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eu\Desktop\Suivi des émissions 2\"/>
    </mc:Choice>
  </mc:AlternateContent>
  <bookViews>
    <workbookView xWindow="-15" yWindow="-15" windowWidth="14190" windowHeight="12675"/>
  </bookViews>
  <sheets>
    <sheet name="BTA" sheetId="1" r:id="rId1"/>
    <sheet name="OTA" sheetId="4" r:id="rId2"/>
  </sheets>
  <definedNames>
    <definedName name="_xlnm._FilterDatabase" localSheetId="0" hidden="1">BTA!$A$1:$BP$1752</definedName>
    <definedName name="_xlnm._FilterDatabase" localSheetId="1" hidden="1">OTA!$A$1:$U$870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36" i="1" l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889" i="4"/>
  <c r="W890" i="4"/>
  <c r="W891" i="4"/>
  <c r="W892" i="4"/>
  <c r="W893" i="4"/>
  <c r="W894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48" i="4" l="1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698" i="1" l="1"/>
  <c r="W1699" i="1"/>
  <c r="W1700" i="1"/>
  <c r="W1701" i="1"/>
  <c r="W570" i="4" l="1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844" i="4" l="1"/>
  <c r="W845" i="4"/>
  <c r="W846" i="4"/>
  <c r="W847" i="4"/>
  <c r="W841" i="4" l="1"/>
  <c r="W842" i="4"/>
  <c r="W843" i="4"/>
  <c r="W835" i="4" l="1"/>
  <c r="W836" i="4"/>
  <c r="W837" i="4"/>
  <c r="W838" i="4"/>
  <c r="W839" i="4"/>
  <c r="W840" i="4"/>
  <c r="W834" i="4" l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3" i="1"/>
  <c r="W644" i="1"/>
  <c r="W645" i="1"/>
  <c r="W646" i="1"/>
  <c r="W647" i="1"/>
  <c r="W648" i="1"/>
  <c r="W649" i="1"/>
  <c r="W650" i="1"/>
  <c r="W651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1" i="1"/>
  <c r="W763" i="1"/>
  <c r="W764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2" i="1"/>
  <c r="W813" i="1"/>
  <c r="W815" i="1"/>
  <c r="W816" i="1"/>
  <c r="W817" i="1"/>
  <c r="W818" i="1"/>
  <c r="W820" i="1"/>
  <c r="W821" i="1"/>
  <c r="W822" i="1"/>
  <c r="W823" i="1"/>
  <c r="W824" i="1"/>
  <c r="W825" i="1"/>
  <c r="W826" i="1"/>
  <c r="W827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50" i="1"/>
  <c r="W852" i="1"/>
  <c r="W853" i="1"/>
  <c r="W855" i="1"/>
  <c r="W856" i="1"/>
  <c r="W857" i="1"/>
  <c r="W858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2" i="1"/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1" i="4"/>
  <c r="W152" i="4"/>
  <c r="W153" i="4"/>
  <c r="W154" i="4"/>
  <c r="W155" i="4"/>
  <c r="W156" i="4"/>
  <c r="W157" i="4"/>
  <c r="W158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2" i="4"/>
  <c r="T1400" i="1" l="1"/>
  <c r="I1400" i="1"/>
  <c r="O1398" i="1"/>
  <c r="T1398" i="1"/>
  <c r="I1398" i="1"/>
  <c r="H570" i="4" l="1"/>
  <c r="H569" i="4"/>
  <c r="I1407" i="1"/>
  <c r="I1406" i="1"/>
  <c r="I1405" i="1"/>
  <c r="I1404" i="1"/>
  <c r="I1403" i="1"/>
  <c r="I1402" i="1"/>
  <c r="O1403" i="1" l="1"/>
  <c r="T1403" i="1"/>
  <c r="O1404" i="1"/>
  <c r="T1404" i="1"/>
  <c r="O1405" i="1"/>
  <c r="T1405" i="1"/>
  <c r="O1406" i="1"/>
  <c r="T1406" i="1"/>
  <c r="O1407" i="1"/>
  <c r="T1407" i="1"/>
  <c r="H568" i="4" l="1"/>
  <c r="H567" i="4"/>
  <c r="H566" i="4"/>
  <c r="H565" i="4"/>
  <c r="I1401" i="1"/>
  <c r="I1399" i="1"/>
  <c r="I1397" i="1"/>
  <c r="I1396" i="1"/>
  <c r="I1395" i="1"/>
  <c r="I1394" i="1"/>
  <c r="H564" i="4" l="1"/>
  <c r="H563" i="4"/>
  <c r="H562" i="4"/>
  <c r="I1393" i="1"/>
  <c r="I1392" i="1"/>
  <c r="I1391" i="1"/>
  <c r="I1390" i="1"/>
  <c r="I1389" i="1"/>
  <c r="I1388" i="1"/>
  <c r="I1387" i="1" l="1"/>
  <c r="I1386" i="1"/>
  <c r="I1385" i="1"/>
  <c r="O1361" i="1" l="1"/>
  <c r="T1361" i="1"/>
  <c r="I1361" i="1"/>
  <c r="O1382" i="1"/>
  <c r="T1382" i="1"/>
  <c r="I1382" i="1"/>
  <c r="O1381" i="1"/>
  <c r="T1381" i="1"/>
  <c r="I1381" i="1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T1376" i="1"/>
  <c r="T1377" i="1"/>
  <c r="T1378" i="1"/>
  <c r="T1380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9" i="1"/>
  <c r="T1401" i="1"/>
  <c r="T1402" i="1"/>
  <c r="I1376" i="1"/>
  <c r="I1377" i="1"/>
  <c r="I1378" i="1"/>
  <c r="I1380" i="1"/>
  <c r="I1383" i="1"/>
  <c r="I1384" i="1"/>
  <c r="S549" i="4" l="1"/>
  <c r="S548" i="4"/>
  <c r="T1375" i="1"/>
  <c r="I1375" i="1"/>
  <c r="T1374" i="1"/>
  <c r="I1374" i="1"/>
  <c r="T1373" i="1"/>
  <c r="I1373" i="1"/>
  <c r="T1372" i="1" l="1"/>
  <c r="I1372" i="1"/>
  <c r="T1371" i="1"/>
  <c r="I1371" i="1"/>
  <c r="T1370" i="1"/>
  <c r="I1370" i="1"/>
  <c r="S547" i="4" l="1"/>
  <c r="T1369" i="1"/>
  <c r="I1369" i="1"/>
  <c r="T1368" i="1"/>
  <c r="I1368" i="1"/>
  <c r="T1367" i="1"/>
  <c r="I1367" i="1"/>
  <c r="S546" i="4"/>
  <c r="S545" i="4"/>
  <c r="S544" i="4"/>
  <c r="H543" i="4"/>
  <c r="H544" i="4"/>
  <c r="H545" i="4"/>
  <c r="H546" i="4"/>
  <c r="H547" i="4"/>
  <c r="H548" i="4"/>
  <c r="H549" i="4"/>
  <c r="S543" i="4"/>
  <c r="T1366" i="1"/>
  <c r="I1366" i="1"/>
  <c r="T1365" i="1"/>
  <c r="I1365" i="1"/>
  <c r="T1364" i="1"/>
  <c r="I1364" i="1"/>
  <c r="T1363" i="1"/>
  <c r="I1363" i="1"/>
  <c r="T1362" i="1"/>
  <c r="I1362" i="1"/>
  <c r="S542" i="4" l="1"/>
  <c r="H542" i="4"/>
  <c r="S541" i="4" l="1"/>
  <c r="H541" i="4"/>
  <c r="S540" i="4"/>
  <c r="H540" i="4"/>
  <c r="T1360" i="1"/>
  <c r="I1360" i="1"/>
  <c r="T1359" i="1"/>
  <c r="I1359" i="1"/>
  <c r="T1358" i="1"/>
  <c r="I1358" i="1"/>
  <c r="S536" i="4" l="1"/>
  <c r="S537" i="4"/>
  <c r="S538" i="4"/>
  <c r="H537" i="4"/>
  <c r="H538" i="4"/>
  <c r="H536" i="4"/>
  <c r="S535" i="4"/>
  <c r="H535" i="4"/>
  <c r="S539" i="4" l="1"/>
  <c r="H539" i="4"/>
  <c r="T1357" i="1"/>
  <c r="I1357" i="1"/>
  <c r="T1356" i="1"/>
  <c r="I1356" i="1"/>
  <c r="T1355" i="1"/>
  <c r="I1355" i="1"/>
  <c r="S534" i="4"/>
  <c r="H534" i="4"/>
  <c r="S533" i="4"/>
  <c r="H533" i="4"/>
  <c r="S532" i="4"/>
  <c r="H532" i="4"/>
  <c r="T1354" i="1"/>
  <c r="I1354" i="1"/>
  <c r="T1353" i="1"/>
  <c r="I1353" i="1"/>
  <c r="T1352" i="1"/>
  <c r="I1352" i="1"/>
  <c r="T1351" i="1"/>
  <c r="I1351" i="1"/>
  <c r="O1353" i="1"/>
  <c r="O1354" i="1"/>
  <c r="O1355" i="1"/>
  <c r="O1356" i="1"/>
  <c r="O1357" i="1"/>
  <c r="O1358" i="1"/>
  <c r="O1359" i="1"/>
  <c r="O1360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80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9" i="1"/>
  <c r="O1401" i="1"/>
  <c r="O1402" i="1"/>
  <c r="S507" i="4" l="1"/>
  <c r="H507" i="4"/>
  <c r="S531" i="4" l="1"/>
  <c r="H531" i="4"/>
  <c r="S526" i="4" l="1"/>
  <c r="H526" i="4"/>
  <c r="T1350" i="1"/>
  <c r="I1350" i="1"/>
  <c r="T1349" i="1" l="1"/>
  <c r="I1349" i="1"/>
  <c r="T1348" i="1"/>
  <c r="I1348" i="1"/>
  <c r="S530" i="4"/>
  <c r="H530" i="4"/>
  <c r="T1347" i="1"/>
  <c r="I1347" i="1"/>
  <c r="T1346" i="1"/>
  <c r="I1346" i="1"/>
  <c r="T1345" i="1"/>
  <c r="I1345" i="1"/>
  <c r="T1344" i="1"/>
  <c r="I1344" i="1"/>
  <c r="N463" i="4" l="1"/>
  <c r="S463" i="4"/>
  <c r="H463" i="4"/>
  <c r="S529" i="4" l="1"/>
  <c r="H529" i="4"/>
  <c r="S528" i="4"/>
  <c r="H528" i="4"/>
  <c r="S527" i="4"/>
  <c r="H527" i="4"/>
  <c r="T1343" i="1"/>
  <c r="I1343" i="1"/>
  <c r="T1342" i="1"/>
  <c r="I1342" i="1"/>
  <c r="T1341" i="1"/>
  <c r="I1341" i="1"/>
  <c r="T1340" i="1"/>
  <c r="I1340" i="1"/>
  <c r="S525" i="4" l="1"/>
  <c r="H525" i="4"/>
  <c r="S524" i="4"/>
  <c r="H524" i="4"/>
  <c r="H523" i="4"/>
  <c r="S523" i="4"/>
  <c r="S515" i="4"/>
  <c r="H515" i="4"/>
  <c r="T1339" i="1" l="1"/>
  <c r="I1339" i="1"/>
  <c r="T1338" i="1"/>
  <c r="I1338" i="1"/>
  <c r="T1337" i="1"/>
  <c r="I1337" i="1"/>
  <c r="S522" i="4" l="1"/>
  <c r="H522" i="4"/>
  <c r="S521" i="4"/>
  <c r="H521" i="4"/>
  <c r="S520" i="4"/>
  <c r="H520" i="4"/>
  <c r="T1336" i="1"/>
  <c r="I1336" i="1"/>
  <c r="T1335" i="1"/>
  <c r="I1335" i="1"/>
  <c r="T1334" i="1"/>
  <c r="I1334" i="1"/>
  <c r="T1333" i="1"/>
  <c r="I1333" i="1"/>
  <c r="I1324" i="1" l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S519" i="4"/>
  <c r="H519" i="4"/>
  <c r="S518" i="4"/>
  <c r="H518" i="4"/>
  <c r="S517" i="4"/>
  <c r="H517" i="4"/>
  <c r="S516" i="4"/>
  <c r="H516" i="4"/>
  <c r="T1332" i="1"/>
  <c r="T1331" i="1"/>
  <c r="T1330" i="1"/>
  <c r="T1329" i="1"/>
  <c r="T1328" i="1"/>
  <c r="T1318" i="1" l="1"/>
  <c r="I1318" i="1"/>
  <c r="S514" i="4"/>
  <c r="H514" i="4"/>
  <c r="S513" i="4"/>
  <c r="H513" i="4"/>
  <c r="S512" i="4"/>
  <c r="H512" i="4"/>
  <c r="S511" i="4"/>
  <c r="H511" i="4"/>
  <c r="I1327" i="1"/>
  <c r="I1326" i="1"/>
  <c r="I1325" i="1"/>
  <c r="I1328" i="1"/>
  <c r="I1329" i="1"/>
  <c r="I1330" i="1"/>
  <c r="I1331" i="1"/>
  <c r="I1332" i="1"/>
  <c r="I1323" i="1"/>
  <c r="T1323" i="1"/>
  <c r="T1324" i="1"/>
  <c r="T1325" i="1"/>
  <c r="T1326" i="1"/>
  <c r="T1327" i="1"/>
  <c r="T1322" i="1"/>
  <c r="I1322" i="1"/>
  <c r="T1321" i="1"/>
  <c r="I1321" i="1"/>
  <c r="T1320" i="1"/>
  <c r="I1320" i="1"/>
  <c r="T131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9" i="1"/>
  <c r="H510" i="4" l="1"/>
  <c r="S510" i="4" l="1"/>
  <c r="S509" i="4"/>
  <c r="H509" i="4"/>
  <c r="T1317" i="1"/>
  <c r="T1316" i="1"/>
  <c r="T1315" i="1"/>
  <c r="S508" i="4"/>
  <c r="H508" i="4"/>
  <c r="T1314" i="1"/>
  <c r="T1313" i="1"/>
  <c r="T1312" i="1"/>
  <c r="S506" i="4" l="1"/>
  <c r="H506" i="4"/>
  <c r="S505" i="4"/>
  <c r="H505" i="4"/>
  <c r="S504" i="4"/>
  <c r="H504" i="4"/>
  <c r="S503" i="4"/>
  <c r="H503" i="4"/>
  <c r="S502" i="4"/>
  <c r="H502" i="4"/>
  <c r="T1311" i="1"/>
  <c r="T1308" i="1"/>
  <c r="T1309" i="1"/>
  <c r="T1310" i="1"/>
  <c r="T1307" i="1"/>
  <c r="T1306" i="1"/>
  <c r="T1305" i="1"/>
  <c r="S501" i="4" l="1"/>
  <c r="H501" i="4"/>
  <c r="T1304" i="1"/>
  <c r="T1303" i="1"/>
  <c r="T1302" i="1"/>
  <c r="T1300" i="1"/>
  <c r="T1301" i="1"/>
  <c r="S500" i="4" l="1"/>
  <c r="H500" i="4"/>
  <c r="S499" i="4"/>
  <c r="H499" i="4"/>
  <c r="S498" i="4"/>
  <c r="H498" i="4"/>
  <c r="S497" i="4"/>
  <c r="H497" i="4"/>
  <c r="T1299" i="1"/>
  <c r="I1299" i="1"/>
  <c r="T1298" i="1"/>
  <c r="I1298" i="1"/>
  <c r="T1297" i="1"/>
  <c r="I1297" i="1"/>
  <c r="T1296" i="1"/>
  <c r="I1296" i="1"/>
  <c r="S496" i="4" l="1"/>
  <c r="H496" i="4"/>
  <c r="T1295" i="1"/>
  <c r="I1295" i="1"/>
  <c r="T1294" i="1"/>
  <c r="I1294" i="1"/>
  <c r="T1293" i="1"/>
  <c r="I1293" i="1"/>
  <c r="T1292" i="1"/>
  <c r="I1292" i="1"/>
  <c r="T1291" i="1"/>
  <c r="I1291" i="1"/>
  <c r="T1290" i="1"/>
  <c r="I1290" i="1"/>
  <c r="T1289" i="1"/>
  <c r="I1289" i="1"/>
  <c r="S495" i="4" l="1"/>
  <c r="H495" i="4"/>
  <c r="S494" i="4"/>
  <c r="H494" i="4"/>
  <c r="T1288" i="1"/>
  <c r="I1288" i="1"/>
  <c r="T1287" i="1"/>
  <c r="I1287" i="1"/>
  <c r="T1286" i="1"/>
  <c r="I1286" i="1"/>
  <c r="S493" i="4" l="1"/>
  <c r="H493" i="4"/>
  <c r="S492" i="4"/>
  <c r="H492" i="4"/>
  <c r="S491" i="4"/>
  <c r="H491" i="4"/>
  <c r="T1285" i="1"/>
  <c r="T1284" i="1"/>
  <c r="T1283" i="1"/>
  <c r="I1284" i="1"/>
  <c r="I1285" i="1"/>
  <c r="I1283" i="1"/>
  <c r="T1282" i="1"/>
  <c r="I1282" i="1"/>
  <c r="T1281" i="1"/>
  <c r="I1281" i="1"/>
  <c r="T1280" i="1" l="1"/>
  <c r="I1280" i="1"/>
  <c r="T1279" i="1"/>
  <c r="I1279" i="1"/>
  <c r="T1278" i="1"/>
  <c r="I1278" i="1"/>
  <c r="T1277" i="1"/>
  <c r="I1277" i="1"/>
  <c r="T1276" i="1"/>
  <c r="I1276" i="1"/>
  <c r="T1275" i="1"/>
  <c r="I1275" i="1"/>
  <c r="N490" i="4"/>
  <c r="S490" i="4"/>
  <c r="H490" i="4"/>
  <c r="T1274" i="1"/>
  <c r="I1274" i="1"/>
  <c r="H489" i="4"/>
  <c r="S489" i="4"/>
  <c r="T1273" i="1"/>
  <c r="I1273" i="1"/>
  <c r="T1272" i="1"/>
  <c r="I1272" i="1"/>
  <c r="T1271" i="1"/>
  <c r="I1271" i="1"/>
  <c r="S488" i="4" l="1"/>
  <c r="H488" i="4"/>
  <c r="T1270" i="1"/>
  <c r="I1270" i="1"/>
  <c r="T1269" i="1"/>
  <c r="I1269" i="1"/>
  <c r="T1268" i="1"/>
  <c r="I1268" i="1"/>
  <c r="S474" i="4" l="1"/>
  <c r="H474" i="4"/>
  <c r="O1249" i="1"/>
  <c r="T1249" i="1"/>
  <c r="I1249" i="1"/>
  <c r="N497" i="4" l="1"/>
  <c r="N498" i="4"/>
  <c r="N499" i="4"/>
  <c r="N500" i="4"/>
  <c r="N501" i="4"/>
  <c r="N502" i="4"/>
  <c r="N503" i="4"/>
  <c r="N504" i="4"/>
  <c r="N505" i="4"/>
  <c r="N506" i="4"/>
  <c r="N508" i="4"/>
  <c r="N509" i="4"/>
  <c r="N510" i="4"/>
  <c r="N511" i="4"/>
  <c r="N512" i="4"/>
  <c r="N514" i="4"/>
  <c r="N516" i="4"/>
  <c r="N517" i="4"/>
  <c r="N518" i="4"/>
  <c r="N519" i="4"/>
  <c r="N520" i="4"/>
  <c r="N521" i="4"/>
  <c r="N522" i="4"/>
  <c r="N523" i="4"/>
  <c r="N524" i="4"/>
  <c r="N525" i="4"/>
  <c r="N527" i="4"/>
  <c r="N528" i="4"/>
  <c r="N529" i="4"/>
  <c r="N530" i="4"/>
  <c r="N531" i="4"/>
  <c r="N532" i="4"/>
  <c r="N533" i="4"/>
  <c r="N534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S487" i="4"/>
  <c r="H487" i="4"/>
  <c r="S486" i="4"/>
  <c r="H486" i="4"/>
  <c r="S485" i="4"/>
  <c r="H485" i="4"/>
  <c r="S484" i="4"/>
  <c r="H484" i="4"/>
  <c r="S483" i="4"/>
  <c r="H483" i="4"/>
  <c r="S482" i="4"/>
  <c r="H482" i="4"/>
  <c r="S481" i="4"/>
  <c r="H481" i="4"/>
  <c r="T1267" i="1"/>
  <c r="I1267" i="1"/>
  <c r="T1266" i="1"/>
  <c r="I1266" i="1"/>
  <c r="T1265" i="1"/>
  <c r="I1265" i="1"/>
  <c r="S480" i="4" l="1"/>
  <c r="H480" i="4"/>
  <c r="S479" i="4"/>
  <c r="H479" i="4"/>
  <c r="S478" i="4"/>
  <c r="H478" i="4"/>
  <c r="S477" i="4"/>
  <c r="H477" i="4"/>
  <c r="T1264" i="1"/>
  <c r="I1264" i="1"/>
  <c r="T1263" i="1"/>
  <c r="I1263" i="1"/>
  <c r="T1262" i="1"/>
  <c r="I1262" i="1"/>
  <c r="T1261" i="1"/>
  <c r="I1261" i="1"/>
  <c r="T1260" i="1"/>
  <c r="I1260" i="1"/>
  <c r="T1259" i="1"/>
  <c r="I1259" i="1"/>
  <c r="T1258" i="1"/>
  <c r="I1258" i="1"/>
  <c r="S476" i="4" l="1"/>
  <c r="H476" i="4"/>
  <c r="S475" i="4"/>
  <c r="H475" i="4"/>
  <c r="S473" i="4"/>
  <c r="H473" i="4"/>
  <c r="S472" i="4"/>
  <c r="H472" i="4"/>
  <c r="S471" i="4"/>
  <c r="H471" i="4"/>
  <c r="S470" i="4"/>
  <c r="H470" i="4"/>
  <c r="T1254" i="1"/>
  <c r="T1253" i="1"/>
  <c r="I1254" i="1"/>
  <c r="I1253" i="1"/>
  <c r="T1257" i="1"/>
  <c r="I1257" i="1"/>
  <c r="T1256" i="1"/>
  <c r="I1256" i="1"/>
  <c r="T1255" i="1"/>
  <c r="I1255" i="1"/>
  <c r="S468" i="4" l="1"/>
  <c r="H468" i="4"/>
  <c r="S469" i="4" l="1"/>
  <c r="H469" i="4"/>
  <c r="T1252" i="1"/>
  <c r="I1252" i="1"/>
  <c r="T1251" i="1"/>
  <c r="I1251" i="1"/>
  <c r="T1250" i="1" l="1"/>
  <c r="I1250" i="1"/>
  <c r="T1248" i="1"/>
  <c r="I1248" i="1"/>
  <c r="T1247" i="1"/>
  <c r="I1247" i="1"/>
  <c r="T1246" i="1"/>
  <c r="I1246" i="1"/>
  <c r="S467" i="4" l="1"/>
  <c r="H467" i="4"/>
  <c r="S466" i="4"/>
  <c r="H466" i="4"/>
  <c r="S465" i="4"/>
  <c r="H465" i="4"/>
  <c r="S464" i="4"/>
  <c r="H464" i="4"/>
  <c r="T1245" i="1"/>
  <c r="I1245" i="1"/>
  <c r="T1244" i="1"/>
  <c r="I1244" i="1"/>
  <c r="T1243" i="1"/>
  <c r="I1243" i="1"/>
  <c r="T1242" i="1"/>
  <c r="I1242" i="1"/>
  <c r="O1236" i="1" l="1"/>
  <c r="T1236" i="1"/>
  <c r="I1236" i="1"/>
  <c r="S462" i="4" l="1"/>
  <c r="H462" i="4"/>
  <c r="S461" i="4"/>
  <c r="H461" i="4"/>
  <c r="T1241" i="1"/>
  <c r="I1241" i="1"/>
  <c r="T1240" i="1"/>
  <c r="I1240" i="1"/>
  <c r="T1239" i="1"/>
  <c r="I1239" i="1"/>
  <c r="S460" i="4"/>
  <c r="H460" i="4"/>
  <c r="S459" i="4"/>
  <c r="H459" i="4"/>
  <c r="T1238" i="1"/>
  <c r="I1238" i="1"/>
  <c r="T1237" i="1"/>
  <c r="I1237" i="1"/>
  <c r="T1235" i="1"/>
  <c r="I1235" i="1"/>
  <c r="T1234" i="1"/>
  <c r="I1234" i="1"/>
  <c r="T1233" i="1"/>
  <c r="I1233" i="1"/>
  <c r="N454" i="4" l="1"/>
  <c r="S454" i="4"/>
  <c r="H454" i="4"/>
  <c r="T1232" i="1" l="1"/>
  <c r="I1232" i="1"/>
  <c r="T1231" i="1"/>
  <c r="I1231" i="1"/>
  <c r="O1240" i="1" l="1"/>
  <c r="O1241" i="1"/>
  <c r="O1242" i="1"/>
  <c r="O1243" i="1"/>
  <c r="O1244" i="1"/>
  <c r="O1245" i="1"/>
  <c r="O1246" i="1"/>
  <c r="O1247" i="1"/>
  <c r="O1248" i="1"/>
  <c r="O1250" i="1"/>
  <c r="O1251" i="1"/>
  <c r="O1252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4" i="1"/>
  <c r="O1335" i="1"/>
  <c r="O1336" i="1"/>
  <c r="S458" i="4" l="1"/>
  <c r="H458" i="4"/>
  <c r="S457" i="4"/>
  <c r="H457" i="4"/>
  <c r="S456" i="4"/>
  <c r="H456" i="4"/>
  <c r="T1230" i="1"/>
  <c r="I1230" i="1"/>
  <c r="T1229" i="1"/>
  <c r="I1229" i="1"/>
  <c r="T1228" i="1"/>
  <c r="I1228" i="1"/>
  <c r="T1227" i="1"/>
  <c r="I1227" i="1"/>
  <c r="T1226" i="1"/>
  <c r="I1226" i="1"/>
  <c r="S455" i="4"/>
  <c r="H455" i="4"/>
  <c r="T1225" i="1"/>
  <c r="I1225" i="1"/>
  <c r="T1224" i="1"/>
  <c r="I1224" i="1"/>
  <c r="T1223" i="1"/>
  <c r="I1223" i="1"/>
  <c r="T1222" i="1" l="1"/>
  <c r="I1222" i="1"/>
  <c r="T1221" i="1"/>
  <c r="I1221" i="1"/>
  <c r="T1220" i="1"/>
  <c r="T1219" i="1"/>
  <c r="I1219" i="1"/>
  <c r="I1220" i="1"/>
  <c r="T1218" i="1"/>
  <c r="I1218" i="1"/>
  <c r="S453" i="4" l="1"/>
  <c r="H453" i="4"/>
  <c r="S452" i="4"/>
  <c r="H452" i="4"/>
  <c r="S451" i="4"/>
  <c r="H451" i="4"/>
  <c r="S450" i="4"/>
  <c r="H450" i="4"/>
  <c r="S449" i="4"/>
  <c r="H449" i="4"/>
  <c r="T1217" i="1"/>
  <c r="I1217" i="1"/>
  <c r="T1216" i="1"/>
  <c r="I1216" i="1"/>
  <c r="T1215" i="1" l="1"/>
  <c r="I1215" i="1"/>
  <c r="T1214" i="1" l="1"/>
  <c r="I1214" i="1"/>
  <c r="O1212" i="1" l="1"/>
  <c r="O1213" i="1"/>
  <c r="T1212" i="1"/>
  <c r="I1212" i="1"/>
  <c r="S448" i="4" l="1"/>
  <c r="H448" i="4"/>
  <c r="S447" i="4"/>
  <c r="H447" i="4"/>
  <c r="O1211" i="1"/>
  <c r="T1211" i="1"/>
  <c r="I1211" i="1"/>
  <c r="T1213" i="1"/>
  <c r="I1213" i="1"/>
  <c r="T1210" i="1"/>
  <c r="I1210" i="1"/>
  <c r="T1209" i="1"/>
  <c r="I1209" i="1"/>
  <c r="N315" i="4" l="1"/>
  <c r="S446" i="4" l="1"/>
  <c r="H446" i="4"/>
  <c r="S445" i="4"/>
  <c r="H445" i="4"/>
  <c r="T1208" i="1"/>
  <c r="I1208" i="1"/>
  <c r="T1207" i="1"/>
  <c r="I1207" i="1"/>
  <c r="T1206" i="1"/>
  <c r="I1206" i="1"/>
  <c r="T1205" i="1"/>
  <c r="I1205" i="1"/>
  <c r="T1204" i="1"/>
  <c r="I1204" i="1"/>
  <c r="T1203" i="1"/>
  <c r="I1203" i="1"/>
  <c r="S444" i="4"/>
  <c r="H444" i="4"/>
  <c r="S443" i="4"/>
  <c r="H443" i="4"/>
  <c r="S442" i="4"/>
  <c r="H442" i="4"/>
  <c r="T1202" i="1"/>
  <c r="I1202" i="1"/>
  <c r="T1201" i="1"/>
  <c r="I1201" i="1"/>
  <c r="T1200" i="1"/>
  <c r="I1200" i="1"/>
  <c r="T1199" i="1"/>
  <c r="I1199" i="1"/>
  <c r="N441" i="4"/>
  <c r="S441" i="4"/>
  <c r="H441" i="4"/>
  <c r="O1198" i="1"/>
  <c r="T1198" i="1"/>
  <c r="I1198" i="1"/>
  <c r="T1197" i="1"/>
  <c r="I1197" i="1"/>
  <c r="T1196" i="1"/>
  <c r="I1196" i="1"/>
  <c r="T1195" i="1"/>
  <c r="I1195" i="1"/>
  <c r="S431" i="4" l="1"/>
  <c r="S432" i="4"/>
  <c r="S433" i="4"/>
  <c r="S434" i="4"/>
  <c r="S435" i="4"/>
  <c r="S436" i="4"/>
  <c r="S437" i="4"/>
  <c r="S430" i="4"/>
  <c r="H431" i="4"/>
  <c r="H432" i="4"/>
  <c r="H433" i="4"/>
  <c r="H434" i="4"/>
  <c r="H435" i="4"/>
  <c r="H436" i="4"/>
  <c r="H437" i="4"/>
  <c r="H430" i="4"/>
  <c r="T1194" i="1" l="1"/>
  <c r="I1194" i="1"/>
  <c r="I1193" i="1"/>
  <c r="I1192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76" i="1"/>
  <c r="I1191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N426" i="4"/>
  <c r="N427" i="4"/>
  <c r="N428" i="4"/>
  <c r="N438" i="4"/>
  <c r="N439" i="4"/>
  <c r="N440" i="4"/>
  <c r="I1190" i="1" l="1"/>
  <c r="I1189" i="1"/>
  <c r="I1188" i="1"/>
  <c r="I1187" i="1"/>
  <c r="I1186" i="1"/>
  <c r="S440" i="4"/>
  <c r="H440" i="4"/>
  <c r="S439" i="4"/>
  <c r="H439" i="4"/>
  <c r="S438" i="4"/>
  <c r="H438" i="4"/>
  <c r="I1185" i="1" l="1"/>
  <c r="N429" i="4" l="1"/>
  <c r="S429" i="4"/>
  <c r="H429" i="4"/>
  <c r="I1184" i="1"/>
  <c r="S428" i="4"/>
  <c r="H428" i="4"/>
  <c r="I1183" i="1"/>
  <c r="I1182" i="1" l="1"/>
  <c r="I1181" i="1"/>
  <c r="I1180" i="1"/>
  <c r="I1178" i="1"/>
  <c r="I1179" i="1"/>
  <c r="I1177" i="1" l="1"/>
  <c r="I1176" i="1"/>
  <c r="T1175" i="1" l="1"/>
  <c r="I1175" i="1"/>
  <c r="S427" i="4"/>
  <c r="H418" i="4"/>
  <c r="H427" i="4"/>
  <c r="S426" i="4"/>
  <c r="H426" i="4"/>
  <c r="T1140" i="1" l="1"/>
  <c r="I1140" i="1"/>
  <c r="T1174" i="1" l="1"/>
  <c r="I1174" i="1"/>
  <c r="T1173" i="1"/>
  <c r="I1173" i="1"/>
  <c r="T1172" i="1"/>
  <c r="I1172" i="1"/>
  <c r="S425" i="4"/>
  <c r="H425" i="4"/>
  <c r="S424" i="4"/>
  <c r="H424" i="4"/>
  <c r="S423" i="4" l="1"/>
  <c r="H423" i="4"/>
  <c r="S422" i="4"/>
  <c r="H422" i="4"/>
  <c r="S421" i="4"/>
  <c r="H421" i="4"/>
  <c r="S420" i="4"/>
  <c r="H420" i="4"/>
  <c r="T1171" i="1"/>
  <c r="I1171" i="1"/>
  <c r="T1170" i="1"/>
  <c r="I1170" i="1" l="1"/>
  <c r="T1169" i="1"/>
  <c r="I1169" i="1"/>
  <c r="T1168" i="1"/>
  <c r="I1168" i="1"/>
  <c r="S419" i="4" l="1"/>
  <c r="H419" i="4"/>
  <c r="S418" i="4"/>
  <c r="T1167" i="1"/>
  <c r="I1167" i="1"/>
  <c r="T1166" i="1"/>
  <c r="I1166" i="1"/>
  <c r="T1165" i="1"/>
  <c r="I1165" i="1"/>
  <c r="T1164" i="1" l="1"/>
  <c r="I1164" i="1"/>
  <c r="T1163" i="1"/>
  <c r="I1163" i="1"/>
  <c r="T1162" i="1"/>
  <c r="T1161" i="1"/>
  <c r="T1160" i="1"/>
  <c r="I1161" i="1"/>
  <c r="I1162" i="1"/>
  <c r="I1160" i="1"/>
  <c r="O1191" i="1" l="1"/>
  <c r="O1192" i="1"/>
  <c r="O1193" i="1"/>
  <c r="O1194" i="1"/>
  <c r="O1195" i="1"/>
  <c r="O1196" i="1"/>
  <c r="O1197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7" i="1"/>
  <c r="O1238" i="1"/>
  <c r="O1239" i="1"/>
  <c r="N442" i="4"/>
  <c r="N443" i="4"/>
  <c r="N444" i="4"/>
  <c r="N445" i="4"/>
  <c r="N446" i="4"/>
  <c r="N447" i="4"/>
  <c r="N448" i="4"/>
  <c r="N449" i="4"/>
  <c r="N450" i="4"/>
  <c r="N451" i="4"/>
  <c r="N452" i="4"/>
  <c r="N453" i="4"/>
  <c r="N455" i="4"/>
  <c r="N456" i="4"/>
  <c r="N457" i="4"/>
  <c r="N458" i="4"/>
  <c r="N459" i="4"/>
  <c r="N460" i="4"/>
  <c r="N461" i="4"/>
  <c r="N462" i="4"/>
  <c r="N464" i="4"/>
  <c r="N465" i="4"/>
  <c r="N466" i="4"/>
  <c r="N467" i="4"/>
  <c r="N469" i="4"/>
  <c r="N470" i="4"/>
  <c r="N471" i="4"/>
  <c r="N472" i="4"/>
  <c r="N473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1" i="4"/>
  <c r="N492" i="4"/>
  <c r="N493" i="4"/>
  <c r="N494" i="4"/>
  <c r="N495" i="4"/>
  <c r="N496" i="4"/>
  <c r="S417" i="4"/>
  <c r="H417" i="4"/>
  <c r="T1159" i="1"/>
  <c r="I1159" i="1"/>
  <c r="T1158" i="1"/>
  <c r="I1158" i="1"/>
  <c r="T1157" i="1"/>
  <c r="I1157" i="1"/>
  <c r="T1156" i="1" l="1"/>
  <c r="I1156" i="1"/>
  <c r="S416" i="4" l="1"/>
  <c r="H416" i="4"/>
  <c r="S415" i="4"/>
  <c r="H415" i="4"/>
  <c r="S414" i="4"/>
  <c r="H414" i="4"/>
  <c r="S413" i="4"/>
  <c r="H413" i="4"/>
  <c r="S412" i="4"/>
  <c r="H412" i="4"/>
  <c r="T1155" i="1"/>
  <c r="I1155" i="1"/>
  <c r="T1154" i="1"/>
  <c r="I1154" i="1"/>
  <c r="T1153" i="1"/>
  <c r="I1153" i="1"/>
  <c r="T1152" i="1"/>
  <c r="I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S411" i="4" l="1"/>
  <c r="H411" i="4"/>
  <c r="S410" i="4"/>
  <c r="H410" i="4"/>
  <c r="T1151" i="1"/>
  <c r="I1151" i="1"/>
  <c r="T1150" i="1"/>
  <c r="I1150" i="1"/>
  <c r="T1149" i="1"/>
  <c r="I1149" i="1"/>
  <c r="O1147" i="1"/>
  <c r="O1148" i="1"/>
  <c r="O1149" i="1"/>
  <c r="O1150" i="1"/>
  <c r="O1151" i="1"/>
  <c r="O1152" i="1"/>
  <c r="T1148" i="1"/>
  <c r="I1148" i="1"/>
  <c r="S409" i="4" l="1"/>
  <c r="H409" i="4"/>
  <c r="S408" i="4"/>
  <c r="H408" i="4"/>
  <c r="S400" i="4"/>
  <c r="S401" i="4"/>
  <c r="S402" i="4"/>
  <c r="S403" i="4"/>
  <c r="S404" i="4"/>
  <c r="S405" i="4"/>
  <c r="S406" i="4"/>
  <c r="S407" i="4"/>
  <c r="H407" i="4"/>
  <c r="N402" i="4"/>
  <c r="N403" i="4"/>
  <c r="N404" i="4"/>
  <c r="N405" i="4"/>
  <c r="N406" i="4"/>
  <c r="H401" i="4"/>
  <c r="H402" i="4"/>
  <c r="H403" i="4"/>
  <c r="H404" i="4"/>
  <c r="H405" i="4"/>
  <c r="H406" i="4"/>
  <c r="T1147" i="1"/>
  <c r="I1147" i="1"/>
  <c r="O1139" i="1"/>
  <c r="O1142" i="1"/>
  <c r="O1143" i="1"/>
  <c r="O1144" i="1"/>
  <c r="O1145" i="1"/>
  <c r="O1146" i="1"/>
  <c r="T1146" i="1"/>
  <c r="I1146" i="1"/>
  <c r="I1139" i="1"/>
  <c r="I1142" i="1"/>
  <c r="I1143" i="1"/>
  <c r="I1144" i="1"/>
  <c r="I1145" i="1"/>
  <c r="T1145" i="1"/>
  <c r="T1144" i="1" l="1"/>
  <c r="T1143" i="1"/>
  <c r="T1142" i="1"/>
  <c r="T1139" i="1"/>
  <c r="H400" i="4" l="1"/>
  <c r="O1138" i="1"/>
  <c r="T1138" i="1"/>
  <c r="I1138" i="1"/>
  <c r="O1137" i="1"/>
  <c r="T1137" i="1"/>
  <c r="I1137" i="1"/>
  <c r="N399" i="4" l="1"/>
  <c r="S399" i="4"/>
  <c r="H399" i="4"/>
  <c r="N398" i="4"/>
  <c r="S398" i="4"/>
  <c r="H398" i="4"/>
  <c r="S397" i="4"/>
  <c r="H397" i="4"/>
  <c r="O1136" i="1"/>
  <c r="T1136" i="1"/>
  <c r="I1136" i="1"/>
  <c r="O1135" i="1"/>
  <c r="T1135" i="1"/>
  <c r="I1135" i="1"/>
  <c r="O1134" i="1"/>
  <c r="T1134" i="1"/>
  <c r="I1134" i="1"/>
  <c r="T1133" i="1"/>
  <c r="I1133" i="1"/>
  <c r="T1132" i="1" l="1"/>
  <c r="T1131" i="1"/>
  <c r="T1130" i="1"/>
  <c r="T1129" i="1"/>
  <c r="S394" i="4"/>
  <c r="S392" i="4"/>
  <c r="S396" i="4"/>
  <c r="S395" i="4"/>
  <c r="H396" i="4"/>
  <c r="N395" i="4"/>
  <c r="H395" i="4"/>
  <c r="S393" i="4"/>
  <c r="N394" i="4"/>
  <c r="H394" i="4"/>
  <c r="N393" i="4"/>
  <c r="H393" i="4"/>
  <c r="O1132" i="1"/>
  <c r="I1132" i="1"/>
  <c r="O1131" i="1"/>
  <c r="I1131" i="1"/>
  <c r="O1130" i="1"/>
  <c r="I1130" i="1"/>
  <c r="O1129" i="1"/>
  <c r="O1133" i="1"/>
  <c r="I1129" i="1"/>
  <c r="H392" i="4" l="1"/>
  <c r="T1128" i="1"/>
  <c r="I1128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I1127" i="1"/>
  <c r="I1126" i="1"/>
  <c r="O1123" i="1"/>
  <c r="O1124" i="1"/>
  <c r="O1125" i="1"/>
  <c r="O1126" i="1"/>
  <c r="O1127" i="1"/>
  <c r="O1128" i="1"/>
  <c r="I1125" i="1"/>
  <c r="I1124" i="1"/>
  <c r="S391" i="4" l="1"/>
  <c r="H391" i="4"/>
  <c r="I1123" i="1"/>
  <c r="O1122" i="1"/>
  <c r="I1122" i="1"/>
  <c r="O1121" i="1"/>
  <c r="I1121" i="1"/>
  <c r="S390" i="4" l="1"/>
  <c r="H390" i="4"/>
  <c r="S389" i="4"/>
  <c r="H389" i="4"/>
  <c r="O1120" i="1"/>
  <c r="I1120" i="1"/>
  <c r="S388" i="4" l="1"/>
  <c r="H388" i="4"/>
  <c r="S387" i="4"/>
  <c r="H387" i="4"/>
  <c r="S386" i="4"/>
  <c r="H386" i="4"/>
  <c r="S385" i="4"/>
  <c r="H385" i="4"/>
  <c r="N392" i="4"/>
  <c r="N396" i="4"/>
  <c r="N397" i="4"/>
  <c r="N400" i="4"/>
  <c r="N401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S384" i="4"/>
  <c r="H384" i="4"/>
  <c r="S383" i="4"/>
  <c r="H383" i="4"/>
  <c r="T1115" i="1"/>
  <c r="T1114" i="1"/>
  <c r="S382" i="4"/>
  <c r="H382" i="4"/>
  <c r="S381" i="4"/>
  <c r="H381" i="4"/>
  <c r="S380" i="4"/>
  <c r="H380" i="4"/>
  <c r="S379" i="4"/>
  <c r="H379" i="4"/>
  <c r="T1113" i="1"/>
  <c r="T1112" i="1"/>
  <c r="T1111" i="1"/>
  <c r="S378" i="4" l="1"/>
  <c r="H378" i="4"/>
  <c r="S377" i="4"/>
  <c r="H377" i="4"/>
  <c r="S376" i="4"/>
  <c r="H376" i="4"/>
  <c r="S375" i="4"/>
  <c r="H375" i="4"/>
  <c r="T1110" i="1"/>
  <c r="T1109" i="1"/>
  <c r="T1108" i="1"/>
  <c r="T1107" i="1"/>
  <c r="S374" i="4" l="1"/>
  <c r="H374" i="4"/>
  <c r="S373" i="4"/>
  <c r="H373" i="4"/>
  <c r="S372" i="4"/>
  <c r="H372" i="4"/>
  <c r="T1106" i="1"/>
  <c r="T1105" i="1"/>
  <c r="T1104" i="1"/>
  <c r="S371" i="4" l="1"/>
  <c r="H371" i="4"/>
  <c r="T1103" i="1"/>
  <c r="T1102" i="1"/>
  <c r="S370" i="4" l="1"/>
  <c r="H370" i="4"/>
  <c r="S369" i="4"/>
  <c r="H369" i="4"/>
  <c r="T1101" i="1"/>
  <c r="T1100" i="1"/>
  <c r="T1099" i="1"/>
  <c r="T1098" i="1"/>
  <c r="S368" i="4" l="1"/>
  <c r="H368" i="4"/>
  <c r="T1097" i="1"/>
  <c r="T1096" i="1"/>
  <c r="T1095" i="1"/>
  <c r="S365" i="4" l="1"/>
  <c r="S366" i="4"/>
  <c r="S367" i="4"/>
  <c r="S364" i="4"/>
  <c r="S355" i="4"/>
  <c r="S356" i="4"/>
  <c r="S357" i="4"/>
  <c r="S358" i="4"/>
  <c r="S359" i="4"/>
  <c r="S360" i="4"/>
  <c r="S361" i="4"/>
  <c r="S362" i="4"/>
  <c r="S363" i="4"/>
  <c r="H367" i="4"/>
  <c r="H366" i="4"/>
  <c r="T1094" i="1"/>
  <c r="T1093" i="1"/>
  <c r="T1092" i="1"/>
  <c r="T1091" i="1"/>
  <c r="H365" i="4" l="1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2" i="4"/>
  <c r="N383" i="4"/>
  <c r="N384" i="4"/>
  <c r="N385" i="4"/>
  <c r="N386" i="4"/>
  <c r="N387" i="4"/>
  <c r="N388" i="4"/>
  <c r="N389" i="4"/>
  <c r="N390" i="4"/>
  <c r="N391" i="4"/>
  <c r="N364" i="4"/>
  <c r="H364" i="4"/>
  <c r="T1090" i="1"/>
  <c r="T1089" i="1"/>
  <c r="T1088" i="1"/>
  <c r="T1087" i="1"/>
  <c r="N363" i="4" l="1"/>
  <c r="N362" i="4"/>
  <c r="H357" i="4"/>
  <c r="H358" i="4"/>
  <c r="H359" i="4"/>
  <c r="H360" i="4"/>
  <c r="H361" i="4"/>
  <c r="H362" i="4"/>
  <c r="H363" i="4"/>
  <c r="T1086" i="1"/>
  <c r="T1085" i="1"/>
  <c r="T1084" i="1"/>
  <c r="T1083" i="1" l="1"/>
  <c r="N355" i="4" l="1"/>
  <c r="N356" i="4"/>
  <c r="N357" i="4"/>
  <c r="N358" i="4"/>
  <c r="N359" i="4"/>
  <c r="N360" i="4"/>
  <c r="N361" i="4"/>
  <c r="T1082" i="1"/>
  <c r="T1081" i="1"/>
  <c r="T1080" i="1"/>
  <c r="T1079" i="1" l="1"/>
  <c r="T1078" i="1"/>
  <c r="T1077" i="1"/>
  <c r="T1076" i="1"/>
  <c r="H355" i="4" l="1"/>
  <c r="H356" i="4"/>
  <c r="N354" i="4"/>
  <c r="S354" i="4"/>
  <c r="H354" i="4"/>
  <c r="I1081" i="1" l="1"/>
  <c r="O1081" i="1"/>
  <c r="I1082" i="1"/>
  <c r="O1082" i="1"/>
  <c r="I1083" i="1"/>
  <c r="O1083" i="1"/>
  <c r="I1084" i="1"/>
  <c r="O1084" i="1"/>
  <c r="I1085" i="1"/>
  <c r="O1085" i="1"/>
  <c r="I1086" i="1"/>
  <c r="O1086" i="1"/>
  <c r="I1087" i="1"/>
  <c r="O1087" i="1"/>
  <c r="I1088" i="1"/>
  <c r="O1088" i="1"/>
  <c r="I1089" i="1"/>
  <c r="O1089" i="1"/>
  <c r="I1090" i="1"/>
  <c r="O1090" i="1"/>
  <c r="I1091" i="1"/>
  <c r="O1091" i="1"/>
  <c r="I1092" i="1"/>
  <c r="O1092" i="1"/>
  <c r="I1093" i="1"/>
  <c r="O1093" i="1"/>
  <c r="I1094" i="1"/>
  <c r="O1094" i="1"/>
  <c r="I1095" i="1"/>
  <c r="O1095" i="1"/>
  <c r="I1096" i="1"/>
  <c r="O1096" i="1"/>
  <c r="I1097" i="1"/>
  <c r="O1097" i="1"/>
  <c r="I1098" i="1"/>
  <c r="O1098" i="1"/>
  <c r="I1099" i="1"/>
  <c r="O1099" i="1"/>
  <c r="I1100" i="1"/>
  <c r="O1100" i="1"/>
  <c r="I1101" i="1"/>
  <c r="O1101" i="1"/>
  <c r="I1102" i="1"/>
  <c r="O1102" i="1"/>
  <c r="I1103" i="1"/>
  <c r="O1103" i="1"/>
  <c r="I1104" i="1"/>
  <c r="O1104" i="1"/>
  <c r="I1105" i="1"/>
  <c r="O1105" i="1"/>
  <c r="I1106" i="1"/>
  <c r="O1106" i="1"/>
  <c r="I1107" i="1"/>
  <c r="O1107" i="1"/>
  <c r="I1108" i="1"/>
  <c r="O1108" i="1"/>
  <c r="I1109" i="1"/>
  <c r="O1109" i="1"/>
  <c r="I1110" i="1"/>
  <c r="O1110" i="1"/>
  <c r="I1111" i="1"/>
  <c r="O1111" i="1"/>
  <c r="I1112" i="1"/>
  <c r="O1112" i="1"/>
  <c r="I1113" i="1"/>
  <c r="O1113" i="1"/>
  <c r="I1114" i="1"/>
  <c r="O1114" i="1"/>
  <c r="I1115" i="1"/>
  <c r="O1115" i="1"/>
  <c r="I1116" i="1"/>
  <c r="O1116" i="1"/>
  <c r="I1117" i="1"/>
  <c r="O1117" i="1"/>
  <c r="I1118" i="1"/>
  <c r="O1118" i="1"/>
  <c r="I1119" i="1"/>
  <c r="O1119" i="1"/>
  <c r="T1075" i="1"/>
  <c r="T1074" i="1"/>
  <c r="N353" i="4" l="1"/>
  <c r="S353" i="4"/>
  <c r="H353" i="4"/>
  <c r="T1073" i="1"/>
  <c r="T1072" i="1"/>
  <c r="T1071" i="1"/>
  <c r="T1070" i="1"/>
  <c r="H352" i="4" l="1"/>
  <c r="H351" i="4"/>
  <c r="H350" i="4"/>
  <c r="T1069" i="1"/>
  <c r="T1068" i="1"/>
  <c r="T1067" i="1"/>
  <c r="T1066" i="1"/>
  <c r="T1065" i="1" l="1"/>
  <c r="T1064" i="1"/>
  <c r="T1063" i="1"/>
  <c r="T1062" i="1" l="1"/>
  <c r="T1061" i="1"/>
  <c r="I1060" i="1"/>
  <c r="H336" i="4" l="1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35" i="4" l="1"/>
  <c r="H334" i="4"/>
  <c r="H333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32" i="4"/>
  <c r="H332" i="4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I1061" i="1"/>
  <c r="O1061" i="1"/>
  <c r="I1062" i="1"/>
  <c r="O1062" i="1"/>
  <c r="I1063" i="1"/>
  <c r="O1063" i="1"/>
  <c r="I1064" i="1"/>
  <c r="O1064" i="1"/>
  <c r="I1065" i="1"/>
  <c r="O1065" i="1"/>
  <c r="I1066" i="1"/>
  <c r="O1066" i="1"/>
  <c r="I1067" i="1"/>
  <c r="O1067" i="1"/>
  <c r="I1068" i="1"/>
  <c r="O1068" i="1"/>
  <c r="I1069" i="1"/>
  <c r="O1069" i="1"/>
  <c r="I1070" i="1"/>
  <c r="O1070" i="1"/>
  <c r="I1071" i="1"/>
  <c r="O1071" i="1"/>
  <c r="I1072" i="1"/>
  <c r="O1072" i="1"/>
  <c r="I1073" i="1"/>
  <c r="O1073" i="1"/>
  <c r="I1074" i="1"/>
  <c r="O1074" i="1"/>
  <c r="I1075" i="1"/>
  <c r="O1075" i="1"/>
  <c r="I1076" i="1"/>
  <c r="O1076" i="1"/>
  <c r="I1077" i="1"/>
  <c r="O1077" i="1"/>
  <c r="I1078" i="1"/>
  <c r="O1078" i="1"/>
  <c r="I1079" i="1"/>
  <c r="O1079" i="1"/>
  <c r="I1080" i="1"/>
  <c r="O1080" i="1"/>
  <c r="S331" i="4" l="1"/>
  <c r="H331" i="4"/>
  <c r="T1045" i="1"/>
  <c r="T1044" i="1"/>
  <c r="I1045" i="1"/>
  <c r="I1044" i="1"/>
  <c r="T1043" i="1"/>
  <c r="S330" i="4" l="1"/>
  <c r="T1042" i="1"/>
  <c r="T1041" i="1"/>
  <c r="T1040" i="1"/>
  <c r="T1039" i="1"/>
  <c r="S329" i="4" l="1"/>
  <c r="S328" i="4"/>
  <c r="T1038" i="1"/>
  <c r="T1037" i="1"/>
  <c r="T1036" i="1"/>
  <c r="T1035" i="1"/>
  <c r="T1034" i="1" l="1"/>
  <c r="T1033" i="1"/>
  <c r="O1034" i="1" l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S304" i="4" l="1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4" i="4"/>
  <c r="S325" i="4"/>
  <c r="S326" i="4"/>
  <c r="S327" i="4"/>
  <c r="S303" i="4"/>
  <c r="T1022" i="1"/>
  <c r="T1023" i="1"/>
  <c r="T1024" i="1"/>
  <c r="T1025" i="1"/>
  <c r="T1026" i="1"/>
  <c r="T1027" i="1"/>
  <c r="T1028" i="1"/>
  <c r="N314" i="4" l="1"/>
  <c r="N316" i="4"/>
  <c r="N317" i="4"/>
  <c r="N318" i="4"/>
  <c r="N319" i="4"/>
  <c r="N324" i="4"/>
  <c r="N325" i="4"/>
  <c r="N326" i="4"/>
  <c r="N327" i="4"/>
  <c r="N328" i="4"/>
  <c r="N329" i="4"/>
  <c r="N331" i="4"/>
  <c r="N332" i="4"/>
  <c r="T1029" i="1"/>
  <c r="T1030" i="1"/>
  <c r="T1031" i="1"/>
  <c r="T1032" i="1"/>
  <c r="N309" i="4" l="1"/>
  <c r="N303" i="4" l="1"/>
  <c r="N304" i="4"/>
  <c r="N305" i="4"/>
  <c r="N306" i="4"/>
  <c r="N307" i="4"/>
  <c r="N308" i="4"/>
  <c r="N310" i="4"/>
  <c r="N311" i="4"/>
  <c r="N312" i="4"/>
  <c r="N313" i="4"/>
  <c r="O1022" i="1"/>
  <c r="O1023" i="1"/>
  <c r="O1024" i="1"/>
  <c r="O1025" i="1"/>
  <c r="O1029" i="1"/>
  <c r="O1030" i="1"/>
  <c r="O1031" i="1"/>
  <c r="O1032" i="1"/>
  <c r="O1033" i="1"/>
  <c r="N297" i="4" l="1"/>
  <c r="N298" i="4"/>
  <c r="N299" i="4"/>
  <c r="N300" i="4"/>
  <c r="N301" i="4"/>
  <c r="N302" i="4"/>
  <c r="N296" i="4"/>
  <c r="O1007" i="1" l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02" i="1"/>
  <c r="O1003" i="1"/>
  <c r="O1004" i="1"/>
  <c r="O1005" i="1"/>
  <c r="O1006" i="1"/>
  <c r="N293" i="4" l="1"/>
  <c r="N292" i="4"/>
  <c r="O1001" i="1"/>
  <c r="O1000" i="1"/>
  <c r="O999" i="1"/>
  <c r="O998" i="1"/>
  <c r="O997" i="1" l="1"/>
  <c r="O996" i="1"/>
  <c r="O995" i="1"/>
  <c r="N277" i="4" l="1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O994" i="1" l="1"/>
  <c r="O993" i="1"/>
  <c r="O992" i="1"/>
  <c r="O991" i="1" l="1"/>
  <c r="O990" i="1"/>
  <c r="N270" i="4" l="1"/>
  <c r="N271" i="4"/>
  <c r="N272" i="4"/>
  <c r="N273" i="4"/>
  <c r="N274" i="4"/>
  <c r="N275" i="4"/>
  <c r="N276" i="4"/>
  <c r="O988" i="1"/>
  <c r="O989" i="1"/>
  <c r="O987" i="1" l="1"/>
  <c r="N269" i="4" l="1"/>
  <c r="N268" i="4"/>
  <c r="N267" i="4"/>
  <c r="N266" i="4"/>
  <c r="O982" i="1" l="1"/>
  <c r="O983" i="1"/>
  <c r="O984" i="1"/>
  <c r="O985" i="1"/>
  <c r="O986" i="1"/>
  <c r="O980" i="1"/>
  <c r="O981" i="1"/>
  <c r="O979" i="1" l="1"/>
  <c r="O978" i="1"/>
  <c r="O977" i="1"/>
  <c r="N265" i="4" l="1"/>
  <c r="N264" i="4"/>
  <c r="N263" i="4"/>
  <c r="O976" i="1"/>
  <c r="O975" i="1"/>
  <c r="N262" i="4" l="1"/>
  <c r="O974" i="1"/>
  <c r="N261" i="4" l="1"/>
  <c r="O970" i="1"/>
  <c r="O971" i="1"/>
  <c r="O972" i="1"/>
  <c r="O973" i="1"/>
  <c r="O969" i="1"/>
  <c r="O968" i="1"/>
  <c r="N260" i="4" l="1"/>
  <c r="O967" i="1"/>
  <c r="O966" i="1"/>
  <c r="O965" i="1"/>
  <c r="O964" i="1"/>
  <c r="N243" i="4" l="1"/>
  <c r="N253" i="4" l="1"/>
  <c r="N254" i="4"/>
  <c r="N255" i="4"/>
  <c r="N256" i="4"/>
  <c r="N257" i="4"/>
  <c r="N258" i="4"/>
  <c r="N259" i="4"/>
  <c r="O963" i="1"/>
  <c r="O962" i="1"/>
  <c r="O961" i="1"/>
  <c r="O960" i="1"/>
  <c r="N252" i="4" l="1"/>
  <c r="O959" i="1"/>
  <c r="O956" i="1" l="1"/>
  <c r="O957" i="1"/>
  <c r="O958" i="1"/>
  <c r="O955" i="1"/>
  <c r="O954" i="1"/>
  <c r="O953" i="1"/>
  <c r="O952" i="1" l="1"/>
  <c r="O951" i="1"/>
  <c r="O950" i="1" l="1"/>
  <c r="O949" i="1"/>
  <c r="O948" i="1"/>
  <c r="N229" i="4" l="1"/>
  <c r="N246" i="4" l="1"/>
  <c r="N247" i="4"/>
  <c r="N248" i="4"/>
  <c r="N249" i="4"/>
  <c r="N250" i="4"/>
  <c r="N251" i="4"/>
  <c r="N245" i="4"/>
  <c r="N244" i="4"/>
  <c r="O947" i="1"/>
  <c r="O946" i="1"/>
  <c r="O945" i="1"/>
  <c r="O944" i="1"/>
  <c r="N242" i="4" l="1"/>
  <c r="N241" i="4"/>
  <c r="N238" i="4"/>
  <c r="O943" i="1"/>
  <c r="O942" i="1"/>
  <c r="O941" i="1"/>
  <c r="O940" i="1"/>
  <c r="O939" i="1" l="1"/>
  <c r="O938" i="1"/>
  <c r="O937" i="1"/>
  <c r="O936" i="1"/>
  <c r="O935" i="1" l="1"/>
  <c r="O934" i="1"/>
  <c r="N231" i="4" l="1"/>
  <c r="N232" i="4"/>
  <c r="N233" i="4"/>
  <c r="N234" i="4"/>
  <c r="N235" i="4"/>
  <c r="N236" i="4"/>
  <c r="N237" i="4"/>
  <c r="N239" i="4"/>
  <c r="N240" i="4"/>
  <c r="O933" i="1"/>
  <c r="O932" i="1"/>
  <c r="O931" i="1"/>
  <c r="O930" i="1"/>
  <c r="O929" i="1"/>
  <c r="N227" i="4" l="1"/>
  <c r="N228" i="4"/>
  <c r="N230" i="4"/>
  <c r="O928" i="1"/>
  <c r="O927" i="1"/>
  <c r="O926" i="1"/>
  <c r="N224" i="4" l="1"/>
  <c r="N225" i="4"/>
  <c r="N226" i="4"/>
  <c r="N223" i="4"/>
  <c r="N222" i="4"/>
  <c r="O925" i="1"/>
  <c r="O924" i="1"/>
  <c r="O923" i="1"/>
  <c r="N207" i="4" l="1"/>
  <c r="N81" i="4" l="1"/>
  <c r="N221" i="4" l="1"/>
  <c r="N220" i="4"/>
  <c r="N219" i="4"/>
  <c r="O922" i="1"/>
  <c r="O921" i="1"/>
  <c r="O920" i="1"/>
  <c r="O919" i="1"/>
  <c r="N218" i="4" l="1"/>
  <c r="N216" i="4"/>
  <c r="N215" i="4"/>
  <c r="N217" i="4"/>
  <c r="O918" i="1"/>
  <c r="O917" i="1"/>
  <c r="O916" i="1"/>
  <c r="O915" i="1" l="1"/>
  <c r="O914" i="1"/>
  <c r="O913" i="1"/>
  <c r="O909" i="1" l="1"/>
  <c r="O908" i="1"/>
  <c r="O907" i="1"/>
  <c r="O910" i="1"/>
  <c r="O911" i="1"/>
  <c r="O912" i="1"/>
  <c r="N206" i="4"/>
  <c r="N205" i="4" l="1"/>
  <c r="N208" i="4"/>
  <c r="N209" i="4"/>
  <c r="N210" i="4"/>
  <c r="N211" i="4"/>
  <c r="N212" i="4"/>
  <c r="N213" i="4"/>
  <c r="N214" i="4"/>
  <c r="O204" i="4"/>
  <c r="N203" i="4"/>
  <c r="O906" i="1"/>
  <c r="O905" i="1"/>
  <c r="O904" i="1"/>
  <c r="N204" i="4" l="1"/>
  <c r="W204" i="4"/>
  <c r="O903" i="1"/>
  <c r="O902" i="1"/>
  <c r="N202" i="4"/>
  <c r="N201" i="4"/>
  <c r="N200" i="4" l="1"/>
  <c r="N199" i="4"/>
  <c r="N198" i="4"/>
  <c r="N197" i="4"/>
  <c r="N196" i="4"/>
  <c r="O901" i="1"/>
  <c r="O900" i="1"/>
  <c r="O899" i="1"/>
  <c r="O898" i="1" l="1"/>
  <c r="O897" i="1"/>
  <c r="O896" i="1"/>
  <c r="N195" i="4"/>
  <c r="N194" i="4" l="1"/>
  <c r="N193" i="4"/>
  <c r="O895" i="1"/>
  <c r="O893" i="1"/>
  <c r="O894" i="1"/>
  <c r="N192" i="4"/>
  <c r="N191" i="4"/>
  <c r="O892" i="1"/>
  <c r="O891" i="1"/>
  <c r="O890" i="1" l="1"/>
  <c r="O889" i="1"/>
  <c r="O888" i="1"/>
  <c r="O887" i="1"/>
  <c r="N179" i="4" l="1"/>
  <c r="O886" i="1" l="1"/>
  <c r="O885" i="1"/>
  <c r="N190" i="4"/>
  <c r="N188" i="4" l="1"/>
  <c r="N189" i="4"/>
  <c r="N187" i="4"/>
  <c r="N186" i="4"/>
  <c r="N185" i="4"/>
  <c r="O878" i="1"/>
  <c r="O879" i="1"/>
  <c r="O880" i="1"/>
  <c r="O881" i="1"/>
  <c r="O882" i="1"/>
  <c r="O883" i="1"/>
  <c r="O884" i="1"/>
  <c r="N181" i="4"/>
  <c r="N182" i="4"/>
  <c r="N183" i="4"/>
  <c r="N184" i="4"/>
  <c r="N180" i="4"/>
  <c r="O159" i="4" l="1"/>
  <c r="W159" i="4" s="1"/>
  <c r="P819" i="1"/>
  <c r="W819" i="1" s="1"/>
  <c r="P811" i="1"/>
  <c r="W811" i="1" s="1"/>
  <c r="C77" i="4" l="1"/>
  <c r="S37" i="4" l="1"/>
  <c r="S36" i="4"/>
  <c r="S35" i="4"/>
  <c r="S34" i="4"/>
  <c r="S33" i="4"/>
  <c r="S32" i="4"/>
  <c r="S28" i="4"/>
  <c r="S27" i="4"/>
  <c r="S23" i="4"/>
  <c r="S18" i="4"/>
  <c r="S15" i="4"/>
  <c r="S8" i="4"/>
  <c r="S7" i="4"/>
  <c r="S6" i="4"/>
  <c r="S3" i="4"/>
  <c r="N153" i="4" l="1"/>
  <c r="N154" i="4"/>
  <c r="N155" i="4"/>
  <c r="N156" i="4"/>
  <c r="N157" i="4"/>
  <c r="N158" i="4"/>
  <c r="N160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O877" i="1"/>
  <c r="O876" i="1"/>
  <c r="O875" i="1"/>
  <c r="P642" i="1" l="1"/>
  <c r="W642" i="1" s="1"/>
  <c r="P652" i="1"/>
  <c r="W652" i="1" s="1"/>
  <c r="O874" i="1" l="1"/>
  <c r="O873" i="1"/>
  <c r="O872" i="1"/>
  <c r="O870" i="1"/>
  <c r="O871" i="1"/>
  <c r="O869" i="1"/>
  <c r="O868" i="1"/>
  <c r="O867" i="1"/>
  <c r="L165" i="4" l="1"/>
  <c r="G165" i="4"/>
  <c r="L164" i="4"/>
  <c r="G164" i="4"/>
  <c r="L163" i="4"/>
  <c r="G163" i="4"/>
  <c r="L162" i="4"/>
  <c r="G162" i="4"/>
  <c r="M161" i="4"/>
  <c r="N161" i="4" s="1"/>
  <c r="L161" i="4"/>
  <c r="G161" i="4"/>
  <c r="N152" i="4"/>
  <c r="O150" i="4"/>
  <c r="W150" i="4" s="1"/>
  <c r="N148" i="4"/>
  <c r="M147" i="4"/>
  <c r="N146" i="4"/>
  <c r="M143" i="4"/>
  <c r="N143" i="4" s="1"/>
  <c r="N142" i="4"/>
  <c r="N141" i="4"/>
  <c r="N135" i="4"/>
  <c r="M134" i="4"/>
  <c r="N134" i="4" s="1"/>
  <c r="M133" i="4"/>
  <c r="N133" i="4" s="1"/>
  <c r="N132" i="4"/>
  <c r="N131" i="4"/>
  <c r="N130" i="4"/>
  <c r="N129" i="4"/>
  <c r="O127" i="4"/>
  <c r="W127" i="4" s="1"/>
  <c r="N124" i="4"/>
  <c r="N123" i="4"/>
  <c r="N122" i="4"/>
  <c r="N121" i="4"/>
  <c r="N120" i="4"/>
  <c r="N119" i="4"/>
  <c r="N118" i="4"/>
  <c r="N117" i="4"/>
  <c r="S116" i="4"/>
  <c r="N116" i="4"/>
  <c r="S115" i="4"/>
  <c r="N115" i="4"/>
  <c r="S114" i="4"/>
  <c r="N114" i="4"/>
  <c r="S113" i="4"/>
  <c r="N113" i="4"/>
  <c r="S112" i="4"/>
  <c r="N112" i="4"/>
  <c r="S111" i="4"/>
  <c r="N111" i="4"/>
  <c r="J111" i="4"/>
  <c r="S110" i="4"/>
  <c r="N110" i="4"/>
  <c r="J110" i="4"/>
  <c r="S109" i="4"/>
  <c r="N109" i="4"/>
  <c r="J109" i="4"/>
  <c r="G109" i="4"/>
  <c r="S108" i="4"/>
  <c r="N108" i="4"/>
  <c r="G108" i="4"/>
  <c r="S107" i="4"/>
  <c r="N107" i="4"/>
  <c r="J107" i="4"/>
  <c r="G107" i="4"/>
  <c r="S106" i="4"/>
  <c r="N106" i="4"/>
  <c r="G106" i="4"/>
  <c r="S105" i="4"/>
  <c r="N105" i="4"/>
  <c r="J105" i="4"/>
  <c r="G105" i="4"/>
  <c r="S104" i="4"/>
  <c r="N104" i="4"/>
  <c r="J104" i="4"/>
  <c r="G104" i="4"/>
  <c r="S103" i="4"/>
  <c r="N103" i="4"/>
  <c r="G103" i="4"/>
  <c r="O102" i="4"/>
  <c r="W102" i="4" s="1"/>
  <c r="O101" i="4"/>
  <c r="W101" i="4" s="1"/>
  <c r="O100" i="4"/>
  <c r="W100" i="4" s="1"/>
  <c r="O99" i="4"/>
  <c r="W99" i="4" s="1"/>
  <c r="O98" i="4"/>
  <c r="W98" i="4" s="1"/>
  <c r="O97" i="4"/>
  <c r="W97" i="4" s="1"/>
  <c r="C82" i="4"/>
  <c r="J79" i="4"/>
  <c r="O78" i="4"/>
  <c r="W78" i="4" s="1"/>
  <c r="J78" i="4"/>
  <c r="C76" i="4"/>
  <c r="P69" i="4"/>
  <c r="O866" i="1" l="1"/>
  <c r="O862" i="1" l="1"/>
  <c r="P859" i="1"/>
  <c r="W859" i="1" s="1"/>
  <c r="P851" i="1" l="1"/>
  <c r="W851" i="1" s="1"/>
  <c r="O849" i="1"/>
  <c r="P849" i="1" s="1"/>
  <c r="W849" i="1" s="1"/>
  <c r="P854" i="1" l="1"/>
  <c r="W854" i="1" s="1"/>
  <c r="O841" i="1" l="1"/>
  <c r="O837" i="1" l="1"/>
  <c r="P829" i="1" l="1"/>
  <c r="W829" i="1" s="1"/>
  <c r="P828" i="1"/>
  <c r="W828" i="1" s="1"/>
  <c r="T823" i="1"/>
  <c r="T822" i="1" l="1"/>
  <c r="T821" i="1"/>
  <c r="T820" i="1" l="1"/>
  <c r="T819" i="1"/>
  <c r="O818" i="1"/>
  <c r="T818" i="1"/>
  <c r="O817" i="1"/>
  <c r="T817" i="1"/>
  <c r="T816" i="1"/>
  <c r="O815" i="1"/>
  <c r="T815" i="1"/>
  <c r="P814" i="1"/>
  <c r="W814" i="1" s="1"/>
  <c r="T814" i="1"/>
  <c r="T813" i="1"/>
  <c r="O812" i="1"/>
  <c r="T812" i="1"/>
  <c r="T811" i="1"/>
  <c r="T810" i="1"/>
  <c r="O809" i="1"/>
  <c r="T809" i="1"/>
  <c r="T808" i="1"/>
  <c r="T807" i="1" l="1"/>
  <c r="N806" i="1"/>
  <c r="T806" i="1"/>
  <c r="N805" i="1"/>
  <c r="T805" i="1"/>
  <c r="N804" i="1"/>
  <c r="T804" i="1"/>
  <c r="T803" i="1"/>
  <c r="N802" i="1"/>
  <c r="T802" i="1"/>
  <c r="O801" i="1"/>
  <c r="T801" i="1"/>
  <c r="O800" i="1"/>
  <c r="T800" i="1"/>
  <c r="T799" i="1" l="1"/>
  <c r="O798" i="1" l="1"/>
  <c r="T798" i="1"/>
  <c r="O797" i="1" l="1"/>
  <c r="T797" i="1"/>
  <c r="T796" i="1"/>
  <c r="O795" i="1" l="1"/>
  <c r="T795" i="1"/>
  <c r="O794" i="1"/>
  <c r="T794" i="1"/>
  <c r="O793" i="1"/>
  <c r="T793" i="1"/>
  <c r="O792" i="1"/>
  <c r="T792" i="1"/>
  <c r="O791" i="1"/>
  <c r="T791" i="1"/>
  <c r="O790" i="1"/>
  <c r="T790" i="1"/>
  <c r="O789" i="1"/>
  <c r="T789" i="1"/>
  <c r="O787" i="1"/>
  <c r="T788" i="1"/>
  <c r="T787" i="1"/>
  <c r="T786" i="1"/>
  <c r="O785" i="1"/>
  <c r="T785" i="1"/>
  <c r="T784" i="1"/>
  <c r="T783" i="1"/>
  <c r="T782" i="1" l="1"/>
  <c r="T781" i="1"/>
  <c r="T780" i="1"/>
  <c r="T779" i="1"/>
  <c r="T778" i="1"/>
  <c r="T777" i="1"/>
  <c r="T776" i="1"/>
  <c r="T775" i="1"/>
  <c r="T774" i="1"/>
  <c r="O773" i="1"/>
  <c r="T773" i="1"/>
  <c r="O771" i="1" l="1"/>
  <c r="O772" i="1"/>
  <c r="O770" i="1"/>
  <c r="T771" i="1"/>
  <c r="T770" i="1"/>
  <c r="T772" i="1"/>
  <c r="E771" i="1"/>
  <c r="T767" i="1" l="1"/>
  <c r="T768" i="1"/>
  <c r="T769" i="1"/>
  <c r="T766" i="1"/>
  <c r="O767" i="1"/>
  <c r="O768" i="1"/>
  <c r="O769" i="1"/>
  <c r="O766" i="1"/>
  <c r="O758" i="1" l="1"/>
  <c r="P765" i="1" l="1"/>
  <c r="W765" i="1" s="1"/>
  <c r="P762" i="1"/>
  <c r="W762" i="1" s="1"/>
  <c r="P760" i="1"/>
  <c r="W760" i="1" s="1"/>
  <c r="O757" i="1" l="1"/>
  <c r="O763" i="1"/>
  <c r="O756" i="1" l="1"/>
  <c r="O755" i="1"/>
  <c r="O754" i="1"/>
  <c r="O753" i="1" l="1"/>
  <c r="O752" i="1" l="1"/>
  <c r="U749" i="1" l="1"/>
  <c r="U751" i="1" l="1"/>
  <c r="U750" i="1"/>
  <c r="O749" i="1"/>
  <c r="O750" i="1"/>
  <c r="O751" i="1"/>
  <c r="U748" i="1" l="1"/>
  <c r="U747" i="1"/>
  <c r="O748" i="1"/>
  <c r="O747" i="1"/>
  <c r="U746" i="1"/>
  <c r="T746" i="1"/>
  <c r="U745" i="1"/>
  <c r="T745" i="1"/>
  <c r="U744" i="1"/>
  <c r="O744" i="1"/>
  <c r="O745" i="1"/>
  <c r="O746" i="1"/>
  <c r="T744" i="1"/>
  <c r="U743" i="1"/>
  <c r="U742" i="1"/>
  <c r="U741" i="1"/>
  <c r="O742" i="1"/>
  <c r="O743" i="1"/>
  <c r="O741" i="1"/>
  <c r="T720" i="1" l="1"/>
  <c r="T721" i="1"/>
  <c r="T722" i="1"/>
  <c r="T723" i="1"/>
  <c r="T743" i="1" l="1"/>
  <c r="H743" i="1"/>
  <c r="T742" i="1"/>
  <c r="H742" i="1"/>
  <c r="T741" i="1"/>
  <c r="H741" i="1"/>
  <c r="U740" i="1"/>
  <c r="T740" i="1"/>
  <c r="H740" i="1"/>
  <c r="U739" i="1"/>
  <c r="T739" i="1"/>
  <c r="O739" i="1"/>
  <c r="H739" i="1"/>
  <c r="U738" i="1"/>
  <c r="T738" i="1"/>
  <c r="H738" i="1"/>
  <c r="U737" i="1"/>
  <c r="T737" i="1"/>
  <c r="O737" i="1"/>
  <c r="H737" i="1"/>
  <c r="U736" i="1"/>
  <c r="T736" i="1"/>
  <c r="O736" i="1"/>
  <c r="H736" i="1"/>
  <c r="U735" i="1"/>
  <c r="T735" i="1"/>
  <c r="H735" i="1"/>
  <c r="U734" i="1"/>
  <c r="T734" i="1"/>
  <c r="H734" i="1"/>
  <c r="U733" i="1"/>
  <c r="T733" i="1"/>
  <c r="O733" i="1"/>
  <c r="H733" i="1"/>
  <c r="U732" i="1"/>
  <c r="T732" i="1"/>
  <c r="H732" i="1"/>
  <c r="U731" i="1"/>
  <c r="T731" i="1"/>
  <c r="H731" i="1"/>
  <c r="U730" i="1"/>
  <c r="T730" i="1"/>
  <c r="H730" i="1"/>
  <c r="P729" i="1"/>
  <c r="W729" i="1" s="1"/>
  <c r="T728" i="1"/>
  <c r="P728" i="1"/>
  <c r="W728" i="1" s="1"/>
  <c r="T727" i="1"/>
  <c r="P727" i="1"/>
  <c r="W727" i="1" s="1"/>
  <c r="T726" i="1"/>
  <c r="P726" i="1"/>
  <c r="W726" i="1" s="1"/>
  <c r="T725" i="1"/>
  <c r="P725" i="1"/>
  <c r="W725" i="1" s="1"/>
  <c r="T724" i="1"/>
  <c r="P724" i="1"/>
  <c r="W724" i="1" s="1"/>
  <c r="P723" i="1"/>
  <c r="W723" i="1" s="1"/>
  <c r="P722" i="1"/>
  <c r="W722" i="1" s="1"/>
  <c r="P721" i="1"/>
  <c r="W721" i="1" s="1"/>
  <c r="P720" i="1"/>
  <c r="W720" i="1" s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</calcChain>
</file>

<file path=xl/comments1.xml><?xml version="1.0" encoding="utf-8"?>
<comments xmlns="http://schemas.openxmlformats.org/spreadsheetml/2006/main">
  <authors>
    <author>Eddy Parfait MENEU</author>
  </authors>
  <commentList>
    <comment ref="P1328" authorId="0" shapeId="0">
      <text>
        <r>
          <rPr>
            <b/>
            <sz val="9"/>
            <color indexed="81"/>
            <rFont val="Tahoma"/>
            <family val="2"/>
          </rPr>
          <t>Eddy Parfait MENEU:</t>
        </r>
        <r>
          <rPr>
            <sz val="9"/>
            <color indexed="81"/>
            <rFont val="Tahoma"/>
            <family val="2"/>
          </rPr>
          <t xml:space="preserve">
l'offre d'Ecobank à 5,5ù (10 000) etant passée 2 fois a été rembourse. </t>
        </r>
      </text>
    </comment>
  </commentList>
</comments>
</file>

<file path=xl/sharedStrings.xml><?xml version="1.0" encoding="utf-8"?>
<sst xmlns="http://schemas.openxmlformats.org/spreadsheetml/2006/main" count="12888" uniqueCount="2852">
  <si>
    <t>Pays</t>
  </si>
  <si>
    <t>Maturité</t>
  </si>
  <si>
    <t>Code émission</t>
  </si>
  <si>
    <t>Mois</t>
  </si>
  <si>
    <t>Date d'adjudication</t>
  </si>
  <si>
    <t>Date de règlement</t>
  </si>
  <si>
    <t>Montant (millions de FCFA)</t>
  </si>
  <si>
    <t>Date de remboursement</t>
  </si>
  <si>
    <t>Taux de Souscription</t>
  </si>
  <si>
    <t>SVT Locaux</t>
  </si>
  <si>
    <t>SVT Déplacés</t>
  </si>
  <si>
    <t>Montant levé</t>
  </si>
  <si>
    <t>Taux limite</t>
  </si>
  <si>
    <t>Taux min</t>
  </si>
  <si>
    <t>Taux max</t>
  </si>
  <si>
    <t>Montant annoncé ou émis</t>
  </si>
  <si>
    <t>Prix</t>
  </si>
  <si>
    <t>Avril</t>
  </si>
  <si>
    <t>52 semaines</t>
  </si>
  <si>
    <t>CG1300000078/MN1</t>
  </si>
  <si>
    <t>Avril 2020</t>
  </si>
  <si>
    <t>26 semaines</t>
  </si>
  <si>
    <t>CM1200000881/MN</t>
  </si>
  <si>
    <t>13 semaines</t>
  </si>
  <si>
    <t>GA1100001146/MN</t>
  </si>
  <si>
    <t>GQ1300000783/MN</t>
  </si>
  <si>
    <t>GA1100001153/MN</t>
  </si>
  <si>
    <t>CG1300000086/MN</t>
  </si>
  <si>
    <t>GA1200000998/MN</t>
  </si>
  <si>
    <t>GQ1300000791/MN</t>
  </si>
  <si>
    <t>TD1200000800/MN</t>
  </si>
  <si>
    <t>GA1100001161/MN</t>
  </si>
  <si>
    <t>GA1100001179/MN</t>
  </si>
  <si>
    <t>Mai</t>
  </si>
  <si>
    <t>CM1200000899/MN</t>
  </si>
  <si>
    <t>Mai 2020</t>
  </si>
  <si>
    <t>GQ1300000809/MN</t>
  </si>
  <si>
    <t>CM1200000907/MN</t>
  </si>
  <si>
    <t>GA1200001004/MN</t>
  </si>
  <si>
    <t>TD1200000818/MN</t>
  </si>
  <si>
    <t>CF1200000377/MN</t>
  </si>
  <si>
    <t>CG1200000327/MN</t>
  </si>
  <si>
    <t>GA1100001187/MN</t>
  </si>
  <si>
    <t>TD1200000826/MN</t>
  </si>
  <si>
    <t>GA1100001195/MN</t>
  </si>
  <si>
    <t>Juin</t>
  </si>
  <si>
    <t>CM1300000492/MN</t>
  </si>
  <si>
    <t>Juin 2020</t>
  </si>
  <si>
    <t>TD1200000834/MN</t>
  </si>
  <si>
    <t>GA1300000385/MN1</t>
  </si>
  <si>
    <t>GA1200001012/MN</t>
  </si>
  <si>
    <t>CG1200000335/MN1</t>
  </si>
  <si>
    <t>GA1300000393/MN</t>
  </si>
  <si>
    <t>TD1200000842/MN1</t>
  </si>
  <si>
    <t>CM1200000915/MN</t>
  </si>
  <si>
    <t>GA1100001203/MN</t>
  </si>
  <si>
    <t>TD1200000859/MN</t>
  </si>
  <si>
    <t>Juillet</t>
  </si>
  <si>
    <t xml:space="preserve">GA1100001211/MN </t>
  </si>
  <si>
    <t>Juillet 2020</t>
  </si>
  <si>
    <t>GQ1300000817/MN</t>
  </si>
  <si>
    <t>CM1100000833/MN</t>
  </si>
  <si>
    <t>GA1200001020/MN</t>
  </si>
  <si>
    <t>GQ1300000825/MN</t>
  </si>
  <si>
    <t>TD1200000867/MN</t>
  </si>
  <si>
    <t>CM1200000923/MN</t>
  </si>
  <si>
    <t>GA1200001038/MN</t>
  </si>
  <si>
    <t>TD1200000875/MN</t>
  </si>
  <si>
    <t>GA1100001229/MN</t>
  </si>
  <si>
    <t>TD1200000883/MN</t>
  </si>
  <si>
    <t>CM1300000500/MN</t>
  </si>
  <si>
    <t>GA1100001237/MN</t>
  </si>
  <si>
    <t>TD1200000891/MN</t>
  </si>
  <si>
    <t>Prix Moyen Pondéré</t>
  </si>
  <si>
    <t>Montant annoncé</t>
  </si>
  <si>
    <t>Rendement</t>
  </si>
  <si>
    <t>Cameroun</t>
  </si>
  <si>
    <t>5 ANS</t>
  </si>
  <si>
    <t>CM2B00000038/MN1</t>
  </si>
  <si>
    <t>Congo</t>
  </si>
  <si>
    <t>2 ANS</t>
  </si>
  <si>
    <t>CG2A00000098/MN</t>
  </si>
  <si>
    <t>3 ANS</t>
  </si>
  <si>
    <t>CM2J00000030/MN</t>
  </si>
  <si>
    <t>GA2A00000084/MN1</t>
  </si>
  <si>
    <t>4 ANS</t>
  </si>
  <si>
    <t>GA2K00000017/MN1</t>
  </si>
  <si>
    <t>CM2A00000054/MN</t>
  </si>
  <si>
    <t>GA2A00000084/MN3</t>
  </si>
  <si>
    <t>GA2K00000017/MN2</t>
  </si>
  <si>
    <t>CG2A00000106/MN</t>
  </si>
  <si>
    <t>CG2A00000106/MN2</t>
  </si>
  <si>
    <t>10 ANS</t>
  </si>
  <si>
    <t>CM2D00000028/MN</t>
  </si>
  <si>
    <t>GA2A00000092/MN</t>
  </si>
  <si>
    <t>GA2J00000119/MN</t>
  </si>
  <si>
    <t>CM2B00000038/MN2</t>
  </si>
  <si>
    <t>GA2J00000119/MN1</t>
  </si>
  <si>
    <t>GA2A00000092/MN1</t>
  </si>
  <si>
    <t>GA2K00000017/MN3</t>
  </si>
  <si>
    <t>GA2A00000100/MN</t>
  </si>
  <si>
    <t>7 ANS</t>
  </si>
  <si>
    <t>CM2C00000037/MN</t>
  </si>
  <si>
    <t>CG2A00000114/MN</t>
  </si>
  <si>
    <t>GA2J00000127/MN</t>
  </si>
  <si>
    <t>GA2K00000017/MN4</t>
  </si>
  <si>
    <t>CG2A00000098/MN1</t>
  </si>
  <si>
    <t>CG2J00000024/MN</t>
  </si>
  <si>
    <t>CG2J00000024/MN1</t>
  </si>
  <si>
    <t>GA2A00000118/MN</t>
  </si>
  <si>
    <t>GA2J00000127/MN1</t>
  </si>
  <si>
    <t>Gabon</t>
  </si>
  <si>
    <t>Guinée Equatoriale</t>
  </si>
  <si>
    <t>Tchad</t>
  </si>
  <si>
    <t>Taux facial</t>
  </si>
  <si>
    <t>CG1200000343/MN</t>
  </si>
  <si>
    <t>CM1300000518/MN</t>
  </si>
  <si>
    <t>Août</t>
  </si>
  <si>
    <t>Août 2020</t>
  </si>
  <si>
    <t>GA1200001046/MN</t>
  </si>
  <si>
    <t>GQ1300000833/MN</t>
  </si>
  <si>
    <t>TD1200000909/MN</t>
  </si>
  <si>
    <t>CG1200000350/MN</t>
  </si>
  <si>
    <t>CM1200000931/MN</t>
  </si>
  <si>
    <t>GA1200001053/MN</t>
  </si>
  <si>
    <t>GA2J00000127/MN3</t>
  </si>
  <si>
    <t>GA1100001245</t>
  </si>
  <si>
    <t>GA2B00000034/MN</t>
  </si>
  <si>
    <t>TD2B00000072/MN</t>
  </si>
  <si>
    <t>TD2K00000022/MN</t>
  </si>
  <si>
    <t>TD2J00000033/MN</t>
  </si>
  <si>
    <t>TD2A00000420/MN</t>
  </si>
  <si>
    <t>Prix min</t>
  </si>
  <si>
    <t>Prix max</t>
  </si>
  <si>
    <t>TD1200000917</t>
  </si>
  <si>
    <t>CG2J00000032/MN</t>
  </si>
  <si>
    <t>GA1200001061/MN</t>
  </si>
  <si>
    <t>GQ1300000841/MN</t>
  </si>
  <si>
    <t>TD1200000925/MN</t>
  </si>
  <si>
    <t>CG2A00000122/MN</t>
  </si>
  <si>
    <t>CM1200000949/MN</t>
  </si>
  <si>
    <t>-</t>
  </si>
  <si>
    <t>GQ1300000858/MN</t>
  </si>
  <si>
    <t>TD1200000933/MN</t>
  </si>
  <si>
    <t>TD1200000941/MN</t>
  </si>
  <si>
    <t>TD1200000958/MN</t>
  </si>
  <si>
    <t>CF1200000385/MN</t>
  </si>
  <si>
    <t>Septembre</t>
  </si>
  <si>
    <t>CM2J00000055/MN</t>
  </si>
  <si>
    <t>GQ1300000866/MN</t>
  </si>
  <si>
    <t>CG1100000179/MN</t>
  </si>
  <si>
    <t>TD1200000966/MN</t>
  </si>
  <si>
    <t>Octobre</t>
  </si>
  <si>
    <t>CM120000956/MN</t>
  </si>
  <si>
    <t>Octobre 2020</t>
  </si>
  <si>
    <t>CG1200000368/MN</t>
  </si>
  <si>
    <t>CG2J00000040/MN</t>
  </si>
  <si>
    <t>GA1100001278/MN</t>
  </si>
  <si>
    <t>Septembre 2020</t>
  </si>
  <si>
    <t>TD1200000974/MN</t>
  </si>
  <si>
    <t>CM1100000015 BTA-13 24-FEVR -2012</t>
  </si>
  <si>
    <t>Novembre</t>
  </si>
  <si>
    <t xml:space="preserve">Année d'émission </t>
  </si>
  <si>
    <t>Mois d'émission</t>
  </si>
  <si>
    <t>Novembre 2011</t>
  </si>
  <si>
    <t>CM1200000014 BTA-26 08-JUIN -2012</t>
  </si>
  <si>
    <t>Décembre 2011</t>
  </si>
  <si>
    <t>CM1100000023 BTA-13 16-MARS-2012</t>
  </si>
  <si>
    <t>CM1200000022 BTA-26 22-JUIN -2012</t>
  </si>
  <si>
    <t>CM1200000031 BTA-26 17-AOUT -2012</t>
  </si>
  <si>
    <t>Février 2012</t>
  </si>
  <si>
    <t>CM1200000048 BTA-26 24-AOUT -2012</t>
  </si>
  <si>
    <t>CM1200000055 BTA-26 31-AOUT -2012</t>
  </si>
  <si>
    <t>CM1200000063 BTA-26 09-NOVE -2012</t>
  </si>
  <si>
    <t>Mai 2012</t>
  </si>
  <si>
    <t>CM1200000071 BTA-26 30-NOVE-2012</t>
  </si>
  <si>
    <t>CM1100000031 BTA-13 07-SEPT-2012</t>
  </si>
  <si>
    <t>Juin 2012</t>
  </si>
  <si>
    <t>CM1300000013 BTA-52 21-JUIN -2013</t>
  </si>
  <si>
    <t>CM1200000089 BTA-26 28-DECE -2012</t>
  </si>
  <si>
    <t>CM1200000097 BTA-26 22-FEVR -2013</t>
  </si>
  <si>
    <t>Août 2012</t>
  </si>
  <si>
    <t>CM1300000021 BTA-52 30-AOUT -2013</t>
  </si>
  <si>
    <t>CM1200000105 BTA-26 22-MARS -2013</t>
  </si>
  <si>
    <t>Septembre 2012</t>
  </si>
  <si>
    <t>CM1200000113 BTA-26 29-MARS -2013</t>
  </si>
  <si>
    <t>CM1100000049 BTA-13 25-JANV -2013</t>
  </si>
  <si>
    <t>Octobre 2012</t>
  </si>
  <si>
    <t>CM1200000121 BTA-26 03-MAI -2013</t>
  </si>
  <si>
    <t>CM1100000056 BTA-13 22-FEVR -2013</t>
  </si>
  <si>
    <t>Novembre 2012</t>
  </si>
  <si>
    <t>CM1100000064 BTA-13 08-MARS -2013</t>
  </si>
  <si>
    <t>Décembre 2012</t>
  </si>
  <si>
    <t>CM1200000139 BTA-26 14-JUIN -2013</t>
  </si>
  <si>
    <t>CM1300000039 BTA-52 31-JANV -2014</t>
  </si>
  <si>
    <t>CM1300000047 BTA-52 21-FEVR -2014</t>
  </si>
  <si>
    <t>Février 2013</t>
  </si>
  <si>
    <t>CM1200000147 BTA-26 25-OCTO -2013</t>
  </si>
  <si>
    <t>Avril 2013</t>
  </si>
  <si>
    <t>CM1300000054 BTA-52 09-MAI -2014</t>
  </si>
  <si>
    <t>Mai 2013</t>
  </si>
  <si>
    <t>CM1100000072 BTA-13 13-SEPT-2013</t>
  </si>
  <si>
    <t>Juin 2013</t>
  </si>
  <si>
    <t>CM1300000062 BTA-52 27-JUIN -2014</t>
  </si>
  <si>
    <t>CM1300000071 BTA-52 25-JUIL-2014</t>
  </si>
  <si>
    <t>Juillet 2013</t>
  </si>
  <si>
    <t>CM1100000081 BTA-13 29-NOVE -2013</t>
  </si>
  <si>
    <t>Août 2013</t>
  </si>
  <si>
    <t>CM1300000088 BTA-52 12-SEPT-2014</t>
  </si>
  <si>
    <t>Septembre 2013</t>
  </si>
  <si>
    <t>CM1100000098 BTA-13 14-FEVR-2014</t>
  </si>
  <si>
    <t>Novembre 2013</t>
  </si>
  <si>
    <t>CM1200000154 BTA-26 06-JUIN -2014</t>
  </si>
  <si>
    <t>Décembre 2013</t>
  </si>
  <si>
    <t>CM1100000106 BTA-13 14-MARS -2014</t>
  </si>
  <si>
    <t>CM1100000114 BTA-13 21 -MARS -2014</t>
  </si>
  <si>
    <t>CM1100000122 BTA-13 25-AVRI -2014</t>
  </si>
  <si>
    <t>Janvier 2014</t>
  </si>
  <si>
    <t>CM1100000131 BTA-13 02-MAI-2014</t>
  </si>
  <si>
    <t>CM1200000162 BTA-26 15-AOUT -2014</t>
  </si>
  <si>
    <t>Février 2014</t>
  </si>
  <si>
    <t>CM1200000171 BTA-26 29-AOUT -2014</t>
  </si>
  <si>
    <t>CM1200000188 BTA-26 12-SEPT -2014</t>
  </si>
  <si>
    <t>Mars 2014</t>
  </si>
  <si>
    <t>CM1300000104 BTA-52 04-MAI -2015</t>
  </si>
  <si>
    <t>CM1200000196 BTA-26 14-NOVE -2014</t>
  </si>
  <si>
    <t>Mai 2014</t>
  </si>
  <si>
    <t>CM1300000112 BTA-52 29-MAI -2015</t>
  </si>
  <si>
    <t>CM1200000204 BTA-26 05-DECE -2014</t>
  </si>
  <si>
    <t>Juin 2014</t>
  </si>
  <si>
    <t>CM1300000121 BTA-52 26-JUIN -2015</t>
  </si>
  <si>
    <t>CM1300000138 BTA-52 10-JUIL -2015</t>
  </si>
  <si>
    <t>Juillet 2014</t>
  </si>
  <si>
    <t>CM1200000212 BTA-26 30-JANV -2015</t>
  </si>
  <si>
    <t>CM1100000148 BTA-13 14-NOVE -2014</t>
  </si>
  <si>
    <t>Août 2014</t>
  </si>
  <si>
    <t>CM1200000221 BTA-26 20-FEVR -2015</t>
  </si>
  <si>
    <t>CM1200000238 BTA-26 03-MARS -2015</t>
  </si>
  <si>
    <t>Septembre 2014</t>
  </si>
  <si>
    <t>CM1200000246 BTA-26 10-AVRIL -2015</t>
  </si>
  <si>
    <t>Octobre 2014</t>
  </si>
  <si>
    <t>CM1100000155 BTA-13 30-JANV -2015</t>
  </si>
  <si>
    <t>Novembre 2014</t>
  </si>
  <si>
    <t>CM1100000163 BTA-13 06-MARS -2015</t>
  </si>
  <si>
    <t>Décembre 2014</t>
  </si>
  <si>
    <t>CM1100000171 BTA-13 13-MARS -2015</t>
  </si>
  <si>
    <t>CM1300000146 BTA-52 08-JANV -2016</t>
  </si>
  <si>
    <t>janvier 2015</t>
  </si>
  <si>
    <t>CM1200000253 BTA-26 24-JUIL -2015</t>
  </si>
  <si>
    <t>CM1100000189 BTA-13 08-MAI -2015</t>
  </si>
  <si>
    <t>Février 2015</t>
  </si>
  <si>
    <t>CM1300000153 BTA-52 19-FEVR -2016</t>
  </si>
  <si>
    <t>CM1300000161 BTA-52 04-MARS -2016</t>
  </si>
  <si>
    <t>Mars 2015</t>
  </si>
  <si>
    <t>CM1200000261 BTA-26 18-SEPT -2015</t>
  </si>
  <si>
    <t>CM1300000179 BTA-52 08-AVRI -2016</t>
  </si>
  <si>
    <t>Avril 2015</t>
  </si>
  <si>
    <t>CM1200000287 BTA-26 23-OCTO -2015</t>
  </si>
  <si>
    <t>CM1300000187 BTA-52 06-MAI -2016</t>
  </si>
  <si>
    <t>Mai 2015</t>
  </si>
  <si>
    <t>CM1100000197 BTA-13 14-AOUT -2015</t>
  </si>
  <si>
    <t>CM1300000195 BTA-52 27-MAI -2016</t>
  </si>
  <si>
    <t>CM1100000205 BTA-13 11-SEPT -2015</t>
  </si>
  <si>
    <t>Juin 2015</t>
  </si>
  <si>
    <t>CM1100000213 BTA-13 30-OCTO -2015</t>
  </si>
  <si>
    <t>Juillet 2015</t>
  </si>
  <si>
    <t>CM1100000221 BTA-13 06-NOVE -2015</t>
  </si>
  <si>
    <t>Août 2015</t>
  </si>
  <si>
    <t>CM1200000303 BTA-26 19-FEVR -2016</t>
  </si>
  <si>
    <t>CM1100000239 BTA-13 04-DECE -2015</t>
  </si>
  <si>
    <t>Septembre 2015</t>
  </si>
  <si>
    <t>CM1100000247 BTA-13 11-DECE -2015</t>
  </si>
  <si>
    <t>CM1100000254 BTA-13 08-JANV -2016</t>
  </si>
  <si>
    <t>Octobre 2015</t>
  </si>
  <si>
    <t>CM1100000271 BTA-13 29-JANV -2016</t>
  </si>
  <si>
    <t>CM1300000237 BTA-52 11-NOVE -2016</t>
  </si>
  <si>
    <t>Novembre 2015</t>
  </si>
  <si>
    <t>CM1100000288 BTA-13 11-MARS -2016</t>
  </si>
  <si>
    <t>Décembre 2015</t>
  </si>
  <si>
    <t>CM1200000329 BTA-26 17-JUIN -2016</t>
  </si>
  <si>
    <t>CM1100000296 BTA-13 15-AVRI -2016</t>
  </si>
  <si>
    <t>janvier 2016</t>
  </si>
  <si>
    <t>CM1300000261 BTA-52 27-JANV -2017</t>
  </si>
  <si>
    <t>CM1200000337 BTA-26 12-AOUT -2016</t>
  </si>
  <si>
    <t>Février 2016</t>
  </si>
  <si>
    <t>CM1300000278 BTA-52 24-FEVR -2017</t>
  </si>
  <si>
    <t>CM1100000304 BTA-13 10-JUIN -2016</t>
  </si>
  <si>
    <t>Mars 2016</t>
  </si>
  <si>
    <t>CM1300000286 BTA-52 24-MARS -2017</t>
  </si>
  <si>
    <t>CM1300000294 BTA-52 07-AVRI -2017</t>
  </si>
  <si>
    <t>Avril 2016</t>
  </si>
  <si>
    <t>CM1100000312 BTA-13 15-JUIL -2016</t>
  </si>
  <si>
    <t>CM1200000345 BTA-26 28-OCTO -2016</t>
  </si>
  <si>
    <t>CM1100000321 BTA-13 05-AOUT -2016</t>
  </si>
  <si>
    <t>Mai 2016</t>
  </si>
  <si>
    <t>CM1300000302 BTA-52 19-MAI -2017</t>
  </si>
  <si>
    <t>CM1300000311 BTA-52 02-JUIN -2017</t>
  </si>
  <si>
    <t>Juin 2016</t>
  </si>
  <si>
    <t>CM1200000352 BTA-26 09-DECE -2016</t>
  </si>
  <si>
    <t>CM1100000338 BTA-13 23-SEPT -2016</t>
  </si>
  <si>
    <t>CM1100000346 BTA-13 07-OCTO -2016</t>
  </si>
  <si>
    <t>Juillet 2016</t>
  </si>
  <si>
    <t>CM1300000328 BTA-52 21-JUIL -2017</t>
  </si>
  <si>
    <t>CM1200000361 BTA-26 03-FEVR -2017</t>
  </si>
  <si>
    <t>Août 2016</t>
  </si>
  <si>
    <t>CM1100000353 BTA-13 11-NOVE -2016</t>
  </si>
  <si>
    <t>CM1300000336 BTA-52 25-AOUT -2017</t>
  </si>
  <si>
    <t>CM1300000344 BTA-52 8-SEPT -2017</t>
  </si>
  <si>
    <t>Septembre 2016</t>
  </si>
  <si>
    <t>CM1100000361 BTA-13 23-DECE -2016</t>
  </si>
  <si>
    <t>CM1100000379 BTA-13 06-JANV -2017</t>
  </si>
  <si>
    <t>Octobre 2016</t>
  </si>
  <si>
    <t>CM1200000386 BTA-26 21-AVRI -2017</t>
  </si>
  <si>
    <t>CM1200000394 BTA-26 19-MAI -2017</t>
  </si>
  <si>
    <t>Novembre 2016</t>
  </si>
  <si>
    <t>CM1100000395 BTA-13 10-MARS -2017</t>
  </si>
  <si>
    <t>Décembre 2016</t>
  </si>
  <si>
    <t>CM1200000402 BTA-26 16-JUIN -2017</t>
  </si>
  <si>
    <t>CM1100000403 BTA-13 05-MAI -2017</t>
  </si>
  <si>
    <t>Février 2017</t>
  </si>
  <si>
    <t>CM1200000411 BTA-26 11-AOUT -2017</t>
  </si>
  <si>
    <t>CM1100000411 BTA-13 19-MAI -2017</t>
  </si>
  <si>
    <t>CM1100000429 BTA-13 02-JUIN -2017</t>
  </si>
  <si>
    <t>Mars 2017</t>
  </si>
  <si>
    <t>CM1100000437 BTA-13 09-JUIN -2017</t>
  </si>
  <si>
    <t>CM1200000428 BTA-26 22-SEPT-2017</t>
  </si>
  <si>
    <t>CM1200000436 BTA-26 13-OCTO -2017</t>
  </si>
  <si>
    <t>Avril 2017</t>
  </si>
  <si>
    <t>CM1100000445 BTA-13 21-JUIL -2017</t>
  </si>
  <si>
    <t>CM1100000452 BTA-13 28-JUIL -2017</t>
  </si>
  <si>
    <t>CM1200000444 BTA-26 03-NOVE -2017</t>
  </si>
  <si>
    <t>Mai 2017</t>
  </si>
  <si>
    <t>CM1100000461 BTA-13 11-AOUT -2017</t>
  </si>
  <si>
    <t>CM1300000369 BTA-52 18-MAI -2018</t>
  </si>
  <si>
    <t>CM1200000451 BTA-26 24-NOVE -2017</t>
  </si>
  <si>
    <t>CM1200000469 BTA-26 08-DECE -2017</t>
  </si>
  <si>
    <t>Juin 2017</t>
  </si>
  <si>
    <t xml:space="preserve">CM1200000477 BTA-26 15-DECE -2017 </t>
  </si>
  <si>
    <t>CM1100000478 BTA-13 29-SEPT -2017</t>
  </si>
  <si>
    <t>CM1100000486 BTA-13 06-OCTO -2017</t>
  </si>
  <si>
    <t>Juillet 2017</t>
  </si>
  <si>
    <t>CM1100000494 BTA-13 13-OCTO -2017</t>
  </si>
  <si>
    <t>CM1200000485 BTA-26 26-JANV -2018</t>
  </si>
  <si>
    <t>CM1200000493 BTA-26 09-FEVR -2018</t>
  </si>
  <si>
    <t>Août 2017</t>
  </si>
  <si>
    <t>CM1300000377 BTA-52 24-AOUT -2018</t>
  </si>
  <si>
    <t>CM1100000502 BTA-13 08-DECE -2017</t>
  </si>
  <si>
    <t>Septembre 2017</t>
  </si>
  <si>
    <t>CM1300000385 BTA-52 14-SEPT -2018</t>
  </si>
  <si>
    <t>CM1200000501 BTA-26 23-MARS -2018</t>
  </si>
  <si>
    <t>CM1300000393 BTA-52 12-OCTO -2018</t>
  </si>
  <si>
    <t>Octobre 2017</t>
  </si>
  <si>
    <t>CM1200000519 BTA-26 27-AVRI -2018</t>
  </si>
  <si>
    <t>CM1100000511 BTA-13 09-FEVR -2018</t>
  </si>
  <si>
    <t>Novembre 2017</t>
  </si>
  <si>
    <t>CM1100000528 BTA-13 16-FEVR -2018</t>
  </si>
  <si>
    <t>CM1100000536 BTA-13 23-FEVR -2018</t>
  </si>
  <si>
    <t>CM1200000527 BTA-26 01-JUIN-2018</t>
  </si>
  <si>
    <t>CM1200000535 BTA-26 08-JUIN -2018</t>
  </si>
  <si>
    <t>Décembre 2017</t>
  </si>
  <si>
    <t>CM1200000543 BTA-26 15-JUIN -2018</t>
  </si>
  <si>
    <t>CM1200000551 BTA-26 22-JUIN -2018</t>
  </si>
  <si>
    <t>CM1100000544 BTA-13 30-MARS -2018</t>
  </si>
  <si>
    <t>CM1200000576 BTA-26 20-JUIL -2018</t>
  </si>
  <si>
    <t>janvier 2018</t>
  </si>
  <si>
    <t>CM1100000551 BTA-13 27-AVRI -2018</t>
  </si>
  <si>
    <t>CM1100000569 BTA-13 11-MAI-2018</t>
  </si>
  <si>
    <t>Février 2018</t>
  </si>
  <si>
    <t>CM1100000577 BTA-13 18-MAI-2018</t>
  </si>
  <si>
    <t>CM1100000585 BTA-13 25-MAI-2018</t>
  </si>
  <si>
    <t>CM1200000584 BTA-26 31-AOUT-2018</t>
  </si>
  <si>
    <t>CM1200000592 BTA-26 07-SEPT-2018</t>
  </si>
  <si>
    <t>Mars 2018</t>
  </si>
  <si>
    <t>CM1200000601 BTA-26 14-SEPT-2018</t>
  </si>
  <si>
    <t>CM1100000593 BTA-13 29-JUIN-2018</t>
  </si>
  <si>
    <t>CM1200000618 BTA-26 12-OCTO-2018</t>
  </si>
  <si>
    <t>Avril 2018</t>
  </si>
  <si>
    <t>CM1300000401 BTA-52 19-AVRI-2019</t>
  </si>
  <si>
    <t>CM1100000601 BTA-13 27-JUIL-2018</t>
  </si>
  <si>
    <t>CM1200000626 BTA-26 02-NOVE-2018</t>
  </si>
  <si>
    <t>Mai 2018</t>
  </si>
  <si>
    <t>CM1100000619 BTA-13 10-AOUT-2018</t>
  </si>
  <si>
    <t>CM1100000627 BTA-13 17-AOUT-2018</t>
  </si>
  <si>
    <t>CM1100000635 BTA-13 24-AOUT-2018</t>
  </si>
  <si>
    <t>Juin 2018</t>
  </si>
  <si>
    <t>CM1200000659 BTA-26 25-JANV-2019</t>
  </si>
  <si>
    <t>Juillet 2018</t>
  </si>
  <si>
    <t>CM1100000668 BTA-13 19-OCTO-2018</t>
  </si>
  <si>
    <t>CM1100000650 BTA-13 12-OCTO-2018</t>
  </si>
  <si>
    <t>CM1100000676</t>
  </si>
  <si>
    <t>Août 2018</t>
  </si>
  <si>
    <t>CM1100000684</t>
  </si>
  <si>
    <t>CM1100000692</t>
  </si>
  <si>
    <t>CM1100000700</t>
  </si>
  <si>
    <t>CM1200000667</t>
  </si>
  <si>
    <t>Septembre 2018</t>
  </si>
  <si>
    <t>CM1200000675</t>
  </si>
  <si>
    <t>CM1100000718</t>
  </si>
  <si>
    <t>CM1100000726</t>
  </si>
  <si>
    <t>Octobre 2018</t>
  </si>
  <si>
    <t>CM1100000734</t>
  </si>
  <si>
    <t>CM1200000683</t>
  </si>
  <si>
    <t>CM1100000742</t>
  </si>
  <si>
    <t>Novembre 2018</t>
  </si>
  <si>
    <t>CM1200000691</t>
  </si>
  <si>
    <t>CM1100000767</t>
  </si>
  <si>
    <t>Décembre 2018</t>
  </si>
  <si>
    <t>CM1100000759</t>
  </si>
  <si>
    <t>République centrafricaine</t>
  </si>
  <si>
    <t>CF1200000328</t>
  </si>
  <si>
    <t>Avril 2019</t>
  </si>
  <si>
    <t>CM1100000775</t>
  </si>
  <si>
    <t>janvier 2019</t>
  </si>
  <si>
    <t>CF1200000336</t>
  </si>
  <si>
    <t>Juin 2019</t>
  </si>
  <si>
    <t>CG1100000153</t>
  </si>
  <si>
    <t>CG1200000178</t>
  </si>
  <si>
    <t>CG1200000186</t>
  </si>
  <si>
    <t>CG1200000194</t>
  </si>
  <si>
    <t>Février 2019</t>
  </si>
  <si>
    <t>CG1100000013 BTA-13 26-MAI -2017</t>
  </si>
  <si>
    <t>CG1100000039 BTA-13 08-SEPT -2017</t>
  </si>
  <si>
    <t>CG1100000047 BTA-13 06-OCTO -2017</t>
  </si>
  <si>
    <t>CG1100000054 BTA-13 10-NOVE -2017</t>
  </si>
  <si>
    <t>CG1100000062 BTA-13 22-DECE -2017</t>
  </si>
  <si>
    <t>CG1100000071 BTA-13 05-JANV -2018</t>
  </si>
  <si>
    <t>CG1100000088 BTA-13 19-JANV -2018</t>
  </si>
  <si>
    <t>CG1100000096 BTA-13 09-FEVR -2018</t>
  </si>
  <si>
    <t>CG1100000104 BTA-13 16-MARS -2018</t>
  </si>
  <si>
    <t>CG1100000112 BTA-13 06-AVRI -2018</t>
  </si>
  <si>
    <t>CG1100000121 BTA-13 04-MAI-2018</t>
  </si>
  <si>
    <t>CG1100000138 BTA-13 01-JUIN-2018</t>
  </si>
  <si>
    <t>CG1200000038 BTA-26 05-OCTO-2018</t>
  </si>
  <si>
    <t>CG1100000146 BTA-13 27-JUIL-2018</t>
  </si>
  <si>
    <t>CG1200000046 BTA-26 16-NOVE-2018</t>
  </si>
  <si>
    <t>CG1200000079 BTA-26 18-JANV-2019</t>
  </si>
  <si>
    <t>CG1200000087</t>
  </si>
  <si>
    <t>CG1200000095</t>
  </si>
  <si>
    <t>CG1200000103</t>
  </si>
  <si>
    <t>CG1200000111</t>
  </si>
  <si>
    <t>CG1200000129</t>
  </si>
  <si>
    <t>CG1200000137</t>
  </si>
  <si>
    <t>CG1200000145</t>
  </si>
  <si>
    <t>CG1200000160</t>
  </si>
  <si>
    <t>CG1200000152</t>
  </si>
  <si>
    <t>CG1200000202</t>
  </si>
  <si>
    <t>Mars 2019</t>
  </si>
  <si>
    <t>CG1200000210</t>
  </si>
  <si>
    <t>CG1200000228</t>
  </si>
  <si>
    <t>GA1100000015 BTA-13 09-AOUT -2013</t>
  </si>
  <si>
    <t>GA1100000023 BTA-13 23-AOUT -2013</t>
  </si>
  <si>
    <t>GA1100000031 BTA-13 13-SEPT-2013</t>
  </si>
  <si>
    <t>GA1100000049 BTA-13 27-SEPT -2013</t>
  </si>
  <si>
    <t>GA1100000056 BTA-13 11-OCTO-2013</t>
  </si>
  <si>
    <t>GA1100000064 BTA-13 25-OCTO -2013</t>
  </si>
  <si>
    <t>GA1200000014 BTA-26 14-FEVR-2014</t>
  </si>
  <si>
    <t>GA1200000022 BTA-26 28-FEVR -2014</t>
  </si>
  <si>
    <t>GA1100000072 BTA-13 06-DECE -2013</t>
  </si>
  <si>
    <t>GA1100000081 BTA-13 27-DECE-2013</t>
  </si>
  <si>
    <t>GA1100000098 BTA-13 10-JANV-2014</t>
  </si>
  <si>
    <t>Octobre 2013</t>
  </si>
  <si>
    <t>GA1100000106 BTA-13 24-JANV -2014</t>
  </si>
  <si>
    <t>GA1100000114 BTA-13 07-MARS -2014</t>
  </si>
  <si>
    <t>GA1100000122 BTA-13 21-MARS -2014</t>
  </si>
  <si>
    <t>GA1100000131 BTA-13 11-AVRI-2014</t>
  </si>
  <si>
    <t>janvier 2014</t>
  </si>
  <si>
    <t>GA1200000031 BTA-26 25-JUIL -2014</t>
  </si>
  <si>
    <t>GA1200000048 BTA-26 20-FEVR -2015</t>
  </si>
  <si>
    <t>GA1200000055 BTA-26 27-FEVR -2015</t>
  </si>
  <si>
    <t>GA1200000063 BTA-26 13-MARS -2015</t>
  </si>
  <si>
    <t>GA1200000071 BTA-26 17-AVRIL -2015</t>
  </si>
  <si>
    <t>GA1100000148 BTA-13 30-JANV -2015</t>
  </si>
  <si>
    <t>GA1200000089 BTA-26 15-MAI -2015</t>
  </si>
  <si>
    <t>GA1200000097 BTA-26 22-MAI -2015</t>
  </si>
  <si>
    <t>GA1200000105 BTA-26 19-JUIN -2015</t>
  </si>
  <si>
    <t>GA1200000113 BTA-26 21-AOUT -2015</t>
  </si>
  <si>
    <t>GA1200000121 BTA-26 28-AOUT -2015</t>
  </si>
  <si>
    <t>GA1200000139 BTA-26 25-SEPT -2015</t>
  </si>
  <si>
    <t>GA1200000154 BTA-26 16-OCTO -2015</t>
  </si>
  <si>
    <t>GA1300000013 BTA-52 22-AVRI -2016</t>
  </si>
  <si>
    <t>GA1200000162 BTA-26 13-NOVE -2015</t>
  </si>
  <si>
    <t>GA1300000021 BTA-52 20-MAI -2016</t>
  </si>
  <si>
    <t>GA1300000039 BTA-52 03-JUIN -2016</t>
  </si>
  <si>
    <t>GA1200000171 BTA-26 11-DECE -2015</t>
  </si>
  <si>
    <t>GA1300000047 BTA-52 24-JUIN -2016</t>
  </si>
  <si>
    <t>GA1300000054 BTA-52 15-JUIL -2016</t>
  </si>
  <si>
    <t>GA1200000188 BTA-26 19-FEVR -2016</t>
  </si>
  <si>
    <t>GA1300000062 BTA-52 26-AOUT -2016</t>
  </si>
  <si>
    <t>GA1200000196 BTA-26 11-MARS -2016</t>
  </si>
  <si>
    <t>GA1300000071 BTA-52 23-SEPT -2016</t>
  </si>
  <si>
    <t>GA1100000155 BTA-13 08-JANV -2016</t>
  </si>
  <si>
    <t>GA1300000088 BTA-52 14-OCTO -2016</t>
  </si>
  <si>
    <t>GA1300000096 BTA-52 04-NOVE -2016</t>
  </si>
  <si>
    <t>GA1100000163 BTA-13 12-FEVR -2016</t>
  </si>
  <si>
    <t>GA1100000171 BTA-13 04-MARS -2016</t>
  </si>
  <si>
    <t>GA1300000104 BTA-52 09-DECE -2016</t>
  </si>
  <si>
    <t>GA1100000197 BTA-13 22-AVRI -2016</t>
  </si>
  <si>
    <t>GA1200000204 BTA-26 29-JUIL -2016</t>
  </si>
  <si>
    <t>GA1100000205 BTA-13 13-MAI -2016</t>
  </si>
  <si>
    <t>GA1300000112 BTA-52 17-FEVR -2017</t>
  </si>
  <si>
    <t>GA1200000212 BTA-26 02-SEPT -2016</t>
  </si>
  <si>
    <t>GA1300000121 BTA-52 10-MARS -2017</t>
  </si>
  <si>
    <t>GA1200000221 BTA-26 07-OCTO -2016</t>
  </si>
  <si>
    <t>GA1300000138 BTA-52 21-AVRI -2017</t>
  </si>
  <si>
    <t>GA1200000238 BTA-26 11-NOVE -2016</t>
  </si>
  <si>
    <t>GA1300000153 BTA-52 19-MAI -2017</t>
  </si>
  <si>
    <t>GA1200000246 BTA-26 02-DECE -2016</t>
  </si>
  <si>
    <t>GA1300000161 BTA-52 09-JUIN -2017</t>
  </si>
  <si>
    <t>GA1100000213 BTA-13 23-SEPT -2016</t>
  </si>
  <si>
    <t>GA1100000221 BTA-13 07-OCTO -2016</t>
  </si>
  <si>
    <t>GA1200000253 BTA-26 13-JANV -2017</t>
  </si>
  <si>
    <t>GA1300000179 BTA-52 28-JUIL -2017</t>
  </si>
  <si>
    <t>GA1100000239 BTA-13 04-NOVE -2016</t>
  </si>
  <si>
    <t>GA1300000195 BTA-52 11-AOUT -2017</t>
  </si>
  <si>
    <t>GA1300000203 BTA-52 18-AOUT -2017</t>
  </si>
  <si>
    <t>GA1200000261 BTA-26 24-FEVR -2017</t>
  </si>
  <si>
    <t>GA1100000247 BTA-13 09-DECE -2016</t>
  </si>
  <si>
    <t>GA1200000279 BTA-26 17-MARS-2017</t>
  </si>
  <si>
    <t>GA1300000211 BTA-52 22-SEPT -2017</t>
  </si>
  <si>
    <t>GA1300000229 BTA-52 06-OCTO -2017</t>
  </si>
  <si>
    <t>GA1200000287 BTA-26 14-AVRI -2017</t>
  </si>
  <si>
    <t>GA1100000254 BTA-13 20-JANV -2017</t>
  </si>
  <si>
    <t>GA1100000262 BTA-13 27-JANV -2017</t>
  </si>
  <si>
    <t>GA1100000271 BTA-13 03-FEVR -2017</t>
  </si>
  <si>
    <t>GA1200000295 BTA-26 12-MAI -2017</t>
  </si>
  <si>
    <t>GA1300000237 BTA-52 17-NOVE -2017</t>
  </si>
  <si>
    <t>GA1200000303 BTA-26 26-MAI -2017</t>
  </si>
  <si>
    <t>GA1300000245 BTA-52 01-DECE -2017</t>
  </si>
  <si>
    <t>GA1100000288 BTA-13 10-MARS -2017</t>
  </si>
  <si>
    <t>GA1200000311 BTA-26 16-JUIN -2017</t>
  </si>
  <si>
    <t>GA1300000252 BTA-52 29-DECE -2017</t>
  </si>
  <si>
    <t>GA1100000296 BTA-13 07-AVRI -2017</t>
  </si>
  <si>
    <t>janvier 2017</t>
  </si>
  <si>
    <t>GA1200000329 BTA-26 14-JUIL -2017</t>
  </si>
  <si>
    <t>GA1200000337 BTA-26 21-JUIL -2017</t>
  </si>
  <si>
    <t>GA1100000304 BTA-13 28-AVRI -2017</t>
  </si>
  <si>
    <t>GA1100000312 BTA-13 05-MAI -2017</t>
  </si>
  <si>
    <t>GA1300000261 BTA-13 09-FEVR -2018</t>
  </si>
  <si>
    <t>GA1200000345 BTA-26 25-AOUT -2017</t>
  </si>
  <si>
    <t>GA1100000321 BTA-13 02-JUIN -2017</t>
  </si>
  <si>
    <t>GA1200000352 BTA-26 15-SEPT-2017</t>
  </si>
  <si>
    <t>GA1100000338 BTA-13 23-JUIN-2017</t>
  </si>
  <si>
    <t>GA1100000346 BTA-13 07-JUIL -2017</t>
  </si>
  <si>
    <t>GA1200000361 BTA-26 13-OCTO -2017</t>
  </si>
  <si>
    <t>GA1200000378 BTA-26 20-OCTO -2017</t>
  </si>
  <si>
    <t>GA1200000386 BTA-26 27-OCTO -2017</t>
  </si>
  <si>
    <t>GA1100000353 BTA-13 04-AOUT -2017</t>
  </si>
  <si>
    <t>GA1200000394 BTA-26 10-NOVE -2017</t>
  </si>
  <si>
    <t>GA1300000294 BTA-52 18-MAI -2018</t>
  </si>
  <si>
    <t>GA1200000402 BTA-26 24-NOVE -2017</t>
  </si>
  <si>
    <t>GA1100000361 BTA-13 01-SEPT -2017</t>
  </si>
  <si>
    <t>GA1100000379 BTA-13 08-SEPT -2017</t>
  </si>
  <si>
    <t>GA1200000411 BTA-26 15-DECE -2017</t>
  </si>
  <si>
    <t xml:space="preserve">GA1200000428 BTA-26 22-DECE -2017 </t>
  </si>
  <si>
    <t>GA1100000387 BTA-13 29-SEPT -2017</t>
  </si>
  <si>
    <t xml:space="preserve">GA1200000436 BTA-26 05-JANV -2018 </t>
  </si>
  <si>
    <t>GA1200000444 BTA-26 12-JANV -2018</t>
  </si>
  <si>
    <t>GA1200000451 BTA-26 19-JANV -2018</t>
  </si>
  <si>
    <t>GA1200000469 BTA-26 26-JANV -2018</t>
  </si>
  <si>
    <t>GA1100000395 BTA-13 03-NOVE -2017</t>
  </si>
  <si>
    <t>GA1200000477 BTA-26 09-FEVR -2018</t>
  </si>
  <si>
    <t>GA1200000485 BTA-26 16-FEVR -2018</t>
  </si>
  <si>
    <t>GA1100000403 BTA-13 24-NOVE -2017</t>
  </si>
  <si>
    <t>GA1200000493 BTA-26 02-MARS -2018</t>
  </si>
  <si>
    <t>GA1100000411 BTA-13 08-DECE -2017</t>
  </si>
  <si>
    <t>GA1200000501 BTA-26 16-MARS -2018</t>
  </si>
  <si>
    <t>GA1200000519 BTA-26 23-MARS -2018</t>
  </si>
  <si>
    <t>GA1200000527 BTA-26 30-MARS -2018</t>
  </si>
  <si>
    <t>GA1200000535 BTA-26 06-AVRI -2018</t>
  </si>
  <si>
    <t>GA1100000429 BTA-13 12-JANV -2018</t>
  </si>
  <si>
    <t>GA1200000543 BTA-26 20-AVRI -2018</t>
  </si>
  <si>
    <t>GA1200000551 BTA-26 27-AVRI -2018</t>
  </si>
  <si>
    <t>GA1100000437 BTA-13 02-FEVR -2018</t>
  </si>
  <si>
    <t>GA1200000568 BTA-26 11-MAI -2018</t>
  </si>
  <si>
    <t>GA1200000576 BTA-26 18-MAI -2018</t>
  </si>
  <si>
    <t>GA1100000445 BTA-13 23-FEVR -2018</t>
  </si>
  <si>
    <t>GA1200000584 BTA-26 01-JUIN-2018</t>
  </si>
  <si>
    <t>GA1100000452 BTA-13 09-MARS -2018</t>
  </si>
  <si>
    <t>GA1200000592 BTA-26 15-JUIN -2018</t>
  </si>
  <si>
    <t>GA1200000601 BTA-26 22-JUIN -2018</t>
  </si>
  <si>
    <t>GA1100000461 BTA-13 30-MARS -2018</t>
  </si>
  <si>
    <t>GA1200000618 BTA-26 06-JUIL -2018</t>
  </si>
  <si>
    <t>GA1100000478 BTA-13 13-AVRI -2018</t>
  </si>
  <si>
    <t>GA1200000626 BTA-26 20-JUIL -2018</t>
  </si>
  <si>
    <t>GA1100000486 BTA-13 27-AVRI -2018</t>
  </si>
  <si>
    <t>GA1200000634 BTA-26 03-AOUT-2018</t>
  </si>
  <si>
    <t>GA1100000494 BTA-13 11-MAI-2018</t>
  </si>
  <si>
    <t>GA1200000642 BTA-26 17-AOUT-2018</t>
  </si>
  <si>
    <t>GA1100000502 BTA-13 25-MAI-2018</t>
  </si>
  <si>
    <t>GA1100000511 BTA-13 01-JUIN -2018</t>
  </si>
  <si>
    <t>GA1100000528 BTA-13 08-JUIN-2018</t>
  </si>
  <si>
    <t>GA1200000659 BTA-26 14-SEPT-2018</t>
  </si>
  <si>
    <t>GA1300000302 BTA-52 22-MARS-2019</t>
  </si>
  <si>
    <t>GA1100000536 BTA-13 29-JUIN-2018</t>
  </si>
  <si>
    <t>GA1200000667 BTA-26 05-OCTO-2018</t>
  </si>
  <si>
    <t>GA1100000544 BTA-13 13-JUIL-2018</t>
  </si>
  <si>
    <t>GA1200000675 BTA-26 19-OCTO-2018</t>
  </si>
  <si>
    <t>GA1100000551 BTA-13 27-JUIL-2018</t>
  </si>
  <si>
    <t>GA1100000569 BTA-13 10-AOUT-2018</t>
  </si>
  <si>
    <t>GA1200000683 BTA-26 16-NOVE-2018</t>
  </si>
  <si>
    <t>GA1100000577 BTA-13 24-AOUT-2018</t>
  </si>
  <si>
    <t>GA1100000585 BTA-13 31-AOUT-2018</t>
  </si>
  <si>
    <t>GA1100000627 BTA-13 26-OCTO-2018</t>
  </si>
  <si>
    <t>GA1200000725 BTA-26 18-JANV-2019</t>
  </si>
  <si>
    <t>GA1100000619 BTA-13 12-OCTO-2018</t>
  </si>
  <si>
    <t>GA1200000717 BTA-26 04-JANV-2019</t>
  </si>
  <si>
    <t>GA1100000635</t>
  </si>
  <si>
    <t>GA1100000643</t>
  </si>
  <si>
    <t>GA1100000650</t>
  </si>
  <si>
    <t>GA1100000668</t>
  </si>
  <si>
    <t>GA1200000733</t>
  </si>
  <si>
    <t>GA1100000676</t>
  </si>
  <si>
    <t>GA1200000741</t>
  </si>
  <si>
    <t>GA1100000684</t>
  </si>
  <si>
    <t>GA1100000692</t>
  </si>
  <si>
    <t>GA1200000758</t>
  </si>
  <si>
    <t>GA1100000700</t>
  </si>
  <si>
    <t>GA1200000766</t>
  </si>
  <si>
    <t>GA1100000718</t>
  </si>
  <si>
    <t>GA1100000726</t>
  </si>
  <si>
    <t>GA1100000734</t>
  </si>
  <si>
    <t>GA1100000742</t>
  </si>
  <si>
    <t>GA1200000774</t>
  </si>
  <si>
    <t>GA1200000782</t>
  </si>
  <si>
    <t>GA1100000767</t>
  </si>
  <si>
    <t>GA1200000808</t>
  </si>
  <si>
    <t>GA1200000790</t>
  </si>
  <si>
    <t>GA1100000759</t>
  </si>
  <si>
    <t>CG1200000236</t>
  </si>
  <si>
    <t>Mai 2019</t>
  </si>
  <si>
    <t>GA1100000775</t>
  </si>
  <si>
    <t>CG1200000244</t>
  </si>
  <si>
    <t>GA1100000783</t>
  </si>
  <si>
    <t>CG1300000011</t>
  </si>
  <si>
    <t>GA1100000791</t>
  </si>
  <si>
    <t>CM1100000783</t>
  </si>
  <si>
    <t>GA1100000809</t>
  </si>
  <si>
    <t>GA1100000817</t>
  </si>
  <si>
    <t>GQ1300000015 BTA-52 09-SEPT -2016</t>
  </si>
  <si>
    <t>GQ1300000023 BTA-52 23-DECE -2016</t>
  </si>
  <si>
    <t>GQ1300000049 BTA-52 21-JUIL -2017</t>
  </si>
  <si>
    <t>GQ1300000056 BTA-52 04-AOUT -2017</t>
  </si>
  <si>
    <t>GQ1300000081 BTA-52 22-SEPT -2017</t>
  </si>
  <si>
    <t>GQ1300000098 BTA-52 24-NOVE -2017</t>
  </si>
  <si>
    <t>GQ1300000106 BTA-52 15-DECE -2017</t>
  </si>
  <si>
    <t>GQ1300000353 BTA-52 23-FEVR -2018</t>
  </si>
  <si>
    <t>GQ1300000387 BTA-52 20-AVRI -2018</t>
  </si>
  <si>
    <t>GQ1300000395 BTA-52 18-MAI -2018</t>
  </si>
  <si>
    <t>GQ1300000403 BTA-52 22-JUIN -2018</t>
  </si>
  <si>
    <t>GQ1300000411 BTA-52 20-JUIL -2018</t>
  </si>
  <si>
    <t>GQ1300000429 BTA-52 10-AOUT -2018</t>
  </si>
  <si>
    <t>GQ1300000437 BTA-52 21-SEPT -2018</t>
  </si>
  <si>
    <t>GQ1300000445 BTA-52 26-OCTO -2018</t>
  </si>
  <si>
    <t>GQ1300000452 BTA-52 09-NOVE -2018</t>
  </si>
  <si>
    <t>GQ1300000461 BTA-52 23-NOVE -2018</t>
  </si>
  <si>
    <t>GQ1300000478 BTA-52 07-DECE -2018</t>
  </si>
  <si>
    <t>GQ1300000486 BTA-52 04-JANV -2019</t>
  </si>
  <si>
    <t>GQ1300000494 BTA-52 18-JANV -2019</t>
  </si>
  <si>
    <t>GQ1300000502 BTA-52 15-FEVR-2019</t>
  </si>
  <si>
    <t>GQ1300000511 BTA-52 22-MARS-2019</t>
  </si>
  <si>
    <t>GQ1300000528 BTA-52 12-AVRI-2019</t>
  </si>
  <si>
    <t>GQ1300000536 BTA-52 17-MAI-2019</t>
  </si>
  <si>
    <t>CM1100000791</t>
  </si>
  <si>
    <t>CM1200000709</t>
  </si>
  <si>
    <t>CM1200000717</t>
  </si>
  <si>
    <t>CM1200000725</t>
  </si>
  <si>
    <t>CM1200000733</t>
  </si>
  <si>
    <t>CM1200000741</t>
  </si>
  <si>
    <t>CM1200000758</t>
  </si>
  <si>
    <t>CM1300000427</t>
  </si>
  <si>
    <t>CF1200000013 BTA-26 29-JUIN -2012</t>
  </si>
  <si>
    <t>CF1100000014 BTA-13 20-AVRI -2012</t>
  </si>
  <si>
    <t>janvier 2012</t>
  </si>
  <si>
    <t>CF1100000022 BTA-13 21-SEPT -2012</t>
  </si>
  <si>
    <t>CF1200000021 BTA-26 15-MARS -2013</t>
  </si>
  <si>
    <t>CF1200000039 BTA-26 21-JUIN -2013</t>
  </si>
  <si>
    <t>CF1200000047 BTA-26 23-AOUT -2013</t>
  </si>
  <si>
    <t>CF1200000054 BTA-26 20-DECE -2013</t>
  </si>
  <si>
    <t>CF1200000062 BTA-26 21-FEVR -2014</t>
  </si>
  <si>
    <t>CF1200000071 BTA-26 20-JUIN -2014</t>
  </si>
  <si>
    <t>CF1200000088 BTA-26 22-AOUT -2014</t>
  </si>
  <si>
    <t>CF1200000096 BTA-26 12-DECE -2014</t>
  </si>
  <si>
    <t>CF1200000104 BTA-26 06-FEVR -2015</t>
  </si>
  <si>
    <t>CF1200000121 BTA-26 05-JUIN -2015</t>
  </si>
  <si>
    <t>CF1200000138 BTA-26 31-JUIL -2015</t>
  </si>
  <si>
    <t>CF1200000146 BTA-26 27-NOVE -2015</t>
  </si>
  <si>
    <t>CF1200000153 BTA-26 22-JANV -2016</t>
  </si>
  <si>
    <t>CF1200000161 BTA-26 20-MAI -2016</t>
  </si>
  <si>
    <t>CF1200000195 BTA-26 22-JUIL -2016</t>
  </si>
  <si>
    <t>CF1200000203 BTA-26 18-NOVE -2016</t>
  </si>
  <si>
    <t>CF1200000211 BTA-26 20-JANV -2017</t>
  </si>
  <si>
    <t>CF1200000229 BTA-26 19-MAI -2017</t>
  </si>
  <si>
    <t>CF1200000237 BTA-26 14-JUIL -2017</t>
  </si>
  <si>
    <t>CF1200000245 BTA-26 10-NOVE -2017</t>
  </si>
  <si>
    <t>CF1200000252 BTA-26 05-JANV -2018</t>
  </si>
  <si>
    <t>CF1200000261 BTA-26 04-MAI -2018</t>
  </si>
  <si>
    <t>CF1200000278 BTA-26 29-JUIN -2018</t>
  </si>
  <si>
    <t>CF1200000286 BTA-26 26-OCTO-2018</t>
  </si>
  <si>
    <t>CF1200000302</t>
  </si>
  <si>
    <t>CF1200000310</t>
  </si>
  <si>
    <t>TD1100000017 BTA-13 23-JANV -2015</t>
  </si>
  <si>
    <t>TD1100000025 BTA-13 20-FEVR -2015</t>
  </si>
  <si>
    <t>TD1100000033 BTA-13 13-MARS -2015</t>
  </si>
  <si>
    <t>TD1100000041 BTA-13 27-MARS -2015</t>
  </si>
  <si>
    <t>TD1100000058 BTA-13 15-MAI -2015</t>
  </si>
  <si>
    <t>TD1200000016 BTA-26 04-SEPT -2015</t>
  </si>
  <si>
    <t>TD1200000024 BTA-26 18-SEPT -2015</t>
  </si>
  <si>
    <t>TD1200000032 BTA-26 16-OCTO -2015</t>
  </si>
  <si>
    <t>TD1200000041 BTA-26 06-NOVE -2015</t>
  </si>
  <si>
    <t>TD1200000057 BTA-26 27-NOVE -2015</t>
  </si>
  <si>
    <t>TD1200000065 BTA-26 15-JANV -2016</t>
  </si>
  <si>
    <t>TD1300000015 BTA-52 02-SEPT -2016</t>
  </si>
  <si>
    <t>TD1300000023 BTA-52 09-SEPT -2016</t>
  </si>
  <si>
    <t>TD1300000031 BTA-52 04-NOVE -2016</t>
  </si>
  <si>
    <t>TD1300000049 BTA-52 18-NOVE -2016</t>
  </si>
  <si>
    <t>TD1300000056 BTA-52 23-DECE -2016</t>
  </si>
  <si>
    <t>TD1200000081 BTA-26 15-JUIL -2016</t>
  </si>
  <si>
    <t>TD1200000099 BTA-26 22-JUIL -2016</t>
  </si>
  <si>
    <t>TD1300000064 BTA-52 24-FEVR -2017</t>
  </si>
  <si>
    <t>TD1100000066 BTA-13 03-JUIN -2016</t>
  </si>
  <si>
    <t>TD1100000074 BTA-13 24-JUIN -2016</t>
  </si>
  <si>
    <t>TD1100000082 BTA-13 26-AOUT -2016</t>
  </si>
  <si>
    <t>TD1200000107 BTA-26 02-DECE -2016</t>
  </si>
  <si>
    <t>TD1300000072 BTA-52 09-JUIN -2017</t>
  </si>
  <si>
    <t>TD1300000081 BTA-52 16-JUIN -2017</t>
  </si>
  <si>
    <t>TD1100000091 BTA-13 23-SEPT -2016</t>
  </si>
  <si>
    <t>TD1300000098 BTA-52 14-JUIL -2017</t>
  </si>
  <si>
    <t>TD1100000108 BTA-13 28-OCTO -2016</t>
  </si>
  <si>
    <t>TD1300000114 BTA-52 25-AOUT -2017</t>
  </si>
  <si>
    <t>TD1300000122 BTA-52 01-SEPT -2017</t>
  </si>
  <si>
    <t>TD1300000131 BTA-52 08-SEPT -2017</t>
  </si>
  <si>
    <t>TD1300000155 BTA-52 20-OCTO -2017</t>
  </si>
  <si>
    <t>TD1300000163 BTA-52 27-OCTO -2017</t>
  </si>
  <si>
    <t>TD1300000171 BTA-52 24-NOVE -2017</t>
  </si>
  <si>
    <t>TD1100000116 BTA-13 03-MARS -2017</t>
  </si>
  <si>
    <t>TD1300000197 BTA-52 22-DECE -2017</t>
  </si>
  <si>
    <t>TD1300000205 BTA-52 26-JANV -2018</t>
  </si>
  <si>
    <t xml:space="preserve">TD1300000221 BTA-52 15-JUIN -2018 </t>
  </si>
  <si>
    <t>TD1200000115 BTA-26 12-JANV -2018</t>
  </si>
  <si>
    <t xml:space="preserve">TD1200000123 BTA-26 19-JANV -2018 </t>
  </si>
  <si>
    <t>TD1300000239 BTA-52 03-AOUT -2018</t>
  </si>
  <si>
    <t>TD1300000247 BTA-52 24-AOUT -2018</t>
  </si>
  <si>
    <t>TD1300000254 BTA-52 31-AOUT -2018</t>
  </si>
  <si>
    <t>TD1200000131 BTA-26 02-MARS -2018</t>
  </si>
  <si>
    <t>TD1300000262 BTA-52 07-SEPT -2018</t>
  </si>
  <si>
    <t>TD1300000271 BTA-52 19-OCTO -2018</t>
  </si>
  <si>
    <t>TD1300000288 BTA-52 23-NOVE -2018</t>
  </si>
  <si>
    <t>TD1300000296 BTA-52 21-DECE -2018</t>
  </si>
  <si>
    <t>TD1300000304 BTA-52 11-JANV -2019</t>
  </si>
  <si>
    <t>TD1200000149 BTA-26 20-JUIL -2018</t>
  </si>
  <si>
    <t>TD1300000312 BTA-52 25-JANV -2019</t>
  </si>
  <si>
    <t>TD1300000321 BTA-52 08 FEVR-2019</t>
  </si>
  <si>
    <t>TD1300000338 BTA-52 15-MARS-2018</t>
  </si>
  <si>
    <t>TD1200000164 BTA-26 17-SEPT-2018</t>
  </si>
  <si>
    <t>TD1200000172 BTA-26 16-NOVE-2018</t>
  </si>
  <si>
    <t>TD1200000180 BTA-26 23-NOVE-2018</t>
  </si>
  <si>
    <t>TD1200000206 BTA-26 18-JANV-2019</t>
  </si>
  <si>
    <t>TD1200000214</t>
  </si>
  <si>
    <t>TD1200000222</t>
  </si>
  <si>
    <t>TD1200000230</t>
  </si>
  <si>
    <t>TD1200000248</t>
  </si>
  <si>
    <t>TD1200000255</t>
  </si>
  <si>
    <t>TD1200000263</t>
  </si>
  <si>
    <t>TD1200000289</t>
  </si>
  <si>
    <t>TD1200000271</t>
  </si>
  <si>
    <t>TD1200000305</t>
  </si>
  <si>
    <t>TD1200000313</t>
  </si>
  <si>
    <t>TD1200000354</t>
  </si>
  <si>
    <t>TD1200000347</t>
  </si>
  <si>
    <t>TD1200000339</t>
  </si>
  <si>
    <t>TD1200000321</t>
  </si>
  <si>
    <t>CM1300000435</t>
  </si>
  <si>
    <t>CM1300000443</t>
  </si>
  <si>
    <t>GA1100000841</t>
  </si>
  <si>
    <t>GA1100000858</t>
  </si>
  <si>
    <t>GA1100000866</t>
  </si>
  <si>
    <t>GA1100000874</t>
  </si>
  <si>
    <t>GA1100000882</t>
  </si>
  <si>
    <t>GA1100000890</t>
  </si>
  <si>
    <t>GA1100000908</t>
  </si>
  <si>
    <t>GA1100000916</t>
  </si>
  <si>
    <t>GA1100000924</t>
  </si>
  <si>
    <t>GA1100000825</t>
  </si>
  <si>
    <t>GA1100000833</t>
  </si>
  <si>
    <t>GA1200000816</t>
  </si>
  <si>
    <t>GA1200000824</t>
  </si>
  <si>
    <t>GA1200000832</t>
  </si>
  <si>
    <t>GA1200000840</t>
  </si>
  <si>
    <t>GA1200000857</t>
  </si>
  <si>
    <t>GA1200000865</t>
  </si>
  <si>
    <t>GA1300000310</t>
  </si>
  <si>
    <t>GA1300000328</t>
  </si>
  <si>
    <t>GA1300000336</t>
  </si>
  <si>
    <t>GA1300000344</t>
  </si>
  <si>
    <t>GQ1300000551 BAT-52 12-JUIL-2019</t>
  </si>
  <si>
    <t>GQ1300000569</t>
  </si>
  <si>
    <t>GQ1300000577</t>
  </si>
  <si>
    <t>GQ1300000585</t>
  </si>
  <si>
    <t>GQ1300000593</t>
  </si>
  <si>
    <t>GQ1300000601</t>
  </si>
  <si>
    <t>GQ1300000619</t>
  </si>
  <si>
    <t>GQ1300000627</t>
  </si>
  <si>
    <t>GQ1300000635</t>
  </si>
  <si>
    <t>GQ1300000643</t>
  </si>
  <si>
    <t>GQ1300000650</t>
  </si>
  <si>
    <t>TD1200000362</t>
  </si>
  <si>
    <t>TD1200000370</t>
  </si>
  <si>
    <t>TD1200000388</t>
  </si>
  <si>
    <t>TD1200000396</t>
  </si>
  <si>
    <t>TD1200000404</t>
  </si>
  <si>
    <t>TD1200000412</t>
  </si>
  <si>
    <t>TD1200000420</t>
  </si>
  <si>
    <t>TD1200000438</t>
  </si>
  <si>
    <t>TD1200000446</t>
  </si>
  <si>
    <t>TD1200000453</t>
  </si>
  <si>
    <t>TD1200000461</t>
  </si>
  <si>
    <t>TD1200000479</t>
  </si>
  <si>
    <t>TD1200000487</t>
  </si>
  <si>
    <t>TD1200000495</t>
  </si>
  <si>
    <t>TD1200000503</t>
  </si>
  <si>
    <t>TD1200000511</t>
  </si>
  <si>
    <t>TD1200000529</t>
  </si>
  <si>
    <t>TD1300000361</t>
  </si>
  <si>
    <t>TD1300000379</t>
  </si>
  <si>
    <t>CM1100000809</t>
  </si>
  <si>
    <t>Juillet 2019</t>
  </si>
  <si>
    <t>GA1100000932</t>
  </si>
  <si>
    <t>GA1100000940</t>
  </si>
  <si>
    <t>CG1200000251</t>
  </si>
  <si>
    <t>CG1200000269</t>
  </si>
  <si>
    <t>CM1200000766</t>
  </si>
  <si>
    <t>GA1200000873</t>
  </si>
  <si>
    <t>GA1200000881</t>
  </si>
  <si>
    <t>TD1200000537</t>
  </si>
  <si>
    <t>TD1200000545</t>
  </si>
  <si>
    <t>TD1200000552</t>
  </si>
  <si>
    <t>CG1300000029</t>
  </si>
  <si>
    <t>GQ1300000668</t>
  </si>
  <si>
    <t>CG1200000277</t>
  </si>
  <si>
    <t>Août 2019</t>
  </si>
  <si>
    <t>CG1300000037</t>
  </si>
  <si>
    <t>CM1100000817</t>
  </si>
  <si>
    <t>CM1200000774</t>
  </si>
  <si>
    <t>GA1200000899</t>
  </si>
  <si>
    <t>GA1100000973</t>
  </si>
  <si>
    <t>GA1100000965</t>
  </si>
  <si>
    <t>GA1100000981</t>
  </si>
  <si>
    <t>GQ1300000676</t>
  </si>
  <si>
    <t>GQ1200000016</t>
  </si>
  <si>
    <t>TD1200000586</t>
  </si>
  <si>
    <t>TD1200000578</t>
  </si>
  <si>
    <t>TD1200000594</t>
  </si>
  <si>
    <t>GA1100000957</t>
  </si>
  <si>
    <t>TD1200000560</t>
  </si>
  <si>
    <t>TD1200000610</t>
  </si>
  <si>
    <t>Septembre 2019</t>
  </si>
  <si>
    <t>GA1300000351</t>
  </si>
  <si>
    <t>GA1100001005</t>
  </si>
  <si>
    <t>GQ1300000684</t>
  </si>
  <si>
    <t>TD1200000628</t>
  </si>
  <si>
    <t>CM1100000825</t>
  </si>
  <si>
    <t>TD1200000636</t>
  </si>
  <si>
    <t>CM1200000790</t>
  </si>
  <si>
    <t>GA1100000999</t>
  </si>
  <si>
    <t>GQ1300000692</t>
  </si>
  <si>
    <t>TD1200000602</t>
  </si>
  <si>
    <t>CM1200000782</t>
  </si>
  <si>
    <t>CF1200000344</t>
  </si>
  <si>
    <t>Octobre 2019</t>
  </si>
  <si>
    <t>CG1200000285</t>
  </si>
  <si>
    <t>CG1300000045</t>
  </si>
  <si>
    <t>CM1200000808</t>
  </si>
  <si>
    <t>GA1100001013</t>
  </si>
  <si>
    <t>GA1100001021</t>
  </si>
  <si>
    <t>GA1100001039</t>
  </si>
  <si>
    <t>GA1200000907</t>
  </si>
  <si>
    <t>GA1200000915</t>
  </si>
  <si>
    <t>GQ1300000700</t>
  </si>
  <si>
    <t>GQ1300000718</t>
  </si>
  <si>
    <t>TD1200000644</t>
  </si>
  <si>
    <t>GA1200000923/MN</t>
  </si>
  <si>
    <t>Novembre 2019</t>
  </si>
  <si>
    <t>TD1200000669/MN</t>
  </si>
  <si>
    <t>GA1100001054/MN1</t>
  </si>
  <si>
    <t>TD1200000651/MN</t>
  </si>
  <si>
    <t>CG1300000052/MN</t>
  </si>
  <si>
    <t>GA1100001062/MN</t>
  </si>
  <si>
    <t>GA1100001047/MN</t>
  </si>
  <si>
    <t>CM1200000816/MN</t>
  </si>
  <si>
    <t>CM1200000824/MN</t>
  </si>
  <si>
    <t>CF1200000351/MN1</t>
  </si>
  <si>
    <t>GA1200000931/MN</t>
  </si>
  <si>
    <t>Décembre 2019</t>
  </si>
  <si>
    <t>TD1300000395/MN</t>
  </si>
  <si>
    <t>GA1100001070/MN</t>
  </si>
  <si>
    <t>CM1200000832/MN</t>
  </si>
  <si>
    <t>CG1100000161/MN</t>
  </si>
  <si>
    <t>TD1200000685/MN</t>
  </si>
  <si>
    <t>TD1200000677/MN</t>
  </si>
  <si>
    <t>GA1300000369/MN</t>
  </si>
  <si>
    <t>GA1100001096/MN</t>
  </si>
  <si>
    <t>janvier 2020</t>
  </si>
  <si>
    <t>GA1100001104/MN</t>
  </si>
  <si>
    <t>GA1100001088/MN</t>
  </si>
  <si>
    <t>TD1200000701/MN</t>
  </si>
  <si>
    <t>TD1200000693/MN</t>
  </si>
  <si>
    <t>GA1200000949/MN</t>
  </si>
  <si>
    <t>TD1200000719/MN</t>
  </si>
  <si>
    <t>TD1200000727/MN</t>
  </si>
  <si>
    <t>CM1200000840/MN</t>
  </si>
  <si>
    <t>CM1200000857/MN</t>
  </si>
  <si>
    <t>GQ1300000742/MN</t>
  </si>
  <si>
    <t>CM1300000468/MN</t>
  </si>
  <si>
    <t>CG1300000060/MN</t>
  </si>
  <si>
    <t>GQ1300000734/MN</t>
  </si>
  <si>
    <t>CG1200000301</t>
  </si>
  <si>
    <t>Février 2020</t>
  </si>
  <si>
    <t>CM1200000865</t>
  </si>
  <si>
    <t>CM1300000476</t>
  </si>
  <si>
    <t>GA1100001112</t>
  </si>
  <si>
    <t>GA1100001120</t>
  </si>
  <si>
    <t>GA1200000956</t>
  </si>
  <si>
    <t>GA1200000964</t>
  </si>
  <si>
    <t>GQ1200000032</t>
  </si>
  <si>
    <t>GQ1300000759</t>
  </si>
  <si>
    <t>TD1200000735</t>
  </si>
  <si>
    <t>TD1200000750</t>
  </si>
  <si>
    <t>TD1200000768</t>
  </si>
  <si>
    <t>GQ1300000767/MN</t>
  </si>
  <si>
    <t>Mars 2020</t>
  </si>
  <si>
    <t>TD1200000784/MN</t>
  </si>
  <si>
    <t>GA1200000972/MN</t>
  </si>
  <si>
    <t>TD1200000776/MN</t>
  </si>
  <si>
    <t>CG1200000319/MN</t>
  </si>
  <si>
    <t>CM1200000873/MN</t>
  </si>
  <si>
    <t>GA1200000980/MN1</t>
  </si>
  <si>
    <t>TD1200000792/MN</t>
  </si>
  <si>
    <t>GA1100001138/MN</t>
  </si>
  <si>
    <t>CF1200000369/MN</t>
  </si>
  <si>
    <t>CG1300000078/MN</t>
  </si>
  <si>
    <t>GA1300000377/MN</t>
  </si>
  <si>
    <t>CM1300000484/MN</t>
  </si>
  <si>
    <t>GQ1300000775/MN</t>
  </si>
  <si>
    <t>Mars</t>
  </si>
  <si>
    <t>Février</t>
  </si>
  <si>
    <t>Janvier</t>
  </si>
  <si>
    <t>Décembre</t>
  </si>
  <si>
    <t>République Centrafricaine</t>
  </si>
  <si>
    <t>GA1300000401/MN</t>
  </si>
  <si>
    <t>GQ1300000874/MN</t>
  </si>
  <si>
    <t>CG2J00000057</t>
  </si>
  <si>
    <t>CM2L00000010/MN</t>
  </si>
  <si>
    <t>6 ANS</t>
  </si>
  <si>
    <t>GA1200001095/MN</t>
  </si>
  <si>
    <t>GQ1300000882/MN</t>
  </si>
  <si>
    <t>TD1200000982/MN</t>
  </si>
  <si>
    <t>GA1100001286/MN</t>
  </si>
  <si>
    <t>CG1200000376/MN</t>
  </si>
  <si>
    <t>CM2D00000036/MN</t>
  </si>
  <si>
    <t>CG2A00000130/MN</t>
  </si>
  <si>
    <t>CG2A00000148/MN</t>
  </si>
  <si>
    <t>TD1200000990/MN</t>
  </si>
  <si>
    <t>GQ1300000890/MN</t>
  </si>
  <si>
    <t>CG2B00000014/MN</t>
  </si>
  <si>
    <t>CG2J00000065/MN</t>
  </si>
  <si>
    <t>CM2C00000045/MN</t>
  </si>
  <si>
    <t>GA2B00000042/MN4</t>
  </si>
  <si>
    <t>GA2J00000135/MN3</t>
  </si>
  <si>
    <t>CG2A00000163/MN</t>
  </si>
  <si>
    <t>CM120000964/MN</t>
  </si>
  <si>
    <t>Novembre 2020</t>
  </si>
  <si>
    <t>CF1200000393/MN</t>
  </si>
  <si>
    <t>CG1200000384/MN</t>
  </si>
  <si>
    <t>GQ1300000908/MN</t>
  </si>
  <si>
    <t>TD1200001006/MN</t>
  </si>
  <si>
    <t>TD1200001014/MN</t>
  </si>
  <si>
    <t>CM2A00000062/MN</t>
  </si>
  <si>
    <t>GA2B00000059/MN</t>
  </si>
  <si>
    <t>CG1200000392/MN</t>
  </si>
  <si>
    <t>GQ1300000916/MN</t>
  </si>
  <si>
    <t>Décembre 2020</t>
  </si>
  <si>
    <t>CG2J00000073/MN</t>
  </si>
  <si>
    <t>GA1100001302/MN</t>
  </si>
  <si>
    <t>TD1200001022/MN</t>
  </si>
  <si>
    <t>CM2B00000046/MN</t>
  </si>
  <si>
    <t>CG2A00000171/MN</t>
  </si>
  <si>
    <t>GA2J00000143/MN</t>
  </si>
  <si>
    <t>GQ1300000924/MN</t>
  </si>
  <si>
    <t>TD1200001030/MN</t>
  </si>
  <si>
    <t>CG1100000187/MN</t>
  </si>
  <si>
    <t>TD1200001048/MN</t>
  </si>
  <si>
    <t>GA1300000419/MN</t>
  </si>
  <si>
    <t>GA1100001310/MN</t>
  </si>
  <si>
    <t>TD1200001055/MN</t>
  </si>
  <si>
    <t>GA1100001328/MN</t>
  </si>
  <si>
    <t>CG2J00000081/MN</t>
  </si>
  <si>
    <t>GA2J00000143/MN2</t>
  </si>
  <si>
    <t>GA2C00000017/MN2</t>
  </si>
  <si>
    <t>GA2B00000067/MN</t>
  </si>
  <si>
    <t>GA2C00000017/MN1</t>
  </si>
  <si>
    <t>CF2A00000017</t>
  </si>
  <si>
    <t>CF2B00000016</t>
  </si>
  <si>
    <t>CF2J00000018</t>
  </si>
  <si>
    <t>CF2K00000015</t>
  </si>
  <si>
    <t>CF2L00000014</t>
  </si>
  <si>
    <t>Janvier 2021</t>
  </si>
  <si>
    <t>GA1100001328/MN2</t>
  </si>
  <si>
    <t>GA1200001152/MN</t>
  </si>
  <si>
    <t>TD1200001063/MN</t>
  </si>
  <si>
    <t>CM1200000980</t>
  </si>
  <si>
    <t>GA1200001160</t>
  </si>
  <si>
    <t>TD1200001071/MN</t>
  </si>
  <si>
    <t>CG2A00000189/MN</t>
  </si>
  <si>
    <t>GA2A00000126/MN</t>
  </si>
  <si>
    <t>GA2J00000150/MN</t>
  </si>
  <si>
    <t>GQ1300000932/MN</t>
  </si>
  <si>
    <t>GA1100001336/MN</t>
  </si>
  <si>
    <t>GA1200001152/MN2</t>
  </si>
  <si>
    <t>TD1200001089/MN</t>
  </si>
  <si>
    <t>CM1200000972/MN</t>
  </si>
  <si>
    <t>CM1100000841/MN</t>
  </si>
  <si>
    <t>CM1300000526</t>
  </si>
  <si>
    <t>TD1200001097/MN</t>
  </si>
  <si>
    <t>CG2A00000197/MN</t>
  </si>
  <si>
    <t>CG2K00000013/MN</t>
  </si>
  <si>
    <t>CG2J00000099/MN2</t>
  </si>
  <si>
    <t>CG2J00000099/MN1</t>
  </si>
  <si>
    <t>CG2K00000013/MN1</t>
  </si>
  <si>
    <t>GA2J00000150/MN1</t>
  </si>
  <si>
    <t>Février 2021</t>
  </si>
  <si>
    <t>GA1200001178/MN</t>
  </si>
  <si>
    <t>GQ1300000940/MN</t>
  </si>
  <si>
    <t>TD1200001105/MN</t>
  </si>
  <si>
    <t>CM1200000998/MN</t>
  </si>
  <si>
    <t>GA1200001186/MN</t>
  </si>
  <si>
    <t>CM1300000534/MN</t>
  </si>
  <si>
    <t>CM1200001004/MN</t>
  </si>
  <si>
    <t>GA1100001344/MN</t>
  </si>
  <si>
    <t>TD1200001113/MN</t>
  </si>
  <si>
    <t>GA1100001344/MN2</t>
  </si>
  <si>
    <t>GA1300000427/MN</t>
  </si>
  <si>
    <t>TD1200001121/MN</t>
  </si>
  <si>
    <t>Mars 2021</t>
  </si>
  <si>
    <t>GA2A00000126/MN2</t>
  </si>
  <si>
    <t>CM2B00000053/MN</t>
  </si>
  <si>
    <t>GA2B00000059/MN2</t>
  </si>
  <si>
    <t>GA2J00000150/MN2</t>
  </si>
  <si>
    <t>CG2A00000189/MN1</t>
  </si>
  <si>
    <t>CM1200001012</t>
  </si>
  <si>
    <t>GA1200001194</t>
  </si>
  <si>
    <t>TD1200001139</t>
  </si>
  <si>
    <t>CF1200000401/MN</t>
  </si>
  <si>
    <t>GA1200001202/NM</t>
  </si>
  <si>
    <t>TD1100000124/NM</t>
  </si>
  <si>
    <t>TD1200001147/NM</t>
  </si>
  <si>
    <t>CG2J00000107/MN</t>
  </si>
  <si>
    <t>GA1300000435/NM</t>
  </si>
  <si>
    <t>GQ1300000957/MN</t>
  </si>
  <si>
    <t>GQ1300000965/MN</t>
  </si>
  <si>
    <t>TD1200001162</t>
  </si>
  <si>
    <t>TD1300000411</t>
  </si>
  <si>
    <t>CM2B00000061/MN</t>
  </si>
  <si>
    <t>GA2B00000067/MN1</t>
  </si>
  <si>
    <t>GA1300000427/NM1</t>
  </si>
  <si>
    <t>GA1200001210/NM</t>
  </si>
  <si>
    <t>TD1200001154</t>
  </si>
  <si>
    <t>CG2J00000115/MN</t>
  </si>
  <si>
    <t>GA2J00000168/MN1</t>
  </si>
  <si>
    <t>CM1200001020</t>
  </si>
  <si>
    <t>GA1200001210/NM1</t>
  </si>
  <si>
    <t>GA1300000443</t>
  </si>
  <si>
    <t>GQ1300000973</t>
  </si>
  <si>
    <t>TD1200001170</t>
  </si>
  <si>
    <t>GA2A00000100/MN1</t>
  </si>
  <si>
    <t>GA2J00000119/MN2</t>
  </si>
  <si>
    <t>TD2B00000080/MN</t>
  </si>
  <si>
    <t>CM1300000542</t>
  </si>
  <si>
    <t>Avril 2021</t>
  </si>
  <si>
    <t>Aout</t>
  </si>
  <si>
    <t xml:space="preserve">Novembre </t>
  </si>
  <si>
    <t>CM2A00000014 OTA 2 ANS 4% 08-JUIN -2015</t>
  </si>
  <si>
    <t>GA2J00000015 OTA 3 ANS 4,5% 02-AOUT -2016</t>
  </si>
  <si>
    <t>CM2A00000023 OTA 2 ANS 4% 07-SEPT -2015</t>
  </si>
  <si>
    <t>CM2A00000032 OTA 2 ANS 3,75% 08-AOUT -2016</t>
  </si>
  <si>
    <t>GA2J00000024 OTA 3 ANS 5,30% 26-SEPT -2017</t>
  </si>
  <si>
    <t>GA2J00000042 OTA 3 ANS 5,3% 12-DECE -2017</t>
  </si>
  <si>
    <t>GA2J00000051 OTA 3 ANS 5,3% 10-AVRI -2018</t>
  </si>
  <si>
    <t>TD2A00000016 OTA 2 ANS 4,15% 24-JUIL -2017</t>
  </si>
  <si>
    <t>TD2B00000023 OTA 5 ANS 4,15% 21-AOUT -2020</t>
  </si>
  <si>
    <t>TD2B00000041 OTA 5 ANS 4,1% 25-SEPT -2020</t>
  </si>
  <si>
    <t>TD2B00000051 OTA 5 ANS 4,1% 02-OCTO -2020</t>
  </si>
  <si>
    <t>TD2B00000069 OTA 5 ANS 4,1% 30-OCTO -2020</t>
  </si>
  <si>
    <t>GA2A00000014 OTA 2 ANS 4,5% 27-NOVE -2017</t>
  </si>
  <si>
    <t>TD2J00000017 OTA 3 ANS 4,1% 02-JANV -2019</t>
  </si>
  <si>
    <t>TD2A00000025 OTA 2 ANS 4% 19-MARS -2018</t>
  </si>
  <si>
    <t>GA2A00000023 OTA 2 ANS 4,5% 26-MARS -2018</t>
  </si>
  <si>
    <t>TD2K00000015 OTA 4 ANS 4% 25-MARS -2020</t>
  </si>
  <si>
    <t xml:space="preserve"> </t>
  </si>
  <si>
    <t>TD2A00000043 OTA 2 ANS 3,5% 21-MAI -2018</t>
  </si>
  <si>
    <t>TD2A00000052 OTA 2 ANS 4,00% 28-MAI -2018</t>
  </si>
  <si>
    <t>TD2A00000061 OTA 2 ANS 3,5% 25-JUIN -2018</t>
  </si>
  <si>
    <t>TD2J00000026 OTA 3 ANS 4% 09-SEPT -2019</t>
  </si>
  <si>
    <t>TD2A00000383 OTA 2 ANS 5% 01-OCTO -2018</t>
  </si>
  <si>
    <t>TD2A00000392 OTA 2 ANS 5% 22-OCTO -2018</t>
  </si>
  <si>
    <t>GA2A00000032 OTA 2 ANS 4,75% 26-NOVE -2018</t>
  </si>
  <si>
    <t>GA2A00000032 OTA 2 ANS 4,75% 26-NOVE -2018#1</t>
  </si>
  <si>
    <t>TD2A00000409 OTA 2 ANS 4,5% 31-DECE -2018</t>
  </si>
  <si>
    <t>GQ2B00000014 OTA 5 ANS 5% 31-MARS -2022</t>
  </si>
  <si>
    <t>Annulée</t>
  </si>
  <si>
    <t>TD2A00000418 OTA 2 ANS 4,5% 10-JUIN -2019</t>
  </si>
  <si>
    <t>GA2A00000041 OTA 2 ANS 4,5% 23-SEPT -2019</t>
  </si>
  <si>
    <t>GA2A00000051 OTA 2 ANS 4,5% 23-MARS-2020</t>
  </si>
  <si>
    <t>GA2A00000051 OTA 2 ANS 4,5% 23-MARS-2020#1</t>
  </si>
  <si>
    <t>GA2A00000069 OTA 2 ANS 5%  25-MAI-2020</t>
  </si>
  <si>
    <t>GA2J00000069 OTA 3 ANS 5,75% 05-JUIL-2021</t>
  </si>
  <si>
    <t>GA2J00000069 OTA 3 ANS 5,75% 05-JUIL-2021#1</t>
  </si>
  <si>
    <t>GA2B00000026</t>
  </si>
  <si>
    <t>GA2A00000051 OTA 2 ANS 4,5% 23-MARS-2020#2</t>
  </si>
  <si>
    <t>GA2A00000051</t>
  </si>
  <si>
    <t>CM2J00000014</t>
  </si>
  <si>
    <t>GA2J00000085</t>
  </si>
  <si>
    <t>GQ2A00000015 OTA 2 ans 5% 13 février 2021</t>
  </si>
  <si>
    <t>GQ2J00000016 OTA 3 ans 5% 13 février 2022</t>
  </si>
  <si>
    <t>GQ2K00000013 OTA 4 ans 5% 13 février 2023</t>
  </si>
  <si>
    <t>GQ2B00000014 OTA 5 ans 5% 13 février 2024</t>
  </si>
  <si>
    <t>GQ2L00000012 OTA 6 ans 5% 13 février 2025</t>
  </si>
  <si>
    <t>GQ2C00000013 OTA 7 ans 5% 13 février 2026</t>
  </si>
  <si>
    <t>8 ANS</t>
  </si>
  <si>
    <t>GQ2M00000011 OTA 8 ans 5% 13 février 2027</t>
  </si>
  <si>
    <t>9 ANS</t>
  </si>
  <si>
    <t>GQ2N00000010 OTA 9 ans 5% 13 février 2028</t>
  </si>
  <si>
    <t>GQ2D00000012 OTA 10 ans 5%  13 février 2029</t>
  </si>
  <si>
    <t>CM2J00000022</t>
  </si>
  <si>
    <t>CM2K00000011</t>
  </si>
  <si>
    <t>GA2J00000069</t>
  </si>
  <si>
    <t>CG2A00000015</t>
  </si>
  <si>
    <t>CM2B00000020</t>
  </si>
  <si>
    <t>CG2A00000023</t>
  </si>
  <si>
    <t>CG2A00000031</t>
  </si>
  <si>
    <t>GA2A00000076</t>
  </si>
  <si>
    <t>CM2A00000047</t>
  </si>
  <si>
    <t>GA2J00000093</t>
  </si>
  <si>
    <t>CG2A00000049/MN</t>
  </si>
  <si>
    <t>CG2J00000016/MN</t>
  </si>
  <si>
    <t>GA2A00000076/MN1</t>
  </si>
  <si>
    <t>GA2J00000093/MN2</t>
  </si>
  <si>
    <t>GA2J00000093/MN3</t>
  </si>
  <si>
    <t>GA2A00000076/MN2</t>
  </si>
  <si>
    <t>CG2A00000056/MN</t>
  </si>
  <si>
    <t>GA2A00000084/MN</t>
  </si>
  <si>
    <t>CG2A00000072/MN</t>
  </si>
  <si>
    <t>CG2A00000072</t>
  </si>
  <si>
    <t>GA2J00000101</t>
  </si>
  <si>
    <t>CG2A00000080/MN</t>
  </si>
  <si>
    <t>GA2J00000101/MN1</t>
  </si>
  <si>
    <t>Année d'émission</t>
  </si>
  <si>
    <t>Otobre</t>
  </si>
  <si>
    <t>novembre</t>
  </si>
  <si>
    <t>GA1300000450/MN</t>
  </si>
  <si>
    <t>GQ1300000981</t>
  </si>
  <si>
    <t>TD1200001188/MN</t>
  </si>
  <si>
    <t>TD1300000429</t>
  </si>
  <si>
    <t>annulée</t>
  </si>
  <si>
    <t>TD2A00000438/MN</t>
  </si>
  <si>
    <t>GA1200001228/MN</t>
  </si>
  <si>
    <t>GQ1300000999</t>
  </si>
  <si>
    <t>GA1300000401/MN1</t>
  </si>
  <si>
    <t>GA1100001369/MN</t>
  </si>
  <si>
    <t>TD1200001196/MN</t>
  </si>
  <si>
    <t>CM2B00000079/MN</t>
  </si>
  <si>
    <t>GA2B00000067/MN2</t>
  </si>
  <si>
    <t>GA2J00000176/MN</t>
  </si>
  <si>
    <t>Mars 2012</t>
  </si>
  <si>
    <t>CM2C00000052/MN</t>
  </si>
  <si>
    <t>GA2A00000126/MN1</t>
  </si>
  <si>
    <t>Nature de l opération</t>
  </si>
  <si>
    <t>Code</t>
  </si>
  <si>
    <t>émission</t>
  </si>
  <si>
    <t>CG2B00000022/MN</t>
  </si>
  <si>
    <t>CG2K00000021/MN</t>
  </si>
  <si>
    <t>GA1200001236/MN</t>
  </si>
  <si>
    <t>Mai 2021</t>
  </si>
  <si>
    <t>Rachat</t>
  </si>
  <si>
    <t>CG2A00000098</t>
  </si>
  <si>
    <t>CG2A00000049</t>
  </si>
  <si>
    <t>CG2A00000171</t>
  </si>
  <si>
    <t>CG2A00000148</t>
  </si>
  <si>
    <t>CG2A00000114</t>
  </si>
  <si>
    <t>GA1200001244/MN</t>
  </si>
  <si>
    <t>GQ1300001005</t>
  </si>
  <si>
    <t>TD1300000437/MN</t>
  </si>
  <si>
    <t>GA1100001377/MN</t>
  </si>
  <si>
    <t>TD1300000445/MN</t>
  </si>
  <si>
    <t>TD2J00000041/MN</t>
  </si>
  <si>
    <t>GA1100001385/MN</t>
  </si>
  <si>
    <t>CF2J00000026/MN</t>
  </si>
  <si>
    <t>CM1200001038</t>
  </si>
  <si>
    <t>CM1200001046</t>
  </si>
  <si>
    <t>Juin2021</t>
  </si>
  <si>
    <t>GA1200001251/MN</t>
  </si>
  <si>
    <t>TD1300000452/MN</t>
  </si>
  <si>
    <t>CM1200001053</t>
  </si>
  <si>
    <t>CF1300000012/MN</t>
  </si>
  <si>
    <t>GQ1300001013</t>
  </si>
  <si>
    <t>GA1300000476/MN</t>
  </si>
  <si>
    <t>TD1300000460/MN</t>
  </si>
  <si>
    <t>GA2B00000042/MN5</t>
  </si>
  <si>
    <t>GA2A00000134/MN</t>
  </si>
  <si>
    <t>CG2K00000039/MN</t>
  </si>
  <si>
    <t>CM2L00000028/MN</t>
  </si>
  <si>
    <t>GA1200001269/MN</t>
  </si>
  <si>
    <t>TD1300000478/MN</t>
  </si>
  <si>
    <t>CG1200000400/MN</t>
  </si>
  <si>
    <t>CM1100000858</t>
  </si>
  <si>
    <t>GA1100001393/MN</t>
  </si>
  <si>
    <t>TD1300000486/MN</t>
  </si>
  <si>
    <t>CG2B00000022/MN1</t>
  </si>
  <si>
    <t>CG2A00000205</t>
  </si>
  <si>
    <t>CG2K00000047/MN</t>
  </si>
  <si>
    <t>GA2J00000184/MN</t>
  </si>
  <si>
    <t>TD2A00000446/MN</t>
  </si>
  <si>
    <t>GA1200001277/MN</t>
  </si>
  <si>
    <t>juillet2021</t>
  </si>
  <si>
    <t>GQ1300001021</t>
  </si>
  <si>
    <t>GA1200001285/MN</t>
  </si>
  <si>
    <t>TD1200001204/MN</t>
  </si>
  <si>
    <t>GA2B00000075/MN</t>
  </si>
  <si>
    <t>GA2C00000025/MN</t>
  </si>
  <si>
    <t>GQ2J00000024</t>
  </si>
  <si>
    <t>CM1100000874</t>
  </si>
  <si>
    <t>GA1200001293</t>
  </si>
  <si>
    <t>TD1300000502/MN</t>
  </si>
  <si>
    <t>GA2J00000176/MN1</t>
  </si>
  <si>
    <t>GA2B00000075/MN1</t>
  </si>
  <si>
    <t>CG2B00000030/MN</t>
  </si>
  <si>
    <t>CM1100000866</t>
  </si>
  <si>
    <t>GA1100001401/MN</t>
  </si>
  <si>
    <t>TD1300000494/MN</t>
  </si>
  <si>
    <t>CM1300000559/MN</t>
  </si>
  <si>
    <t>GA1100001419/MN</t>
  </si>
  <si>
    <t>TD1300000510/MN</t>
  </si>
  <si>
    <t>GQ2K00000021</t>
  </si>
  <si>
    <t>CG2A00000106</t>
  </si>
  <si>
    <t>CG2A00000205/MN1</t>
  </si>
  <si>
    <t>CG2A00000171/MN2</t>
  </si>
  <si>
    <t>CG2J00000073/MN1</t>
  </si>
  <si>
    <t>CG2J00000081/MN1</t>
  </si>
  <si>
    <t>CM1100000882</t>
  </si>
  <si>
    <t>Août 2021</t>
  </si>
  <si>
    <t>GA1200001301</t>
  </si>
  <si>
    <t>TD1300000528</t>
  </si>
  <si>
    <t>CG2A00000213</t>
  </si>
  <si>
    <t>CG2J00000172</t>
  </si>
  <si>
    <t>GA2C00000025/MN2</t>
  </si>
  <si>
    <t>GA2J00000192</t>
  </si>
  <si>
    <t>CM1200001061</t>
  </si>
  <si>
    <t>GA1200001319</t>
  </si>
  <si>
    <t>GA2B00000083/MN</t>
  </si>
  <si>
    <t>GA2D00000024/MN</t>
  </si>
  <si>
    <t>TD2A00000453/MN</t>
  </si>
  <si>
    <t>CG2A00000155/MN</t>
  </si>
  <si>
    <t>GA2K00000017/</t>
  </si>
  <si>
    <t>GA1300000484</t>
  </si>
  <si>
    <t>TD1300000536</t>
  </si>
  <si>
    <t>CG2A00000221</t>
  </si>
  <si>
    <t>CF2A00000025</t>
  </si>
  <si>
    <t>GA2J00000192/MN1</t>
  </si>
  <si>
    <t>GA1100001427</t>
  </si>
  <si>
    <t>TD1300000544</t>
  </si>
  <si>
    <t>CG2J00000180/MN</t>
  </si>
  <si>
    <t>GQ2K00000039/MN</t>
  </si>
  <si>
    <t>CM1200001079</t>
  </si>
  <si>
    <t>Septembre 2021</t>
  </si>
  <si>
    <t>CF1200000419/MN</t>
  </si>
  <si>
    <t>GA1200001327</t>
  </si>
  <si>
    <t>TD1200001212/MN</t>
  </si>
  <si>
    <t>CG2J00000180/MN2</t>
  </si>
  <si>
    <t>infructueuse</t>
  </si>
  <si>
    <t>GA1200001335</t>
  </si>
  <si>
    <t>TD1300000569</t>
  </si>
  <si>
    <t>CF2A00000025/MN2</t>
  </si>
  <si>
    <t>CG2J00000180/MN3</t>
  </si>
  <si>
    <t>CG2A00000239</t>
  </si>
  <si>
    <t>GA2B00000083/MN2</t>
  </si>
  <si>
    <t>GA2D00000024/MN2</t>
  </si>
  <si>
    <t>GA2J00000200/MN</t>
  </si>
  <si>
    <t>GA1200001343</t>
  </si>
  <si>
    <t>TD1200001220/MN</t>
  </si>
  <si>
    <t>CM1200001087</t>
  </si>
  <si>
    <t>GA1100001435</t>
  </si>
  <si>
    <t>GQ1300001039</t>
  </si>
  <si>
    <t>CG2A00000163/MN2</t>
  </si>
  <si>
    <t>CG2A00000189/MN3</t>
  </si>
  <si>
    <t>CG2A00000197/MN3</t>
  </si>
  <si>
    <t>CG2J00000198/MN1</t>
  </si>
  <si>
    <t>GA2J00000200/MN2</t>
  </si>
  <si>
    <t>GA2C00000025/MN3</t>
  </si>
  <si>
    <t>GA2A00000142/MN</t>
  </si>
  <si>
    <t>CM1200001095</t>
  </si>
  <si>
    <t>Octobre 2021</t>
  </si>
  <si>
    <t>GA1100001435/MN1</t>
  </si>
  <si>
    <t>TD1200001238</t>
  </si>
  <si>
    <t>CG2A00000163/MN3</t>
  </si>
  <si>
    <t>GA2J00000218/MN</t>
  </si>
  <si>
    <t>CG2A00000247</t>
  </si>
  <si>
    <t>GA2D00000024/MN3</t>
  </si>
  <si>
    <t>GA2B00000083/MN3</t>
  </si>
  <si>
    <t>GA2A00000159/MN</t>
  </si>
  <si>
    <t>GQ2K00000047</t>
  </si>
  <si>
    <t>GA1200001350</t>
  </si>
  <si>
    <t>GQ1300001047</t>
  </si>
  <si>
    <t>CM1100000890</t>
  </si>
  <si>
    <t>GA1200001343/MN2</t>
  </si>
  <si>
    <t>GA1100001443/MN</t>
  </si>
  <si>
    <t>GQ1300001054</t>
  </si>
  <si>
    <t>TD1200001246</t>
  </si>
  <si>
    <t>TD2J00000058/MN</t>
  </si>
  <si>
    <t>CM1300000567</t>
  </si>
  <si>
    <t>GA1200001368</t>
  </si>
  <si>
    <t>CF2J00000034/MN</t>
  </si>
  <si>
    <t>CG2A00000254</t>
  </si>
  <si>
    <t>annulée par le Trésor</t>
  </si>
  <si>
    <t>GA2D00000024/MN4</t>
  </si>
  <si>
    <t>GA2B00000083/MN4</t>
  </si>
  <si>
    <t>GA2J00000226/MN</t>
  </si>
  <si>
    <t>TD2A00000461/MN</t>
  </si>
  <si>
    <t xml:space="preserve">infructueuse </t>
  </si>
  <si>
    <t>GA1200001376</t>
  </si>
  <si>
    <t>GQ1300001062</t>
  </si>
  <si>
    <t>TD1200001253</t>
  </si>
  <si>
    <t>CG2A00000254/MN1</t>
  </si>
  <si>
    <t>CM2J00000063/MN</t>
  </si>
  <si>
    <t>TD2J00000066/MN</t>
  </si>
  <si>
    <t>CM1300000575</t>
  </si>
  <si>
    <t>Novembre 2021</t>
  </si>
  <si>
    <t>CF1200000419/MN4</t>
  </si>
  <si>
    <t>GA1300000492</t>
  </si>
  <si>
    <t>TD2B00000098/MN</t>
  </si>
  <si>
    <t>Nature de l'opération</t>
  </si>
  <si>
    <t>rachat</t>
  </si>
  <si>
    <t>CM1100000908</t>
  </si>
  <si>
    <t>GA1100001443/MN2</t>
  </si>
  <si>
    <t>GA1200001384</t>
  </si>
  <si>
    <t>GQ1300001070</t>
  </si>
  <si>
    <t>GA2J00000226/MN2</t>
  </si>
  <si>
    <t>GA1200001392</t>
  </si>
  <si>
    <t>GQ1300001088</t>
  </si>
  <si>
    <t>CM2L00000036/MN</t>
  </si>
  <si>
    <t>CG2A00000254/MN2</t>
  </si>
  <si>
    <t>CG2K00000054/MN</t>
  </si>
  <si>
    <t>CM1100000916</t>
  </si>
  <si>
    <t>Décembre 2021</t>
  </si>
  <si>
    <t>GA1200001400</t>
  </si>
  <si>
    <t>GA1100001443/MN1</t>
  </si>
  <si>
    <t>jugée infructueuse par le Trésor</t>
  </si>
  <si>
    <t>GA1300000500</t>
  </si>
  <si>
    <t>GQ1300001096</t>
  </si>
  <si>
    <t>CM2A00000070/MN</t>
  </si>
  <si>
    <t>CG2A00000262/MN</t>
  </si>
  <si>
    <t>GA2J00000234/MN</t>
  </si>
  <si>
    <t>TD2A00000487/MN</t>
  </si>
  <si>
    <t>CM1100000924</t>
  </si>
  <si>
    <t>titrisation</t>
  </si>
  <si>
    <t>CM1200001103</t>
  </si>
  <si>
    <t>GA1200001418</t>
  </si>
  <si>
    <t>CM2A00000088/MN</t>
  </si>
  <si>
    <t>CM2A00000070/MN1</t>
  </si>
  <si>
    <t>CG2A00000262/MN1</t>
  </si>
  <si>
    <t>TD2J00000074/MN</t>
  </si>
  <si>
    <t>CM2B00000087/MN</t>
  </si>
  <si>
    <t>GA1200001426</t>
  </si>
  <si>
    <t>GA2J00000234/MN1</t>
  </si>
  <si>
    <t>TD2J00000082/MN</t>
  </si>
  <si>
    <t>Janvier 2022</t>
  </si>
  <si>
    <t>GA1300000518</t>
  </si>
  <si>
    <t>Taux de Rendement Moyen Pondéré</t>
  </si>
  <si>
    <t>GQ2A00000023 OTA 2 ans 5% 31 décembre 2022</t>
  </si>
  <si>
    <t>GQ2J00000032 OTA 3 ans 5% 31 décembre 2023</t>
  </si>
  <si>
    <t>GQ2K00000054 OTA 4 ans 5%  31 décembre 2024</t>
  </si>
  <si>
    <t>GQ2B00000022 OTA 5 ans 5%  31 décembre 2025</t>
  </si>
  <si>
    <t>GQ2L00000020 OTA 6 ans 5%  31 décembre 2026</t>
  </si>
  <si>
    <t>GQ2C00000021 OTA 7 ans 5%  31 décembre 2027</t>
  </si>
  <si>
    <t>GQ2M00000029 OTA 8 ans 5%  31 décembre 2028</t>
  </si>
  <si>
    <t>GQ2N00000028 OTA 9 ans 5%  31 décembre 2029</t>
  </si>
  <si>
    <t>GQ2D00000020 OTA 10 ans 5%   31 décembre 2030</t>
  </si>
  <si>
    <t>GQ2O00000019 OTA 10 ans 5%   31 décembre 2031</t>
  </si>
  <si>
    <t>GQ2P00000018 OTA 10 ans 5%   31 décembre 2032</t>
  </si>
  <si>
    <t>GQ2Q00000017 OTA 10 ans 5%   31 décembre 2033</t>
  </si>
  <si>
    <t>GQ2R00000016 OTA 10 ans 5%   31 décembre 2034</t>
  </si>
  <si>
    <t>GQ2E00000011 OTA 10 ans 5%   31 décembre 2035</t>
  </si>
  <si>
    <t>11 ANS</t>
  </si>
  <si>
    <t>12 ANS</t>
  </si>
  <si>
    <t>13 ANS</t>
  </si>
  <si>
    <t>14 ANS</t>
  </si>
  <si>
    <t>15 ANS</t>
  </si>
  <si>
    <t>GA1200001434</t>
  </si>
  <si>
    <t>CG2J00000206/MN</t>
  </si>
  <si>
    <t>syndication</t>
  </si>
  <si>
    <t>CM1200001111</t>
  </si>
  <si>
    <t>GA1200001442</t>
  </si>
  <si>
    <t>GA1200001376/MN2</t>
  </si>
  <si>
    <t>GA1300000526</t>
  </si>
  <si>
    <t>GQ1300001104</t>
  </si>
  <si>
    <t>CG2J00000206/MN3</t>
  </si>
  <si>
    <t>GA2J00000242/MN</t>
  </si>
  <si>
    <t>CG2J00000214</t>
  </si>
  <si>
    <t>GA2J00000242/MN2</t>
  </si>
  <si>
    <t>CM1200001111/MN3</t>
  </si>
  <si>
    <t>Février 2022</t>
  </si>
  <si>
    <t>GA1200001459</t>
  </si>
  <si>
    <t>GQ1300001112</t>
  </si>
  <si>
    <t>CM1200001129</t>
  </si>
  <si>
    <t>GA1200001467</t>
  </si>
  <si>
    <t>CG2A00000270/MN</t>
  </si>
  <si>
    <t>CM1200001137</t>
  </si>
  <si>
    <t>GA1100001450/MN</t>
  </si>
  <si>
    <t>CM2D00000044/MN</t>
  </si>
  <si>
    <t>GA2B00000091/MN</t>
  </si>
  <si>
    <t>GA2J00000259/MN</t>
  </si>
  <si>
    <t>CM1200001145</t>
  </si>
  <si>
    <t>GA1200001475</t>
  </si>
  <si>
    <t>GQ1300001120</t>
  </si>
  <si>
    <t>CG2J00000222</t>
  </si>
  <si>
    <t>CG2B00000048</t>
  </si>
  <si>
    <t>GA2B00000091/MN1</t>
  </si>
  <si>
    <t>Mars 2022</t>
  </si>
  <si>
    <t>CG2A00000270/MN1</t>
  </si>
  <si>
    <t>CG2B00000048/MN1</t>
  </si>
  <si>
    <t>TD2A00000495/MN</t>
  </si>
  <si>
    <t>CM1100000932</t>
  </si>
  <si>
    <t>déclarée infructueuse par le Trésor</t>
  </si>
  <si>
    <t>TD1300000577</t>
  </si>
  <si>
    <t>GA1200001483</t>
  </si>
  <si>
    <t>CM2B00000095/MN</t>
  </si>
  <si>
    <t>GA2K00000025/MN</t>
  </si>
  <si>
    <t>GA2B00000109/MN</t>
  </si>
  <si>
    <t>TD2A00000503/MN</t>
  </si>
  <si>
    <t>GA1200001491</t>
  </si>
  <si>
    <t>TD1200001279</t>
  </si>
  <si>
    <t>CM2K00000029</t>
  </si>
  <si>
    <t>CM2B00000103</t>
  </si>
  <si>
    <t>TD2J00000090</t>
  </si>
  <si>
    <t>GA1200001509/MN1</t>
  </si>
  <si>
    <t>TD1200001287</t>
  </si>
  <si>
    <t>CM2B00000095/MN1</t>
  </si>
  <si>
    <t>CG2B00000055</t>
  </si>
  <si>
    <t>GA2B00000109/MN1</t>
  </si>
  <si>
    <t>GA2J00000267/MN1</t>
  </si>
  <si>
    <t>TD2A00000511/MN</t>
  </si>
  <si>
    <t>CM1100000940</t>
  </si>
  <si>
    <t>GA1100001468/MN</t>
  </si>
  <si>
    <t>TD1300000585</t>
  </si>
  <si>
    <t>TD2A00000529/MN</t>
  </si>
  <si>
    <t>CG2L00000012</t>
  </si>
  <si>
    <t>TD1200001261</t>
  </si>
  <si>
    <t>Avril 2022</t>
  </si>
  <si>
    <t>GA1200001517</t>
  </si>
  <si>
    <t>CG2J00000230</t>
  </si>
  <si>
    <t>CG2J00000248</t>
  </si>
  <si>
    <t>CG2K00000062</t>
  </si>
  <si>
    <t>CG2B00000063</t>
  </si>
  <si>
    <t>GA1200001525</t>
  </si>
  <si>
    <t>GQ1300001138</t>
  </si>
  <si>
    <t>TD1200001295</t>
  </si>
  <si>
    <t>CG2K00000070</t>
  </si>
  <si>
    <t>GA2B00000109/MN2</t>
  </si>
  <si>
    <t>GA2J00000267/MN2</t>
  </si>
  <si>
    <t>TD2A00000537/MN</t>
  </si>
  <si>
    <t>GA1100001476/MN</t>
  </si>
  <si>
    <t>GQ1300001146</t>
  </si>
  <si>
    <t>TD1200001303</t>
  </si>
  <si>
    <t>TD2A00000545/MN</t>
  </si>
  <si>
    <t>GA1100001484/MN</t>
  </si>
  <si>
    <t>TD1200001311</t>
  </si>
  <si>
    <t>TD2J00000108</t>
  </si>
  <si>
    <t>Mai 2022</t>
  </si>
  <si>
    <t>GA1300000542</t>
  </si>
  <si>
    <t>TD1300000593</t>
  </si>
  <si>
    <t>déclarée infructueuse</t>
  </si>
  <si>
    <t>TD2J00000116</t>
  </si>
  <si>
    <t>CG2B00000071</t>
  </si>
  <si>
    <t>CF2J00000042/MN</t>
  </si>
  <si>
    <t>GQ1300001153/MN1</t>
  </si>
  <si>
    <t>TD1200001329</t>
  </si>
  <si>
    <t>CG2B00000089/MN1</t>
  </si>
  <si>
    <t>TD2A00000552/MN</t>
  </si>
  <si>
    <t>GA1100001492/MN</t>
  </si>
  <si>
    <t>TD1200001337</t>
  </si>
  <si>
    <t>GA2J00000275/MN</t>
  </si>
  <si>
    <t>GA2K00000033/MN</t>
  </si>
  <si>
    <t>TD2A00000560/MN</t>
  </si>
  <si>
    <t>GA1200001533</t>
  </si>
  <si>
    <t>TD1300000601</t>
  </si>
  <si>
    <t>GA2J00000275/MN1</t>
  </si>
  <si>
    <t>TD2A00000578/MN</t>
  </si>
  <si>
    <t>GA1100001500</t>
  </si>
  <si>
    <t>TD1200001345</t>
  </si>
  <si>
    <t>CG2J00000255</t>
  </si>
  <si>
    <t>TD2A00000586/MN1</t>
  </si>
  <si>
    <t>Juin 2022</t>
  </si>
  <si>
    <t>GA1300000559</t>
  </si>
  <si>
    <t>TD1200001352</t>
  </si>
  <si>
    <t>CG2B00000089/MN2</t>
  </si>
  <si>
    <t>GA2K00000033/MN1</t>
  </si>
  <si>
    <t>TD2J00000124</t>
  </si>
  <si>
    <t>GA1200001541</t>
  </si>
  <si>
    <t>TD1200001360</t>
  </si>
  <si>
    <t>CG2J00000263</t>
  </si>
  <si>
    <t>TD2A00000594</t>
  </si>
  <si>
    <t>CG1100000336</t>
  </si>
  <si>
    <t>CG1100000328</t>
  </si>
  <si>
    <t>CG1200000673</t>
  </si>
  <si>
    <t>CG1200000657</t>
  </si>
  <si>
    <t>CG1100000310</t>
  </si>
  <si>
    <t>CG1200000640</t>
  </si>
  <si>
    <t>CG1200000665</t>
  </si>
  <si>
    <t>CG1100000294/MN</t>
  </si>
  <si>
    <t>CG1300000193/MN</t>
  </si>
  <si>
    <t>CG1100000302</t>
  </si>
  <si>
    <t>CM1100000643</t>
  </si>
  <si>
    <t>CG1200000053</t>
  </si>
  <si>
    <t>GA1100000593</t>
  </si>
  <si>
    <t>GA1200000691</t>
  </si>
  <si>
    <t>GQ1300000544</t>
  </si>
  <si>
    <t>TD1200000198</t>
  </si>
  <si>
    <t>GA1200000709</t>
  </si>
  <si>
    <t>CG1200000061</t>
  </si>
  <si>
    <t>CM1200000634</t>
  </si>
  <si>
    <t>CF1200000294</t>
  </si>
  <si>
    <t>TD1300000353</t>
  </si>
  <si>
    <t>CM1200000642</t>
  </si>
  <si>
    <t>GA1100000601</t>
  </si>
  <si>
    <t>GA1100001252/MN</t>
  </si>
  <si>
    <t>GA1200001079/MN</t>
  </si>
  <si>
    <t>GA1200001087/MN</t>
  </si>
  <si>
    <t>GA1100001260/MN</t>
  </si>
  <si>
    <t>GA1200001103/MN</t>
  </si>
  <si>
    <t>GA1200001111/MN</t>
  </si>
  <si>
    <t>GA1200001129/MN</t>
  </si>
  <si>
    <t>GA1100001294/MN</t>
  </si>
  <si>
    <t>GA1200001137/MN</t>
  </si>
  <si>
    <t>GA1200001145/MN</t>
  </si>
  <si>
    <t>CG1200000418/MN</t>
  </si>
  <si>
    <t>CG1300000094/MN</t>
  </si>
  <si>
    <t>CG1300000094/MN1</t>
  </si>
  <si>
    <t>CG1200000426/MN</t>
  </si>
  <si>
    <t>CG1300000102/MN</t>
  </si>
  <si>
    <t>CG1100000195</t>
  </si>
  <si>
    <t>CG1200000434</t>
  </si>
  <si>
    <t>CG1200000442</t>
  </si>
  <si>
    <t>CG1100000203</t>
  </si>
  <si>
    <t>CG1300000110</t>
  </si>
  <si>
    <t>CG1200000459/MN</t>
  </si>
  <si>
    <t>GA1100001351</t>
  </si>
  <si>
    <t>CG1200000467/MN</t>
  </si>
  <si>
    <t>CG1300000094/MN2</t>
  </si>
  <si>
    <t>CG1100000211/MN</t>
  </si>
  <si>
    <t>CG1200000475/MN</t>
  </si>
  <si>
    <t>CG1200000483/MN</t>
  </si>
  <si>
    <t>CG1200000491/MN</t>
  </si>
  <si>
    <t>CG1100000229/MN</t>
  </si>
  <si>
    <t>CG1200000509/MN</t>
  </si>
  <si>
    <t>CG1300000128</t>
  </si>
  <si>
    <t>CG1200000517</t>
  </si>
  <si>
    <t>CG1200000517/MN2</t>
  </si>
  <si>
    <t>CG1300000136</t>
  </si>
  <si>
    <t>CG1100000237/MN</t>
  </si>
  <si>
    <t>CG1200000525/MN1</t>
  </si>
  <si>
    <t>CG1300000144</t>
  </si>
  <si>
    <t>CG1200000533</t>
  </si>
  <si>
    <t>CG1200000632</t>
  </si>
  <si>
    <t>CG1200000624</t>
  </si>
  <si>
    <t>CG1100000286/MN</t>
  </si>
  <si>
    <t>GA1300005234</t>
  </si>
  <si>
    <t>CG1300000185/MN</t>
  </si>
  <si>
    <t>CG1200000616</t>
  </si>
  <si>
    <t>CG1100000278/MN1</t>
  </si>
  <si>
    <t>CG1200000608/MN2</t>
  </si>
  <si>
    <t>CG1200000608</t>
  </si>
  <si>
    <t>CG1100000260/MN4</t>
  </si>
  <si>
    <t>CG1100000260/MN2</t>
  </si>
  <si>
    <t>CG1200000590/MN</t>
  </si>
  <si>
    <t>CG1300000177/MN</t>
  </si>
  <si>
    <t>CG1300000169/MN</t>
  </si>
  <si>
    <t>CG1200000582/MN</t>
  </si>
  <si>
    <t>CG1200000574/MN</t>
  </si>
  <si>
    <t>CG1300000144/MN2</t>
  </si>
  <si>
    <t>CG1200000566/MN1</t>
  </si>
  <si>
    <t>CG1100000252/MN</t>
  </si>
  <si>
    <t>CG1200000566</t>
  </si>
  <si>
    <t>CG1300000151</t>
  </si>
  <si>
    <t>CG1200000558</t>
  </si>
  <si>
    <t>CG1200000541</t>
  </si>
  <si>
    <t>CG1100000245/MN</t>
  </si>
  <si>
    <t>CM1200001152</t>
  </si>
  <si>
    <t>CG1100000336/MN4</t>
  </si>
  <si>
    <t>GA1200001558</t>
  </si>
  <si>
    <t>TD1200001378</t>
  </si>
  <si>
    <t>CG2J00000255/MN1</t>
  </si>
  <si>
    <t>TD2A00000602</t>
  </si>
  <si>
    <t>CM1200001160</t>
  </si>
  <si>
    <t>CG1200000681</t>
  </si>
  <si>
    <t>GQ1300001161</t>
  </si>
  <si>
    <t>GA1100001518</t>
  </si>
  <si>
    <t>CG2J00000263/MN2</t>
  </si>
  <si>
    <t>CG1100000344</t>
  </si>
  <si>
    <t>juillet 2022</t>
  </si>
  <si>
    <t>GA1200001566</t>
  </si>
  <si>
    <t>CF2J00000042/MN1</t>
  </si>
  <si>
    <t>TD2A00000610</t>
  </si>
  <si>
    <t>GA2J00000218/MN1</t>
  </si>
  <si>
    <t>CM1200001178</t>
  </si>
  <si>
    <t>CG1200000699</t>
  </si>
  <si>
    <t>GA1200001574</t>
  </si>
  <si>
    <t>TD1200001402</t>
  </si>
  <si>
    <t>GA2B00000034/MN1</t>
  </si>
  <si>
    <t>TD2A00000628</t>
  </si>
  <si>
    <t>Juillet 2022</t>
  </si>
  <si>
    <t>GA2J00000184/MN1</t>
  </si>
  <si>
    <t>CG1300000201/MN</t>
  </si>
  <si>
    <t>GA1100001526</t>
  </si>
  <si>
    <t>TD1200001410</t>
  </si>
  <si>
    <t>TD2J00000132</t>
  </si>
  <si>
    <t>CM1300000591</t>
  </si>
  <si>
    <t>GA1100001534</t>
  </si>
  <si>
    <t>GQ1300001179</t>
  </si>
  <si>
    <t>TD1200001428</t>
  </si>
  <si>
    <t>CG2K00000047/MN1</t>
  </si>
  <si>
    <t>TD2J00000140</t>
  </si>
  <si>
    <t>CM1300000583</t>
  </si>
  <si>
    <t>CG1200000707</t>
  </si>
  <si>
    <t>GA1300000567</t>
  </si>
  <si>
    <t>TD1200001436</t>
  </si>
  <si>
    <t>CM1300000609</t>
  </si>
  <si>
    <t>Août 2022</t>
  </si>
  <si>
    <t>GA2B00000117</t>
  </si>
  <si>
    <t>TD2J00000157</t>
  </si>
  <si>
    <t>CM1200001186</t>
  </si>
  <si>
    <t>CG1100000351</t>
  </si>
  <si>
    <t>GA1200001582</t>
  </si>
  <si>
    <t>TD1300000619</t>
  </si>
  <si>
    <t>TD2J00000165</t>
  </si>
  <si>
    <t>CG1300000219/MN</t>
  </si>
  <si>
    <t>GA1100001542</t>
  </si>
  <si>
    <t>TD2J00000173</t>
  </si>
  <si>
    <t>CM1100000957</t>
  </si>
  <si>
    <t>CG1200000715</t>
  </si>
  <si>
    <t>GA1200001590</t>
  </si>
  <si>
    <t>TD1200001444</t>
  </si>
  <si>
    <t>CG2J00000271</t>
  </si>
  <si>
    <t>TD2J00000181</t>
  </si>
  <si>
    <t>CG1100000369</t>
  </si>
  <si>
    <t>Septembre 2022</t>
  </si>
  <si>
    <t>GA1100001559</t>
  </si>
  <si>
    <t>TD2J00000199</t>
  </si>
  <si>
    <t>CG1200000723</t>
  </si>
  <si>
    <t>GA1300000575</t>
  </si>
  <si>
    <t>TD1200001451</t>
  </si>
  <si>
    <t>CM2B00000111</t>
  </si>
  <si>
    <t>CM2K00000037</t>
  </si>
  <si>
    <t>TD2J00000207</t>
  </si>
  <si>
    <t>CM1200001194</t>
  </si>
  <si>
    <t>CG1100000377</t>
  </si>
  <si>
    <t>GA1200001608</t>
  </si>
  <si>
    <t>TD1200001469</t>
  </si>
  <si>
    <t>CM2K00000037/MN1</t>
  </si>
  <si>
    <t>GA2K00000041</t>
  </si>
  <si>
    <t>TD2J00000215</t>
  </si>
  <si>
    <t>CG1200000731</t>
  </si>
  <si>
    <t>GA1300000583</t>
  </si>
  <si>
    <t>TD1200001477</t>
  </si>
  <si>
    <t>CF2J00000059</t>
  </si>
  <si>
    <t>CG2J00000289</t>
  </si>
  <si>
    <t>GA2K00000041/MN1</t>
  </si>
  <si>
    <t>TD2J00000223</t>
  </si>
  <si>
    <t>CM1200001202</t>
  </si>
  <si>
    <t>GA1200001616</t>
  </si>
  <si>
    <t>CM2C00000060</t>
  </si>
  <si>
    <t>TD2J00000249</t>
  </si>
  <si>
    <t>Octobre 2022</t>
  </si>
  <si>
    <t>CG1200000749</t>
  </si>
  <si>
    <t>GA1200001624</t>
  </si>
  <si>
    <t>CM2K00000037/MN2</t>
  </si>
  <si>
    <t>CM2B00000111/NM1</t>
  </si>
  <si>
    <t>CG2A00000320</t>
  </si>
  <si>
    <t>TD2J00000256</t>
  </si>
  <si>
    <t>GA1300000591</t>
  </si>
  <si>
    <t>TD1200001485</t>
  </si>
  <si>
    <t>CF2J00000067</t>
  </si>
  <si>
    <t>TD2J00000264</t>
  </si>
  <si>
    <t>CM1200001210</t>
  </si>
  <si>
    <t>CG1200000756</t>
  </si>
  <si>
    <t>GA1200001632</t>
  </si>
  <si>
    <t>TD1200001493</t>
  </si>
  <si>
    <t>TD2J00000272</t>
  </si>
  <si>
    <t>CM1200001228</t>
  </si>
  <si>
    <t>CG1300000227</t>
  </si>
  <si>
    <t>GA1100001567</t>
  </si>
  <si>
    <t>TD1200001501</t>
  </si>
  <si>
    <t>TD2J00000280</t>
  </si>
  <si>
    <t>CM1300000617</t>
  </si>
  <si>
    <t>Novembre 2022</t>
  </si>
  <si>
    <t>CF1200000427</t>
  </si>
  <si>
    <t>CG1200000764</t>
  </si>
  <si>
    <t>GA1100001575</t>
  </si>
  <si>
    <t>CG2A00000338</t>
  </si>
  <si>
    <t>CG2J00000297</t>
  </si>
  <si>
    <t>CG2K00000088</t>
  </si>
  <si>
    <t>CG2B00000097</t>
  </si>
  <si>
    <t>CM1200001236</t>
  </si>
  <si>
    <t>CG1100000385</t>
  </si>
  <si>
    <t>CG1200000772</t>
  </si>
  <si>
    <t>TD1200001519</t>
  </si>
  <si>
    <t>CG2A00000338/MN1</t>
  </si>
  <si>
    <t>CG2J00000297/MN1</t>
  </si>
  <si>
    <t>TD2J00000298</t>
  </si>
  <si>
    <t>CG1200000780</t>
  </si>
  <si>
    <t>GA1100001583</t>
  </si>
  <si>
    <t>CM2L00000044</t>
  </si>
  <si>
    <t>CF2J00000067/NM1</t>
  </si>
  <si>
    <t>CF2J00000067/MN3</t>
  </si>
  <si>
    <t>CG2B00000097/MN1</t>
  </si>
  <si>
    <t>CG2A00000346/MN</t>
  </si>
  <si>
    <t>GA2B00000125/MN</t>
  </si>
  <si>
    <t>CM1100000973</t>
  </si>
  <si>
    <t>CG1200000806</t>
  </si>
  <si>
    <t>GA1200001657</t>
  </si>
  <si>
    <t>TD1200001527</t>
  </si>
  <si>
    <t>TD2J00000306/MN</t>
  </si>
  <si>
    <t>CG1100000393</t>
  </si>
  <si>
    <t>Decembre 2022</t>
  </si>
  <si>
    <t>GA1100001591</t>
  </si>
  <si>
    <t>TD1300000635</t>
  </si>
  <si>
    <t>GA2K00000058</t>
  </si>
  <si>
    <t>CG2J00000305</t>
  </si>
  <si>
    <t>TD2J00000314</t>
  </si>
  <si>
    <t>CG1200000814</t>
  </si>
  <si>
    <t>CG1300000235</t>
  </si>
  <si>
    <t>GA1200001665</t>
  </si>
  <si>
    <t>TD1200001535</t>
  </si>
  <si>
    <t>GA2K00000058/MN1</t>
  </si>
  <si>
    <t>GA2B00000125/MN1</t>
  </si>
  <si>
    <t>CM1200001244</t>
  </si>
  <si>
    <t>CG1200000822</t>
  </si>
  <si>
    <t>GA1100001609</t>
  </si>
  <si>
    <t>CG2A00000353</t>
  </si>
  <si>
    <t>CG2J00000313</t>
  </si>
  <si>
    <t>GA2B00000125/MN2</t>
  </si>
  <si>
    <t>CG2B00000105</t>
  </si>
  <si>
    <t>GA2K00000058/MN2</t>
  </si>
  <si>
    <t>CG1100000401</t>
  </si>
  <si>
    <t>CG1200000830</t>
  </si>
  <si>
    <t>CG1300000243</t>
  </si>
  <si>
    <t>GA1200001673</t>
  </si>
  <si>
    <t>CG2A00000353/MN1</t>
  </si>
  <si>
    <t>CM1100000981</t>
  </si>
  <si>
    <t>Janvier 2023</t>
  </si>
  <si>
    <t>CM1200001251</t>
  </si>
  <si>
    <t>CM1300000625</t>
  </si>
  <si>
    <t>GA1200001681</t>
  </si>
  <si>
    <t>CG1100000401/MN2</t>
  </si>
  <si>
    <t>CM1200001269</t>
  </si>
  <si>
    <t>CG1200000848</t>
  </si>
  <si>
    <t>GA1100001617</t>
  </si>
  <si>
    <t>TD2J00000330</t>
  </si>
  <si>
    <t>CG1200000798</t>
  </si>
  <si>
    <t>GA2J00000283</t>
  </si>
  <si>
    <t>CM1100000999</t>
  </si>
  <si>
    <t>CM1200001277</t>
  </si>
  <si>
    <t>GA1200001699</t>
  </si>
  <si>
    <t>GQ1200000040</t>
  </si>
  <si>
    <t>CG2A00000361</t>
  </si>
  <si>
    <t>CG2J00000321</t>
  </si>
  <si>
    <t>CG2B00000113</t>
  </si>
  <si>
    <t>GA2K00000066</t>
  </si>
  <si>
    <t>CG2J00000321/MN1</t>
  </si>
  <si>
    <t>CG1200000855</t>
  </si>
  <si>
    <t>GA1100001625</t>
  </si>
  <si>
    <t>TD1300000643</t>
  </si>
  <si>
    <t>TD1300000627</t>
  </si>
  <si>
    <t>GA1200001640</t>
  </si>
  <si>
    <t>CF2J00000075</t>
  </si>
  <si>
    <t>CG2K00000104</t>
  </si>
  <si>
    <t>CG1300000250</t>
  </si>
  <si>
    <t>janvier 2023</t>
  </si>
  <si>
    <t>GA1300000609</t>
  </si>
  <si>
    <t>GQ1200000057</t>
  </si>
  <si>
    <t>TD1200001550</t>
  </si>
  <si>
    <t>février 2023</t>
  </si>
  <si>
    <t>CM1200001285</t>
  </si>
  <si>
    <t>CG1100000419</t>
  </si>
  <si>
    <t>CG1200000863</t>
  </si>
  <si>
    <t>GA1100001633</t>
  </si>
  <si>
    <t>CG1100000427</t>
  </si>
  <si>
    <t>CG2J00000339/MN1</t>
  </si>
  <si>
    <t>GA1100001641</t>
  </si>
  <si>
    <t>GA2B00000133</t>
  </si>
  <si>
    <t>GQ1300001187</t>
  </si>
  <si>
    <t>CF2K00000023</t>
  </si>
  <si>
    <t>CG2J00000339/MN2</t>
  </si>
  <si>
    <t>CG1200000871</t>
  </si>
  <si>
    <t>CG1300000268</t>
  </si>
  <si>
    <t>GA1200001707</t>
  </si>
  <si>
    <t>GQ1200000065</t>
  </si>
  <si>
    <t>TD1200001568</t>
  </si>
  <si>
    <t>CG2K00000104/MN3</t>
  </si>
  <si>
    <t>CM1100001005</t>
  </si>
  <si>
    <t>mars 2023</t>
  </si>
  <si>
    <t>CM1200001293</t>
  </si>
  <si>
    <t>CG1200000889</t>
  </si>
  <si>
    <t>GA1200001715</t>
  </si>
  <si>
    <t>CG2A00000395</t>
  </si>
  <si>
    <t>CG2J00000347</t>
  </si>
  <si>
    <t>CG2K00000112</t>
  </si>
  <si>
    <t>CG2B00000121</t>
  </si>
  <si>
    <t>CG2L00000020</t>
  </si>
  <si>
    <t>CG2C00000013</t>
  </si>
  <si>
    <t>CG2M00000011</t>
  </si>
  <si>
    <t>CG2N00000010</t>
  </si>
  <si>
    <t>CG1300000284</t>
  </si>
  <si>
    <t>CG1100000435</t>
  </si>
  <si>
    <t>GA1300000617</t>
  </si>
  <si>
    <t>TD1200001576</t>
  </si>
  <si>
    <t>CM2B00000129</t>
  </si>
  <si>
    <t>CM1200001301</t>
  </si>
  <si>
    <t>GA1200001723</t>
  </si>
  <si>
    <t>GQ1200000073</t>
  </si>
  <si>
    <t>TD1200001584</t>
  </si>
  <si>
    <t>CF2J00000075/MN1</t>
  </si>
  <si>
    <t>déclarée infructueuse par le Trésor public</t>
  </si>
  <si>
    <t>CG2J00000321/MN3</t>
  </si>
  <si>
    <t>GA2C00000033</t>
  </si>
  <si>
    <t>CF1300000020</t>
  </si>
  <si>
    <t>CG1100000443</t>
  </si>
  <si>
    <t>CG1200000897</t>
  </si>
  <si>
    <t>CG1300000292</t>
  </si>
  <si>
    <t>GA1100001658</t>
  </si>
  <si>
    <t>TD1200001592</t>
  </si>
  <si>
    <t>CG2A00000403</t>
  </si>
  <si>
    <t>CG2J00000354</t>
  </si>
  <si>
    <t>CM1300000633</t>
  </si>
  <si>
    <t>CG1100000443/MN1</t>
  </si>
  <si>
    <t>GA1200001731</t>
  </si>
  <si>
    <t>CG1200000897/MN1</t>
  </si>
  <si>
    <t>CM2J00000071</t>
  </si>
  <si>
    <t>CG2A00000403/MN1</t>
  </si>
  <si>
    <t>GQ1300001195</t>
  </si>
  <si>
    <t>avril 2023</t>
  </si>
  <si>
    <t>CM1200001319</t>
  </si>
  <si>
    <t>CG1300000300</t>
  </si>
  <si>
    <t>CG1200000905</t>
  </si>
  <si>
    <t>GA1200001749</t>
  </si>
  <si>
    <t>GA2A00000167</t>
  </si>
  <si>
    <t>GA2J00000291</t>
  </si>
  <si>
    <t>GA2K00000074</t>
  </si>
  <si>
    <t>GA2B00000141</t>
  </si>
  <si>
    <t>GA2C00000041</t>
  </si>
  <si>
    <t>CG1100000450</t>
  </si>
  <si>
    <t>CG1300000300/MN1</t>
  </si>
  <si>
    <t>GA1100001666</t>
  </si>
  <si>
    <t>GQ1300001203</t>
  </si>
  <si>
    <t>TD1200001600</t>
  </si>
  <si>
    <t>CM1200001327</t>
  </si>
  <si>
    <t>CG1200000913</t>
  </si>
  <si>
    <t>GA1200001756</t>
  </si>
  <si>
    <t>CG2K00000070/MN2</t>
  </si>
  <si>
    <t>CM1200001335</t>
  </si>
  <si>
    <t>CG1100000468</t>
  </si>
  <si>
    <t>CG1200000921</t>
  </si>
  <si>
    <t>GA1100001674</t>
  </si>
  <si>
    <t>TD1200001618</t>
  </si>
  <si>
    <t>CM2L00000051</t>
  </si>
  <si>
    <t>CG2K00000070/MN1</t>
  </si>
  <si>
    <t>GA2J00000309</t>
  </si>
  <si>
    <t>CF1200000435</t>
  </si>
  <si>
    <t>mai 2023</t>
  </si>
  <si>
    <t>GA1300000625</t>
  </si>
  <si>
    <t>CF2J00000075/MN3</t>
  </si>
  <si>
    <t>CM1200001350</t>
  </si>
  <si>
    <t>CG1200000939</t>
  </si>
  <si>
    <t>CG1300000318</t>
  </si>
  <si>
    <t>GA1100001682</t>
  </si>
  <si>
    <t>TD1200001626</t>
  </si>
  <si>
    <t>CF2J00000075/MN4</t>
  </si>
  <si>
    <t>CG2B00000055/MN2</t>
  </si>
  <si>
    <t>CG1200000947</t>
  </si>
  <si>
    <t>CG1100000476</t>
  </si>
  <si>
    <t>GA1100001690</t>
  </si>
  <si>
    <t>GA2K00000082</t>
  </si>
  <si>
    <t>GA2D00000032</t>
  </si>
  <si>
    <t>GQ1300001211</t>
  </si>
  <si>
    <t>CM1200001368</t>
  </si>
  <si>
    <t>CG1200000954</t>
  </si>
  <si>
    <t>GA1200001764</t>
  </si>
  <si>
    <t>GQ1300001229</t>
  </si>
  <si>
    <t>CG2J00000362</t>
  </si>
  <si>
    <t>CG2D00000012</t>
  </si>
  <si>
    <t>GA2K00000082/MN1</t>
  </si>
  <si>
    <t>GA2D00000032/MN1</t>
  </si>
  <si>
    <t>CM1100001013</t>
  </si>
  <si>
    <t>CG1100000484</t>
  </si>
  <si>
    <t>CG1200000962</t>
  </si>
  <si>
    <t>juin 2023</t>
  </si>
  <si>
    <t>TD1200001634</t>
  </si>
  <si>
    <t>CG1100000492</t>
  </si>
  <si>
    <t>GA1200001780</t>
  </si>
  <si>
    <t>GA2B00000158</t>
  </si>
  <si>
    <t>CM2C00000078</t>
  </si>
  <si>
    <t>CG1200000970</t>
  </si>
  <si>
    <t>GA1300000633</t>
  </si>
  <si>
    <t>TD1200001642</t>
  </si>
  <si>
    <t>CM1100001021</t>
  </si>
  <si>
    <t>CM1200001376</t>
  </si>
  <si>
    <t>CF2J00000083</t>
  </si>
  <si>
    <t>CG2J00000370</t>
  </si>
  <si>
    <t>déclaréé infructueuse par le Trésor public</t>
  </si>
  <si>
    <t>CG2K00000120</t>
  </si>
  <si>
    <t>CG2B00000139</t>
  </si>
  <si>
    <t>GA2A00000175</t>
  </si>
  <si>
    <t>CM1100001039</t>
  </si>
  <si>
    <t>CG1100000500</t>
  </si>
  <si>
    <t>CG1200000988</t>
  </si>
  <si>
    <t>CG1300000326</t>
  </si>
  <si>
    <t>GA1200001798</t>
  </si>
  <si>
    <t>GQ1300001237</t>
  </si>
  <si>
    <t>CG2A00000411/MN1</t>
  </si>
  <si>
    <t>CG2J00000388</t>
  </si>
  <si>
    <t>GA2A00000175/MN1</t>
  </si>
  <si>
    <t>GA2J00000309/MN2</t>
  </si>
  <si>
    <t>GA2J00000309/MN1</t>
  </si>
  <si>
    <t>CG1200000996</t>
  </si>
  <si>
    <t>GA1200001806</t>
  </si>
  <si>
    <t>TD1200001667</t>
  </si>
  <si>
    <t>CM2A00000096</t>
  </si>
  <si>
    <t>CM2K00000045</t>
  </si>
  <si>
    <t>CF2J00000083/MN1</t>
  </si>
  <si>
    <t>CG2B00000147</t>
  </si>
  <si>
    <t>CG2K00000138</t>
  </si>
  <si>
    <t>CG2J00000388/MN2</t>
  </si>
  <si>
    <t>TD2A00000651</t>
  </si>
  <si>
    <t>TD1200001659</t>
  </si>
  <si>
    <t>GA1200001772</t>
  </si>
  <si>
    <t>TD2A00000644</t>
  </si>
  <si>
    <t>CM1200001384</t>
  </si>
  <si>
    <t>juillet 2023</t>
  </si>
  <si>
    <t>CG1100000518</t>
  </si>
  <si>
    <t>GA1300000641</t>
  </si>
  <si>
    <t>GA2K00000058/MN3</t>
  </si>
  <si>
    <t>CM1200001392</t>
  </si>
  <si>
    <t>CG1100000526</t>
  </si>
  <si>
    <t>CG2J00000396</t>
  </si>
  <si>
    <t>GA1200001814</t>
  </si>
  <si>
    <t>TD2A00000669</t>
  </si>
  <si>
    <t>CM1100001047</t>
  </si>
  <si>
    <t>CG1100000534</t>
  </si>
  <si>
    <t>CG1300000334</t>
  </si>
  <si>
    <t>GA1200001822</t>
  </si>
  <si>
    <t>GQ1200000081</t>
  </si>
  <si>
    <t>CG1100000542</t>
  </si>
  <si>
    <t>GA1100001708</t>
  </si>
  <si>
    <t>GA1300000658</t>
  </si>
  <si>
    <t>GA1200001830</t>
  </si>
  <si>
    <t>GA2J00000317</t>
  </si>
  <si>
    <t>GA2K00000058/MN4</t>
  </si>
  <si>
    <t>GA2B00000141/MN1</t>
  </si>
  <si>
    <t>CG1200001010</t>
  </si>
  <si>
    <t>CG1200001028</t>
  </si>
  <si>
    <t>GA1100001716</t>
  </si>
  <si>
    <t>GQ1200000099</t>
  </si>
  <si>
    <t>TD1200001675</t>
  </si>
  <si>
    <t>CM2L00000069</t>
  </si>
  <si>
    <t>TD2J00000348</t>
  </si>
  <si>
    <t>août 2023</t>
  </si>
  <si>
    <t>CM1200001400</t>
  </si>
  <si>
    <t>CG1100000559</t>
  </si>
  <si>
    <t>CG1200001036</t>
  </si>
  <si>
    <t>CG1300000342</t>
  </si>
  <si>
    <t>GA1100001724</t>
  </si>
  <si>
    <t>GA1200001848</t>
  </si>
  <si>
    <t>TD1300000650</t>
  </si>
  <si>
    <t>TD2J00000355</t>
  </si>
  <si>
    <t>Prix limite</t>
  </si>
  <si>
    <t>CF1200000443</t>
  </si>
  <si>
    <t>CF1300000038</t>
  </si>
  <si>
    <t>CG1200001044</t>
  </si>
  <si>
    <t>GA1100001732</t>
  </si>
  <si>
    <t>TD1300000668</t>
  </si>
  <si>
    <t>CF2K00000031</t>
  </si>
  <si>
    <t>CF2B00000024</t>
  </si>
  <si>
    <t>CG2J00000404</t>
  </si>
  <si>
    <t>TD2J00000363</t>
  </si>
  <si>
    <t>CG1100000567</t>
  </si>
  <si>
    <t>CG1200001044/MN2</t>
  </si>
  <si>
    <t>GA1200001855</t>
  </si>
  <si>
    <t>TD1300000676</t>
  </si>
  <si>
    <t>TD2J00000371</t>
  </si>
  <si>
    <t>CM1100001054</t>
  </si>
  <si>
    <t>CM1200001418</t>
  </si>
  <si>
    <t>CM1200001426</t>
  </si>
  <si>
    <t>CG1100000575</t>
  </si>
  <si>
    <t>CG1300000359</t>
  </si>
  <si>
    <t>GA1200001863</t>
  </si>
  <si>
    <t>TD1300000684</t>
  </si>
  <si>
    <t>CG2A00000429</t>
  </si>
  <si>
    <t>CG2J00000412</t>
  </si>
  <si>
    <t>CG2K00000146</t>
  </si>
  <si>
    <t>GA2J00000325</t>
  </si>
  <si>
    <t>TD2J00000389</t>
  </si>
  <si>
    <t>CM1200001434</t>
  </si>
  <si>
    <t>septembre 2023</t>
  </si>
  <si>
    <t>CG1100000583</t>
  </si>
  <si>
    <t>CG1200001051</t>
  </si>
  <si>
    <t>CG2J00000420</t>
  </si>
  <si>
    <t>GA1300000666</t>
  </si>
  <si>
    <t>TD1300000692</t>
  </si>
  <si>
    <t>TD1200001683</t>
  </si>
  <si>
    <t>TD2J00000397</t>
  </si>
  <si>
    <t>CG1100000591</t>
  </si>
  <si>
    <t>CG1300000367</t>
  </si>
  <si>
    <t>GA1100001740</t>
  </si>
  <si>
    <t>TD1200001691</t>
  </si>
  <si>
    <t>CM2D00000051</t>
  </si>
  <si>
    <t>CG2A00000437</t>
  </si>
  <si>
    <t>TD2J00000405</t>
  </si>
  <si>
    <t>TD2B00000106</t>
  </si>
  <si>
    <t>CM1200001442</t>
  </si>
  <si>
    <t>CM1100001062</t>
  </si>
  <si>
    <t>CG1100000609</t>
  </si>
  <si>
    <t>CG1200001069</t>
  </si>
  <si>
    <t>GA1200001871</t>
  </si>
  <si>
    <t>TD1200001709</t>
  </si>
  <si>
    <t>CF2K00000031/MN1</t>
  </si>
  <si>
    <t>GA2J00000325/MN1</t>
  </si>
  <si>
    <t>TD2J00000413</t>
  </si>
  <si>
    <t>CF1200000435/MN2</t>
  </si>
  <si>
    <t>CG1200001069/MN2</t>
  </si>
  <si>
    <t>CG1100000617</t>
  </si>
  <si>
    <t>GA1200001889</t>
  </si>
  <si>
    <t>CF2B00000024/MN2</t>
  </si>
  <si>
    <t>CF2B00000024/MN1</t>
  </si>
  <si>
    <t>GA2K00000058/MN5</t>
  </si>
  <si>
    <t>CM1200001459</t>
  </si>
  <si>
    <t>octobre 2023</t>
  </si>
  <si>
    <t>CG1200001077</t>
  </si>
  <si>
    <t>GA1100001757</t>
  </si>
  <si>
    <t>CM2J00000089</t>
  </si>
  <si>
    <t>CM2J00000097</t>
  </si>
  <si>
    <t>CG2B00000147/MN2</t>
  </si>
  <si>
    <t>CG2J00000438</t>
  </si>
  <si>
    <t>CG1100000625</t>
  </si>
  <si>
    <t>CG1200001085</t>
  </si>
  <si>
    <t>GA1200001897</t>
  </si>
  <si>
    <t>TD1300000700</t>
  </si>
  <si>
    <t>CF2L00000022</t>
  </si>
  <si>
    <t>GA2A00000183</t>
  </si>
  <si>
    <t>GA2K00000041/MN2</t>
  </si>
  <si>
    <t>GQ1300001245</t>
  </si>
  <si>
    <t>CF2K00000023/MN1</t>
  </si>
  <si>
    <t>CM1200001467</t>
  </si>
  <si>
    <t>CM1300000641</t>
  </si>
  <si>
    <t>CG2J00000404/MN2</t>
  </si>
  <si>
    <t>GA1200001905</t>
  </si>
  <si>
    <t>TD1200001717</t>
  </si>
  <si>
    <t>TD1300000718</t>
  </si>
  <si>
    <t>TD2J00000439</t>
  </si>
  <si>
    <t>TD2J00000421</t>
  </si>
  <si>
    <t>CG1200001093</t>
  </si>
  <si>
    <t>CG2A00000411/MN3</t>
  </si>
  <si>
    <t>CG2K00000146/MN2</t>
  </si>
  <si>
    <t>CG1200001002</t>
  </si>
  <si>
    <t>CM1200001475</t>
  </si>
  <si>
    <t>CG1100000641</t>
  </si>
  <si>
    <t>CG1200001093/MN2</t>
  </si>
  <si>
    <t>CG1300000375</t>
  </si>
  <si>
    <t>CG2A00000445</t>
  </si>
  <si>
    <t>CG2J00000446</t>
  </si>
  <si>
    <t>CG2K00000153</t>
  </si>
  <si>
    <t>GA1100001765</t>
  </si>
  <si>
    <t>GQ1300001252</t>
  </si>
  <si>
    <t>TD1200001725</t>
  </si>
  <si>
    <t>TD2J00000447</t>
  </si>
  <si>
    <t>CG2J00000453</t>
  </si>
  <si>
    <t>CG2K00000161</t>
  </si>
  <si>
    <t>CG2B00000154</t>
  </si>
  <si>
    <t>CG2L00000038</t>
  </si>
  <si>
    <t>CM1100001070</t>
  </si>
  <si>
    <t>Novembre 2023</t>
  </si>
  <si>
    <t>CG1100000658</t>
  </si>
  <si>
    <t>CG1200001101</t>
  </si>
  <si>
    <t>CG2J00000446/MN2</t>
  </si>
  <si>
    <t>CG2A00000452</t>
  </si>
  <si>
    <t>TD2J00000454</t>
  </si>
  <si>
    <t>CG1200001119</t>
  </si>
  <si>
    <t>CG1300000383</t>
  </si>
  <si>
    <t>GA1200001913</t>
  </si>
  <si>
    <t>GQ1300001260</t>
  </si>
  <si>
    <t>TD1200001733</t>
  </si>
  <si>
    <t>CG2A00000452/MN3</t>
  </si>
  <si>
    <t>GA2K00000066/MN1</t>
  </si>
  <si>
    <t>GA2K00000058/MN6</t>
  </si>
  <si>
    <t>TD2J00000462</t>
  </si>
  <si>
    <t>CG1100000666</t>
  </si>
  <si>
    <t>GA1100001773</t>
  </si>
  <si>
    <t>TD1300000726</t>
  </si>
  <si>
    <t>TD2J00000470</t>
  </si>
  <si>
    <t>CM1200001483</t>
  </si>
  <si>
    <t>CG1100000674</t>
  </si>
  <si>
    <t>CG1200001127</t>
  </si>
  <si>
    <t>CG1300000391</t>
  </si>
  <si>
    <t>GA1200001921</t>
  </si>
  <si>
    <t>TD1200001741</t>
  </si>
  <si>
    <t>CG2J00000461</t>
  </si>
  <si>
    <t>TD2A00000677</t>
  </si>
  <si>
    <t>CM1200001491</t>
  </si>
  <si>
    <t>CG1100000682</t>
  </si>
  <si>
    <t>CG1300000417</t>
  </si>
  <si>
    <t>GA1200001939</t>
  </si>
  <si>
    <t>GQ1300001278</t>
  </si>
  <si>
    <t>TD1300000734</t>
  </si>
  <si>
    <t>GA1200001947</t>
  </si>
  <si>
    <t>GA1300000682</t>
  </si>
  <si>
    <t>GA1300000674</t>
  </si>
  <si>
    <t>CF2J00000091</t>
  </si>
  <si>
    <t>CF2K00000049</t>
  </si>
  <si>
    <t>CG2A00000460</t>
  </si>
  <si>
    <t>CG2B00000162</t>
  </si>
  <si>
    <t>CG2J00000479</t>
  </si>
  <si>
    <t>TD2J00000488</t>
  </si>
  <si>
    <t>GA2A00000191</t>
  </si>
  <si>
    <t>GA2J00000333</t>
  </si>
  <si>
    <t>GA2K00000090</t>
  </si>
  <si>
    <t>GA2B00000166</t>
  </si>
  <si>
    <t>GA2C00000058</t>
  </si>
  <si>
    <t>CM1200001509</t>
  </si>
  <si>
    <t>CM1300000658</t>
  </si>
  <si>
    <t>CG1100000690</t>
  </si>
  <si>
    <t>CG2J00000479/MN2</t>
  </si>
  <si>
    <t>GA1200001954</t>
  </si>
  <si>
    <t>Decembre 2023</t>
  </si>
  <si>
    <t>CM1200001517</t>
  </si>
  <si>
    <t>CG1100000708</t>
  </si>
  <si>
    <t>CG1200001135</t>
  </si>
  <si>
    <t>CG1300000425</t>
  </si>
  <si>
    <t>GA1100001781</t>
  </si>
  <si>
    <t>TD1200001758</t>
  </si>
  <si>
    <t>CG2J00000487</t>
  </si>
  <si>
    <t>GA2B00000174</t>
  </si>
  <si>
    <t>TD2A00000685</t>
  </si>
  <si>
    <t>CM1200001525</t>
  </si>
  <si>
    <t>CM1300000666</t>
  </si>
  <si>
    <t>CG1100000716</t>
  </si>
  <si>
    <t>CG1200001135/MN3</t>
  </si>
  <si>
    <t>GA1200001962</t>
  </si>
  <si>
    <t>TD1200001766</t>
  </si>
  <si>
    <t>CM2A00000104</t>
  </si>
  <si>
    <t>CG2J00000487/MN3</t>
  </si>
  <si>
    <t>GA2K00000090/MN1</t>
  </si>
  <si>
    <t>TD2A00000693</t>
  </si>
  <si>
    <t>CG1100000724</t>
  </si>
  <si>
    <t>CG1200001143</t>
  </si>
  <si>
    <t>CG1300000441</t>
  </si>
  <si>
    <t>GA1200001970</t>
  </si>
  <si>
    <t>GQ1300001294</t>
  </si>
  <si>
    <t>TD1200001774</t>
  </si>
  <si>
    <t>CG2J00000487/MN5</t>
  </si>
  <si>
    <t>TD2A00000701</t>
  </si>
  <si>
    <t>CG1300000433</t>
  </si>
  <si>
    <t>GQ1300001286</t>
  </si>
  <si>
    <t>declarée infructueuse par le Trésor</t>
  </si>
  <si>
    <t>CM1100001088</t>
  </si>
  <si>
    <t>Janvier 2024</t>
  </si>
  <si>
    <t>CM1300000674</t>
  </si>
  <si>
    <t>CG1200001150</t>
  </si>
  <si>
    <t>GA1100001799</t>
  </si>
  <si>
    <t>GA2K00000082/MN2</t>
  </si>
  <si>
    <t>CG1100000633</t>
  </si>
  <si>
    <t>CM1200001533</t>
  </si>
  <si>
    <t>CM1200001541</t>
  </si>
  <si>
    <t>CG1100000732</t>
  </si>
  <si>
    <t>GA1200001988</t>
  </si>
  <si>
    <t>CG2K00000179</t>
  </si>
  <si>
    <t>CM1200001558</t>
  </si>
  <si>
    <t>CG1100000740</t>
  </si>
  <si>
    <t>CG1200001168</t>
  </si>
  <si>
    <t>GA1200001996</t>
  </si>
  <si>
    <t>GQ1300001302</t>
  </si>
  <si>
    <t>TD1200001782</t>
  </si>
  <si>
    <t>CG2J00000495</t>
  </si>
  <si>
    <t>CG2J00000495/MN2</t>
  </si>
  <si>
    <t>GA2K00000090/MN2</t>
  </si>
  <si>
    <t>TD2A00000719</t>
  </si>
  <si>
    <t>GA1100001807</t>
  </si>
  <si>
    <t>TD1200001790</t>
  </si>
  <si>
    <t>CF2A00000033</t>
  </si>
  <si>
    <t>TD2A00000727</t>
  </si>
  <si>
    <t>CF1200000450</t>
  </si>
  <si>
    <t>CG1100000757</t>
  </si>
  <si>
    <t>CG1200001176</t>
  </si>
  <si>
    <t>Février 2024</t>
  </si>
  <si>
    <t>GA1200002002</t>
  </si>
  <si>
    <t>GQ1300001310</t>
  </si>
  <si>
    <t>TD1200001808</t>
  </si>
  <si>
    <t>CG2J00000503</t>
  </si>
  <si>
    <t>CG2K00000187</t>
  </si>
  <si>
    <t>CM1200001566</t>
  </si>
  <si>
    <t>CG1100000765</t>
  </si>
  <si>
    <t>CG1200001184</t>
  </si>
  <si>
    <t>GA1200002010</t>
  </si>
  <si>
    <t>GA1300000690</t>
  </si>
  <si>
    <t>GA2J00000341</t>
  </si>
  <si>
    <t>GA2A00000183/MN1</t>
  </si>
  <si>
    <t>GA2J00000325/MN2</t>
  </si>
  <si>
    <t>GA2K00000041/MN3</t>
  </si>
  <si>
    <t>GA2K00000090/MN3</t>
  </si>
  <si>
    <t>GA2B00000141/MN2</t>
  </si>
  <si>
    <t>GA2C00000025/MN4</t>
  </si>
  <si>
    <t>GA2J00000200/MN3</t>
  </si>
  <si>
    <t>GA2J00000218/MN2</t>
  </si>
  <si>
    <t>GA2J00000234/MN2</t>
  </si>
  <si>
    <t>GA2K00000017/MN6</t>
  </si>
  <si>
    <t>GA2J00000176/MN2</t>
  </si>
  <si>
    <t>GA2J00000184/MN2</t>
  </si>
  <si>
    <t>GA2J00000192/MN3</t>
  </si>
  <si>
    <t>CF1200000450/MN1</t>
  </si>
  <si>
    <t>CG1100000773</t>
  </si>
  <si>
    <t>CG1200001192</t>
  </si>
  <si>
    <t>GA1100001815</t>
  </si>
  <si>
    <t>CF2K00000056</t>
  </si>
  <si>
    <t>CG2J00000503/MN2</t>
  </si>
  <si>
    <t>CM1200001574</t>
  </si>
  <si>
    <t>CG1100000781</t>
  </si>
  <si>
    <t>CG1200001200</t>
  </si>
  <si>
    <t>CG1300000458</t>
  </si>
  <si>
    <t>CG1300000466</t>
  </si>
  <si>
    <t>GA1200002028</t>
  </si>
  <si>
    <t>GQ1200000107</t>
  </si>
  <si>
    <t>CF2A00000041</t>
  </si>
  <si>
    <t>TD2B00000114</t>
  </si>
  <si>
    <t>CM1200001582</t>
  </si>
  <si>
    <t>CM2A00000112</t>
  </si>
  <si>
    <t>CG1200001218</t>
  </si>
  <si>
    <t>GA1300000708</t>
  </si>
  <si>
    <t>GQ1300001328</t>
  </si>
  <si>
    <t>TD1200001816</t>
  </si>
  <si>
    <t>CM2B00000137</t>
  </si>
  <si>
    <t>CG2A00000478</t>
  </si>
  <si>
    <t>CG2J00000503/MN4</t>
  </si>
  <si>
    <t>TD2A00000735</t>
  </si>
  <si>
    <t>CM1200001590</t>
  </si>
  <si>
    <t>Mars 2024</t>
  </si>
  <si>
    <t>CF1300000046</t>
  </si>
  <si>
    <t>CG1100000799</t>
  </si>
  <si>
    <t>CG1200001226</t>
  </si>
  <si>
    <t>CG1300000474</t>
  </si>
  <si>
    <t>ONC</t>
  </si>
  <si>
    <t>CG1100000799/GREE</t>
  </si>
  <si>
    <t>GA1100001823</t>
  </si>
  <si>
    <t>GA1300000716</t>
  </si>
  <si>
    <t>TD1200001824</t>
  </si>
  <si>
    <t>TD2A00000743</t>
  </si>
  <si>
    <t>CM1300000682</t>
  </si>
  <si>
    <t>CG1100000807</t>
  </si>
  <si>
    <t>CG1200001234</t>
  </si>
  <si>
    <t>CG1300000474/MN2</t>
  </si>
  <si>
    <t>CG2J00000503/MN5</t>
  </si>
  <si>
    <t>GA1200002036</t>
  </si>
  <si>
    <t>TD1200001832</t>
  </si>
  <si>
    <t>TD2A00000750</t>
  </si>
  <si>
    <t>TD2J00000496</t>
  </si>
  <si>
    <t>CF2J00000109</t>
  </si>
  <si>
    <t>CG1200001242</t>
  </si>
  <si>
    <t>CG1300000474/MN3</t>
  </si>
  <si>
    <t>CG2J00000503/MN6</t>
  </si>
  <si>
    <t>GA1200002044</t>
  </si>
  <si>
    <t>TD1200001840</t>
  </si>
  <si>
    <t>TD2A00000768</t>
  </si>
  <si>
    <t>CM1300000690</t>
  </si>
  <si>
    <t>CG1100000815</t>
  </si>
  <si>
    <t>CG1200001259</t>
  </si>
  <si>
    <t>GA1200002051</t>
  </si>
  <si>
    <t>CM2L00000077</t>
  </si>
  <si>
    <t>CG2A00000486</t>
  </si>
  <si>
    <t>CG2K00000195</t>
  </si>
  <si>
    <t>CM1200001608</t>
  </si>
  <si>
    <t>Avril 2024</t>
  </si>
  <si>
    <t>CG1200001267</t>
  </si>
  <si>
    <t>GA1200002069</t>
  </si>
  <si>
    <t>GQ1300001336</t>
  </si>
  <si>
    <t>CG2A00000403/MN3</t>
  </si>
  <si>
    <t>CG2A00000403/MN4</t>
  </si>
  <si>
    <t>CG2A00000437/MN2</t>
  </si>
  <si>
    <t>CG2A00000445/MN2</t>
  </si>
  <si>
    <t>CG2A00000452/MN5</t>
  </si>
  <si>
    <t>CG2J00000313/MN2</t>
  </si>
  <si>
    <t>CG2J00000339/MN4</t>
  </si>
  <si>
    <t>CG2J00000370/MN2</t>
  </si>
  <si>
    <t>CG2B00000147/MN4</t>
  </si>
  <si>
    <t>CG2J00000123/MN1</t>
  </si>
  <si>
    <t>CG2J00000131/MN1</t>
  </si>
  <si>
    <t>CG2J00000248/MN1</t>
  </si>
  <si>
    <t>CG2J00000149/MN1</t>
  </si>
  <si>
    <t>CG2J00000164/MN1</t>
  </si>
  <si>
    <t>CG2A00000361/MN1</t>
  </si>
  <si>
    <t>CG2A00000320/MN1</t>
  </si>
  <si>
    <t>CG2A00000312/MN1</t>
  </si>
  <si>
    <t>CG2A00000304/MN1</t>
  </si>
  <si>
    <t>CG2A00000296/MN1</t>
  </si>
  <si>
    <t>CG2A00000353/MN2</t>
  </si>
  <si>
    <t>CG2A00000395/MN1</t>
  </si>
  <si>
    <t>CG1200001101/MN1</t>
  </si>
  <si>
    <t>CG1200001119/MN1</t>
  </si>
  <si>
    <t>CG1200001135/MN4</t>
  </si>
  <si>
    <t>CG2J00000123/MN2</t>
  </si>
  <si>
    <t>CG2J00000131/MN2</t>
  </si>
  <si>
    <t>CG2J00000149/MN2</t>
  </si>
  <si>
    <t>CG2J00000164/MN2</t>
  </si>
  <si>
    <t>CG2A00000296/MN2</t>
  </si>
  <si>
    <t>CG2A00000304/MN2</t>
  </si>
  <si>
    <t>CG2A00000312/MN2</t>
  </si>
  <si>
    <t>CG2A00000338/MN2</t>
  </si>
  <si>
    <t>CG2A00000361/MN2</t>
  </si>
  <si>
    <t>CG2A00000403/MN2</t>
  </si>
  <si>
    <t>CG2J00000214/MN1</t>
  </si>
  <si>
    <t>CG2J00000156/MN1</t>
  </si>
  <si>
    <t>CG2J00000198/MN2</t>
  </si>
  <si>
    <t>CG2J00000222/MN2</t>
  </si>
  <si>
    <t>CG2J00000222/MN3</t>
  </si>
  <si>
    <t>CG2J00000156/MN2</t>
  </si>
  <si>
    <t>CG2A00000288/MN1</t>
  </si>
  <si>
    <t>CG2A00000288/MN2</t>
  </si>
  <si>
    <t>CG2J00000529</t>
  </si>
  <si>
    <t>CG2K00000203</t>
  </si>
  <si>
    <t>CG2B00000048/MN3</t>
  </si>
  <si>
    <t>CG1100000823</t>
  </si>
  <si>
    <t>CG1300000482</t>
  </si>
  <si>
    <t>CM1200001616</t>
  </si>
  <si>
    <t>GA1200002077</t>
  </si>
  <si>
    <t>GQ1200000115</t>
  </si>
  <si>
    <t>CG2A00000494</t>
  </si>
  <si>
    <t>CG2L00000046</t>
  </si>
  <si>
    <t>GA2K00000082/MN3</t>
  </si>
  <si>
    <t>TD2A00000776</t>
  </si>
  <si>
    <t>CM1300000708</t>
  </si>
  <si>
    <t>CG1200001119/MN2</t>
  </si>
  <si>
    <t>CG1200001135/MN5</t>
  </si>
  <si>
    <t>CG1200001218/MN1</t>
  </si>
  <si>
    <t>CG1100000831</t>
  </si>
  <si>
    <t>CG1200001275</t>
  </si>
  <si>
    <t>CG1300000490</t>
  </si>
  <si>
    <t>GA1200002085</t>
  </si>
  <si>
    <t>CG2J00000123/MN3</t>
  </si>
  <si>
    <t>CG2A00000288/MN3</t>
  </si>
  <si>
    <t>CG2A00000312/MN3</t>
  </si>
  <si>
    <t>CG2A00000361/MN3</t>
  </si>
  <si>
    <t>CG2A00000395/MN2</t>
  </si>
  <si>
    <t>CG2A00000494/MN1</t>
  </si>
  <si>
    <t>CG2J00000503/MN7</t>
  </si>
  <si>
    <t>TD2A00000784</t>
  </si>
  <si>
    <t>CM1200001624</t>
  </si>
  <si>
    <t>CG1200001119/MN3</t>
  </si>
  <si>
    <t>CG1200001218/MN2</t>
  </si>
  <si>
    <t>CG1100000849</t>
  </si>
  <si>
    <t>CG1100000849/MN1</t>
  </si>
  <si>
    <t>CG1200001289</t>
  </si>
  <si>
    <t>GA1200002093</t>
  </si>
  <si>
    <t>GQ1200000123</t>
  </si>
  <si>
    <t>CG2A00000502</t>
  </si>
  <si>
    <t>CG2J00000537</t>
  </si>
  <si>
    <t>CG2K00000211</t>
  </si>
  <si>
    <t>GA2B00000141/MN3</t>
  </si>
  <si>
    <t>TD2A00000792</t>
  </si>
  <si>
    <t>CM1200001632</t>
  </si>
  <si>
    <t>Mai 2024</t>
  </si>
  <si>
    <t>CF1300000053</t>
  </si>
  <si>
    <t>CG1100000856</t>
  </si>
  <si>
    <t>CG1200001291</t>
  </si>
  <si>
    <t>CG1300000508</t>
  </si>
  <si>
    <t>GA1300000724</t>
  </si>
  <si>
    <t>CF2J00000117</t>
  </si>
  <si>
    <t>CF2K00000064</t>
  </si>
  <si>
    <t>CF2B00000032</t>
  </si>
  <si>
    <t>CF2C00000015</t>
  </si>
  <si>
    <t>GA2K00000082/MN4</t>
  </si>
  <si>
    <t>TD2A00000800</t>
  </si>
  <si>
    <t>CF2K00000064/MN1</t>
  </si>
  <si>
    <t>CF2B00000032/MN2</t>
  </si>
  <si>
    <t>CF2J00000117/MN</t>
  </si>
  <si>
    <t>CG2J00000545</t>
  </si>
  <si>
    <t>CG1100000864</t>
  </si>
  <si>
    <t>CG1200001309</t>
  </si>
  <si>
    <t>CG1300000516</t>
  </si>
  <si>
    <t>GA1200002101</t>
  </si>
  <si>
    <t>GQ1300001344</t>
  </si>
  <si>
    <t>TD1200001857</t>
  </si>
  <si>
    <t>TD2A00000818</t>
  </si>
  <si>
    <t>CM1200001640</t>
  </si>
  <si>
    <t>CM1300000716</t>
  </si>
  <si>
    <t>GA1100001831</t>
  </si>
  <si>
    <t>TD1200001865</t>
  </si>
  <si>
    <t>GA2J00000358</t>
  </si>
  <si>
    <t>TD2A00000826</t>
  </si>
  <si>
    <t>CM1200001657</t>
  </si>
  <si>
    <t>CG1200001309/MN1</t>
  </si>
  <si>
    <t>CG1300000516/MN1</t>
  </si>
  <si>
    <t>GA1200002119</t>
  </si>
  <si>
    <t>TD1200001873</t>
  </si>
  <si>
    <t>CM2B00000145</t>
  </si>
  <si>
    <t>CM2L00000085</t>
  </si>
  <si>
    <t>CG2A00000502/MN1</t>
  </si>
  <si>
    <t>CG2J00000545/MN1</t>
  </si>
  <si>
    <t>TD2A00000834</t>
  </si>
  <si>
    <t>CM1200001665</t>
  </si>
  <si>
    <t>CG1200001317</t>
  </si>
  <si>
    <t>GA1100001849</t>
  </si>
  <si>
    <t>TD1200001881</t>
  </si>
  <si>
    <t>CM2J00000113</t>
  </si>
  <si>
    <t>CM2J00000121</t>
  </si>
  <si>
    <t>CM2A00000138</t>
  </si>
  <si>
    <t>CM2L00000093</t>
  </si>
  <si>
    <t>CM2K00000060</t>
  </si>
  <si>
    <t>CM2B00000152</t>
  </si>
  <si>
    <t>CM2A00000104/MN1</t>
  </si>
  <si>
    <t>CM2B00000046/MN1</t>
  </si>
  <si>
    <t>CM2J00000063/MN1</t>
  </si>
  <si>
    <t>CM2B00000038</t>
  </si>
  <si>
    <t>GA2J00000259/MN1</t>
  </si>
  <si>
    <t>TD2A00000842</t>
  </si>
  <si>
    <t>CM2K00000037/MN3</t>
  </si>
  <si>
    <t>CG2A00000510/MN</t>
  </si>
  <si>
    <t>CM1200001673</t>
  </si>
  <si>
    <t>juin 2024</t>
  </si>
  <si>
    <t>CG1100000872</t>
  </si>
  <si>
    <t>CG1200001325</t>
  </si>
  <si>
    <t>CG1300000516/MN3</t>
  </si>
  <si>
    <t>GA1100001856</t>
  </si>
  <si>
    <t>GA1200002127</t>
  </si>
  <si>
    <t>CM1200001681</t>
  </si>
  <si>
    <t>CG1100000880</t>
  </si>
  <si>
    <t>CG1200001317/MN2</t>
  </si>
  <si>
    <t>CG1100000898</t>
  </si>
  <si>
    <t>CG1200001341</t>
  </si>
  <si>
    <t>CG1300000524</t>
  </si>
  <si>
    <t>TD1200001899</t>
  </si>
  <si>
    <t>CM1200001699</t>
  </si>
  <si>
    <t>GQ1300001369</t>
  </si>
  <si>
    <t>CG2A00000510/MN2</t>
  </si>
  <si>
    <t>TD2A00000859</t>
  </si>
  <si>
    <t>CG2J00000552</t>
  </si>
  <si>
    <t>CG2J00000560</t>
  </si>
  <si>
    <t>CG2K00000229</t>
  </si>
  <si>
    <t>CG2B00000170</t>
  </si>
  <si>
    <t>TD2A00000867</t>
  </si>
  <si>
    <t>CM2D00000069</t>
  </si>
  <si>
    <t>GA2K00000108</t>
  </si>
  <si>
    <t>TD2J00000520</t>
  </si>
  <si>
    <t>CM2D00000077</t>
  </si>
  <si>
    <t>CG2A00000528</t>
  </si>
  <si>
    <t>CG2J00000578</t>
  </si>
  <si>
    <t>TD2J00000538</t>
  </si>
  <si>
    <t>GA1200002143</t>
  </si>
  <si>
    <t>TD1200001907</t>
  </si>
  <si>
    <t>CM1200001707</t>
  </si>
  <si>
    <t>CM1200001707/GREE</t>
  </si>
  <si>
    <t>CG1200001333</t>
  </si>
  <si>
    <t>CG1300000532</t>
  </si>
  <si>
    <t>GA1200002150</t>
  </si>
  <si>
    <t>TD1200001915</t>
  </si>
  <si>
    <t>CG1200001358</t>
  </si>
  <si>
    <t>juillet 2024</t>
  </si>
  <si>
    <t>CG1300000532/MN3</t>
  </si>
  <si>
    <t>GA1200002168</t>
  </si>
  <si>
    <t>GQ1300001377</t>
  </si>
  <si>
    <t>CG1100000906</t>
  </si>
  <si>
    <t>CG1300000540/MN2</t>
  </si>
  <si>
    <t>CM1200001715/MN</t>
  </si>
  <si>
    <t>GQ1300001385/MN</t>
  </si>
  <si>
    <t>CG1200001366</t>
  </si>
  <si>
    <t>CG1200001366/GREE</t>
  </si>
  <si>
    <t>CM1300000724</t>
  </si>
  <si>
    <t>GA1200002051/MN2</t>
  </si>
  <si>
    <t>GA1300000732</t>
  </si>
  <si>
    <t>TD1200001923</t>
  </si>
  <si>
    <t>TD2A00000875</t>
  </si>
  <si>
    <t>TD2A00000883</t>
  </si>
  <si>
    <t>GA2B00000174/MN1</t>
  </si>
  <si>
    <t>GA2C00000058/MN1</t>
  </si>
  <si>
    <t>GA2J00000283/MN1</t>
  </si>
  <si>
    <t>GA2K00000025/MN1</t>
  </si>
  <si>
    <t>GA2K00000033/MN2</t>
  </si>
  <si>
    <t>GA2K00000058/MN7</t>
  </si>
  <si>
    <t>TD2A00000891</t>
  </si>
  <si>
    <t>CM1200001723</t>
  </si>
  <si>
    <t>CG1300000557</t>
  </si>
  <si>
    <t>CG1100000914</t>
  </si>
  <si>
    <t>GA1200002176</t>
  </si>
  <si>
    <t>CG2A00000536</t>
  </si>
  <si>
    <t>TD2A00000909</t>
  </si>
  <si>
    <t>CG1200001051/MN</t>
  </si>
  <si>
    <t>CG1100000922</t>
  </si>
  <si>
    <t>CG1200001374</t>
  </si>
  <si>
    <t>GA1200002184</t>
  </si>
  <si>
    <t>CG2A00000536/MN2</t>
  </si>
  <si>
    <t>GA2B00000166/MN1</t>
  </si>
  <si>
    <t>GA2J00000309/MN3</t>
  </si>
  <si>
    <t>TD2A00000917</t>
  </si>
  <si>
    <t>CG1100000930</t>
  </si>
  <si>
    <t>Août 2024</t>
  </si>
  <si>
    <t>CG1200001382</t>
  </si>
  <si>
    <t>CG1300000565</t>
  </si>
  <si>
    <t>GQ1200000131</t>
  </si>
  <si>
    <t>GA1300000740</t>
  </si>
  <si>
    <t>CG2A00000544</t>
  </si>
  <si>
    <t>TD2J00000546</t>
  </si>
  <si>
    <t>CM1200001731</t>
  </si>
  <si>
    <t>CG1100000948</t>
  </si>
  <si>
    <t>CG1200001390</t>
  </si>
  <si>
    <t>GA1100001864</t>
  </si>
  <si>
    <t>TD1200001931</t>
  </si>
  <si>
    <t>CM1200001749</t>
  </si>
  <si>
    <t>CG1100000955</t>
  </si>
  <si>
    <t>CG1200001408</t>
  </si>
  <si>
    <t>CG1300000573</t>
  </si>
  <si>
    <t>GA1200002192</t>
  </si>
  <si>
    <t>GQ1200000149</t>
  </si>
  <si>
    <t>CM1200001756</t>
  </si>
  <si>
    <t>CG1200001416</t>
  </si>
  <si>
    <t>GA1200002200</t>
  </si>
  <si>
    <t>TD1200001956</t>
  </si>
  <si>
    <t>TD2J00000553</t>
  </si>
  <si>
    <t>TD2J00000561</t>
  </si>
  <si>
    <t>CG2A00000551</t>
  </si>
  <si>
    <t>CG2J00000586</t>
  </si>
  <si>
    <t>CG2B00000188</t>
  </si>
  <si>
    <t>TD2J00000579</t>
  </si>
  <si>
    <t>CM1200001764</t>
  </si>
  <si>
    <t>Septembre 2024</t>
  </si>
  <si>
    <t>GA1200002226</t>
  </si>
  <si>
    <t>GA1100001872</t>
  </si>
  <si>
    <t>GQ1200000156</t>
  </si>
  <si>
    <t>CG1100000963</t>
  </si>
  <si>
    <t>CG1300000599</t>
  </si>
  <si>
    <t>GA1200002218</t>
  </si>
  <si>
    <t>TD1200001972</t>
  </si>
  <si>
    <t>TD2J00000587</t>
  </si>
  <si>
    <t>CG2B00000196</t>
  </si>
  <si>
    <t>annulé par le Trésor</t>
  </si>
  <si>
    <t>CF2B00000040</t>
  </si>
  <si>
    <t>CF2K00000072</t>
  </si>
  <si>
    <t>CF2J00000125</t>
  </si>
  <si>
    <t>CM1200001772</t>
  </si>
  <si>
    <t>GQ1200000164</t>
  </si>
  <si>
    <t>CG1200001424</t>
  </si>
  <si>
    <t>GA1200002234</t>
  </si>
  <si>
    <t>CF2J00000042/MN3</t>
  </si>
  <si>
    <t>CF2J00000059/MN1</t>
  </si>
  <si>
    <t>CF2J00000067/MN4</t>
  </si>
  <si>
    <t>GA2B00000075/MN2</t>
  </si>
  <si>
    <t>TD2J00000595</t>
  </si>
  <si>
    <t>CF2B00000040/MN1</t>
  </si>
  <si>
    <t>CG2A00000569</t>
  </si>
  <si>
    <t>GA2B00000158/MN1</t>
  </si>
  <si>
    <t>TD2J00000603</t>
  </si>
  <si>
    <t>CG1300000607</t>
  </si>
  <si>
    <t>GA1200002150/MN1</t>
  </si>
  <si>
    <t>TD1200001949</t>
  </si>
  <si>
    <t>CG1300000581</t>
  </si>
  <si>
    <t>CM1200001780</t>
  </si>
  <si>
    <t>Octobre 2024</t>
  </si>
  <si>
    <t>CG1100000971</t>
  </si>
  <si>
    <t>CG1300000615</t>
  </si>
  <si>
    <t>GA1100001880</t>
  </si>
  <si>
    <t>CG1100000971/MN2</t>
  </si>
  <si>
    <t>CG1300000615/MN1</t>
  </si>
  <si>
    <t>GA1200002242</t>
  </si>
  <si>
    <t>GA1300000757</t>
  </si>
  <si>
    <t>TD1200001980</t>
  </si>
  <si>
    <t>CM1200001798</t>
  </si>
  <si>
    <t>CM1300000732</t>
  </si>
  <si>
    <t>CG1200001432</t>
  </si>
  <si>
    <t>CG1100000989</t>
  </si>
  <si>
    <t>CG1200001440</t>
  </si>
  <si>
    <t>CG1300000623</t>
  </si>
  <si>
    <t>GA1100001880/MN1</t>
  </si>
  <si>
    <t>GA1200002234/MN1</t>
  </si>
  <si>
    <t>GA1200002259</t>
  </si>
  <si>
    <t>CG2A00000551/MN2</t>
  </si>
  <si>
    <t>GA2B00000109/MN3</t>
  </si>
  <si>
    <t>CG2A00000577</t>
  </si>
  <si>
    <t>CG2A00000577/MN1</t>
  </si>
  <si>
    <t>TD2J00000611</t>
  </si>
  <si>
    <t>CG2J00000594</t>
  </si>
  <si>
    <t>CG2J00000594/GREE</t>
  </si>
  <si>
    <t>TD2J00000629</t>
  </si>
  <si>
    <t>GA2J00000358/MN1</t>
  </si>
  <si>
    <t>GA2J00000366</t>
  </si>
  <si>
    <t>GA2K00000066/MN3</t>
  </si>
  <si>
    <t>CG2J00000602</t>
  </si>
  <si>
    <t>TD2J00000637</t>
  </si>
  <si>
    <t>TD1200001998</t>
  </si>
  <si>
    <t>Octobre 2025</t>
  </si>
  <si>
    <t>CM1200001806</t>
  </si>
  <si>
    <t>CG1200001440/MN1</t>
  </si>
  <si>
    <t>CG1300000623/MN1</t>
  </si>
  <si>
    <t>CG1300000649</t>
  </si>
  <si>
    <t>GQ1300001393</t>
  </si>
  <si>
    <t>GA1200002259/MN1</t>
  </si>
  <si>
    <t>GA1300000765</t>
  </si>
  <si>
    <t>TD1200002004</t>
  </si>
  <si>
    <t>GA2B00000158/MN3</t>
  </si>
  <si>
    <t>GA2K00000082/MN8</t>
  </si>
  <si>
    <t>TD2J00000645</t>
  </si>
  <si>
    <t>déclarée infrustueuse par le Trésor</t>
  </si>
  <si>
    <t>CM1100001104</t>
  </si>
  <si>
    <t>CM1200001814</t>
  </si>
  <si>
    <t>CM1300000740</t>
  </si>
  <si>
    <t>CM1300000757</t>
  </si>
  <si>
    <t>CM1200001707/MN2</t>
  </si>
  <si>
    <t>CM1300000658/MN1</t>
  </si>
  <si>
    <t>CM1300000666/MN</t>
  </si>
  <si>
    <t>CG1200001440/MN2</t>
  </si>
  <si>
    <t>CG1300000623/MN2</t>
  </si>
  <si>
    <t>CG1300000649/MN2</t>
  </si>
  <si>
    <t>GA1200002267</t>
  </si>
  <si>
    <t>Novembre 2024</t>
  </si>
  <si>
    <t>TD2A00000925</t>
  </si>
  <si>
    <t>PNOT</t>
  </si>
  <si>
    <t>CG1300000698</t>
  </si>
  <si>
    <t>CG1300000680</t>
  </si>
  <si>
    <t>CG1300000706</t>
  </si>
  <si>
    <t>CG1200001440/MN3</t>
  </si>
  <si>
    <t>CG1300000714</t>
  </si>
  <si>
    <t>GQ1300001401</t>
  </si>
  <si>
    <t>GA1200002275</t>
  </si>
  <si>
    <t>TD1200002012</t>
  </si>
  <si>
    <t>CG2N00000028</t>
  </si>
  <si>
    <t>CG2N00000036</t>
  </si>
  <si>
    <t>CG2D00000020</t>
  </si>
  <si>
    <t>CG2J00000644</t>
  </si>
  <si>
    <t>CG2J00000651</t>
  </si>
  <si>
    <t>CG2J00000669</t>
  </si>
  <si>
    <t>CG2K00000252</t>
  </si>
  <si>
    <t>CG2K00000260</t>
  </si>
  <si>
    <t>CG2K00000278</t>
  </si>
  <si>
    <t>CG2B00000220</t>
  </si>
  <si>
    <t>CG2D00000038</t>
  </si>
  <si>
    <t>CG2D00000046</t>
  </si>
  <si>
    <t>CG2D00000053</t>
  </si>
  <si>
    <t>CG2D00000061</t>
  </si>
  <si>
    <t>CG2D00000079</t>
  </si>
  <si>
    <t>CG2J00000610</t>
  </si>
  <si>
    <t>CG2K00000237</t>
  </si>
  <si>
    <t>CG2K00000245</t>
  </si>
  <si>
    <t>CG2B00000204</t>
  </si>
  <si>
    <t>CG2B00000212</t>
  </si>
  <si>
    <t>CG2C00000021</t>
  </si>
  <si>
    <t>CG2C00000039</t>
  </si>
  <si>
    <t>CG2M00000040</t>
  </si>
  <si>
    <t>CG2M00000037</t>
  </si>
  <si>
    <t>GA2B00000083/MN5</t>
  </si>
  <si>
    <t>TD2A00000925/MN1</t>
  </si>
  <si>
    <t>CG1300000649/MN5</t>
  </si>
  <si>
    <t>CG1300000722/MN</t>
  </si>
  <si>
    <t>GA1200002283</t>
  </si>
  <si>
    <t>TD1200002020</t>
  </si>
  <si>
    <t>CF1300000061</t>
  </si>
  <si>
    <t>CM1200001830</t>
  </si>
  <si>
    <t>CG1300000722/MN1</t>
  </si>
  <si>
    <t>CG1300000730</t>
  </si>
  <si>
    <t>GA1200002291</t>
  </si>
  <si>
    <t>CM1200001848</t>
  </si>
  <si>
    <t>CG1100000997</t>
  </si>
  <si>
    <t>CG1200001457</t>
  </si>
  <si>
    <t>CG1300000730/MN1</t>
  </si>
  <si>
    <t>GQ1300001419/MN</t>
  </si>
  <si>
    <t>CM1200001855</t>
  </si>
  <si>
    <t>Décembre 2024</t>
  </si>
  <si>
    <t>CF1300000046/MN1</t>
  </si>
  <si>
    <t>CM1100001112</t>
  </si>
  <si>
    <t>CM1200001863</t>
  </si>
  <si>
    <t>CM1300000765</t>
  </si>
  <si>
    <t>TD2J00000652</t>
  </si>
  <si>
    <t>CF2B00000057</t>
  </si>
  <si>
    <t>CF2K00000080</t>
  </si>
  <si>
    <t>GA2K00000116/MN</t>
  </si>
  <si>
    <t>CM2B00000160</t>
  </si>
  <si>
    <t>GA2B00000117/MN3</t>
  </si>
  <si>
    <t>GA2B00000133/MN2</t>
  </si>
  <si>
    <t>GA2J00000366/MN1</t>
  </si>
  <si>
    <t>TD2J00000660/MN</t>
  </si>
  <si>
    <t>CM2B00000160/MN1</t>
  </si>
  <si>
    <t>GA2B00000083/MN6</t>
  </si>
  <si>
    <t>TD2J00000678/MN</t>
  </si>
  <si>
    <t>GA1200002317</t>
  </si>
  <si>
    <t>CG1100001003</t>
  </si>
  <si>
    <t>CG1200001465/MN</t>
  </si>
  <si>
    <t>CG1300000581/MN2</t>
  </si>
  <si>
    <t>GA1200002325/MN</t>
  </si>
  <si>
    <t>CM1200001863/MN1</t>
  </si>
  <si>
    <t>CM1200001871</t>
  </si>
  <si>
    <t>CM1300000773</t>
  </si>
  <si>
    <t>CG1100001003/MN2</t>
  </si>
  <si>
    <t>CG1200001465/MN2</t>
  </si>
  <si>
    <t>GQ1300001427/MN</t>
  </si>
  <si>
    <t>GA1200002176/MN1</t>
  </si>
  <si>
    <t>GA1200002184/MN1</t>
  </si>
  <si>
    <t>GA1200002333</t>
  </si>
  <si>
    <t>TD1200002038/MN</t>
  </si>
  <si>
    <t>CM1300000781</t>
  </si>
  <si>
    <t>CG1300000805</t>
  </si>
  <si>
    <t>GA1200002341</t>
  </si>
  <si>
    <t>TD1300000742</t>
  </si>
  <si>
    <t>Janvier 2025</t>
  </si>
  <si>
    <t>CG1300000805/MN2</t>
  </si>
  <si>
    <t>GA1100001898</t>
  </si>
  <si>
    <t>CM1200001889</t>
  </si>
  <si>
    <t>CG1200001465/MN6</t>
  </si>
  <si>
    <t>GA2J00000341/MN1</t>
  </si>
  <si>
    <t>CF2A00000058</t>
  </si>
  <si>
    <t>CF2B00000057/MN2</t>
  </si>
  <si>
    <t>CG2A00000585</t>
  </si>
  <si>
    <t>GA2B00000125/MN5</t>
  </si>
  <si>
    <t>TD2J00000686/MN</t>
  </si>
  <si>
    <t>CF2A00000058/MN1</t>
  </si>
  <si>
    <t>CF2B00000057/MN4</t>
  </si>
  <si>
    <t>GA2B00000091/MN3</t>
  </si>
  <si>
    <t>GA2B00000109/MN4</t>
  </si>
  <si>
    <t>GA2B00000125/MN6</t>
  </si>
  <si>
    <t>GA2K00000074/MN2</t>
  </si>
  <si>
    <t>TD2J00000694/MN</t>
  </si>
  <si>
    <t>CG2A00000585/MN2</t>
  </si>
  <si>
    <t>TD2A00000933</t>
  </si>
  <si>
    <t>TD2B00000122</t>
  </si>
  <si>
    <t>TD2J00000702</t>
  </si>
  <si>
    <t>TD2K00000048</t>
  </si>
  <si>
    <t>CG2J00000685</t>
  </si>
  <si>
    <t>GA2B00000091</t>
  </si>
  <si>
    <t>TD2J00000710</t>
  </si>
  <si>
    <t>CG2A00000593</t>
  </si>
  <si>
    <t>CG2B00000477</t>
  </si>
  <si>
    <t>GA1200002358</t>
  </si>
  <si>
    <t>CM1100001138</t>
  </si>
  <si>
    <t>GA2A00000209</t>
  </si>
  <si>
    <t>GA2B00000109/MN5</t>
  </si>
  <si>
    <t>GQ1300001435/MN</t>
  </si>
  <si>
    <t>GA1100001906</t>
  </si>
  <si>
    <t>CG2A00000593/MN1</t>
  </si>
  <si>
    <t>CG2J00000693</t>
  </si>
  <si>
    <t>GA2B00000109/MN6</t>
  </si>
  <si>
    <t>CF1200000468</t>
  </si>
  <si>
    <t>CF1300000079</t>
  </si>
  <si>
    <t>CM1200001897</t>
  </si>
  <si>
    <t>CM1300000799</t>
  </si>
  <si>
    <t>CG1100001011</t>
  </si>
  <si>
    <t>CG1200001473</t>
  </si>
  <si>
    <t>CG1300000813</t>
  </si>
  <si>
    <t>GA1100001914</t>
  </si>
  <si>
    <t>CG1100001029</t>
  </si>
  <si>
    <t>GQ1300001443</t>
  </si>
  <si>
    <t>GA1200002366</t>
  </si>
  <si>
    <t>GQ2J00000040</t>
  </si>
  <si>
    <t>TD2B00000130</t>
  </si>
  <si>
    <t>TD2J00000728</t>
  </si>
  <si>
    <t>CG1100001029/MN1</t>
  </si>
  <si>
    <t>Fevrier 2025</t>
  </si>
  <si>
    <t>CM1100001096</t>
  </si>
  <si>
    <t>GQ1300001351</t>
  </si>
  <si>
    <t>CM1200001822</t>
  </si>
  <si>
    <t>GA1200002309/MN</t>
  </si>
  <si>
    <t>CG2A00000528/MN</t>
  </si>
  <si>
    <t>CG2B00000097MN3</t>
  </si>
  <si>
    <t>GA1100001922</t>
  </si>
  <si>
    <t>CM1200001905</t>
  </si>
  <si>
    <t>CM1300000807</t>
  </si>
  <si>
    <t>GA2J00000374</t>
  </si>
  <si>
    <t>GA2K00000108/MN</t>
  </si>
  <si>
    <t>CM1100001120</t>
  </si>
  <si>
    <t>CM1200001913</t>
  </si>
  <si>
    <t>GQ1300001450</t>
  </si>
  <si>
    <t>GA1200002374</t>
  </si>
  <si>
    <t>GA1300000773</t>
  </si>
  <si>
    <t>CM1200001921</t>
  </si>
  <si>
    <t>GQ1300001468</t>
  </si>
  <si>
    <t>CG1200001481</t>
  </si>
  <si>
    <t>CG1300000821</t>
  </si>
  <si>
    <t>GA1200002382</t>
  </si>
  <si>
    <t>TD1200002046/MN</t>
  </si>
  <si>
    <t>CM1200001939</t>
  </si>
  <si>
    <t>Mars 2025</t>
  </si>
  <si>
    <t>CM1300000815</t>
  </si>
  <si>
    <t>CG1200001481/MN1</t>
  </si>
  <si>
    <t>GA1100001930</t>
  </si>
  <si>
    <t>GA2A00000191/MN1</t>
  </si>
  <si>
    <t>GA2B00000059</t>
  </si>
  <si>
    <t>GA2B00000067</t>
  </si>
  <si>
    <t>GA2J00000275</t>
  </si>
  <si>
    <t>GA2A00000217/MN1</t>
  </si>
  <si>
    <t>GA2B00000083</t>
  </si>
  <si>
    <t>GA2B00000182</t>
  </si>
  <si>
    <t>GA2C00000066</t>
  </si>
  <si>
    <t>GA2J00000382</t>
  </si>
  <si>
    <t>GA2K00000124/MN</t>
  </si>
  <si>
    <t>GA2L00000016</t>
  </si>
  <si>
    <t>TD2J00000736</t>
  </si>
  <si>
    <t>TD2B00000148</t>
  </si>
  <si>
    <t>TD2J00000744</t>
  </si>
  <si>
    <t>GA2B00000034/MN2</t>
  </si>
  <si>
    <t>GA2B00000042/MN6</t>
  </si>
  <si>
    <t>GA2J00000267/MN3</t>
  </si>
  <si>
    <t>CG1100001037/MN1</t>
  </si>
  <si>
    <t>CG1100001037/GREE</t>
  </si>
  <si>
    <t>CM1200001947</t>
  </si>
  <si>
    <t>GQ1300001476</t>
  </si>
  <si>
    <t>GA1100001948</t>
  </si>
  <si>
    <t>CG1100001045</t>
  </si>
  <si>
    <t>CG1200001499</t>
  </si>
  <si>
    <t>GA1200002390</t>
  </si>
  <si>
    <t>GA1200002408</t>
  </si>
  <si>
    <t>GA1300000781</t>
  </si>
  <si>
    <t>TD1200002053</t>
  </si>
  <si>
    <t>CM1200001954</t>
  </si>
  <si>
    <t>CG1100001052</t>
  </si>
  <si>
    <t>CG1200001507</t>
  </si>
  <si>
    <t>GQ1300001484</t>
  </si>
  <si>
    <t>GA1200002416</t>
  </si>
  <si>
    <t>GA1300000799</t>
  </si>
  <si>
    <t>CM1200001962</t>
  </si>
  <si>
    <t>Avril 2025</t>
  </si>
  <si>
    <t>CM1300000823</t>
  </si>
  <si>
    <t>CG1200001515</t>
  </si>
  <si>
    <t>CG1300000839</t>
  </si>
  <si>
    <t>GA1100001955</t>
  </si>
  <si>
    <t>CM1300000831</t>
  </si>
  <si>
    <t>CM2B00000178</t>
  </si>
  <si>
    <t>CM2C00000086</t>
  </si>
  <si>
    <t>CM2J00000147</t>
  </si>
  <si>
    <t>CM2K00000078</t>
  </si>
  <si>
    <t>CG2A00000502/MN3</t>
  </si>
  <si>
    <t>CG2A00000601</t>
  </si>
  <si>
    <t>CG2B00000030</t>
  </si>
  <si>
    <t>CG2A00000403/MN5</t>
  </si>
  <si>
    <t>TD2J00000751</t>
  </si>
  <si>
    <t>GA2J00000390</t>
  </si>
  <si>
    <t>TD2J00000769</t>
  </si>
  <si>
    <t>CM2K00000086</t>
  </si>
  <si>
    <t>CG2A00000619</t>
  </si>
  <si>
    <t>CG2B00000030/MN5</t>
  </si>
  <si>
    <t>GA2J00000408</t>
  </si>
  <si>
    <t>GA2K00000132</t>
  </si>
  <si>
    <t>GA2C00000058/MN2</t>
  </si>
  <si>
    <t>GQ2A00000031</t>
  </si>
  <si>
    <t>TD2J00000777</t>
  </si>
  <si>
    <t>CM2J00000162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</si>
</sst>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* #,##0\ &quot;FCFA&quot;_-;\-* #,##0\ &quot;FCFA&quot;_-;_-* &quot;-&quot;\ &quot;FCFA&quot;_-;_-@_-"/>
    <numFmt numFmtId="41" formatCode="_-* #,##0\ _F_C_F_A_-;\-* #,##0\ _F_C_F_A_-;_-* &quot;-&quot;\ _F_C_F_A_-;_-@_-"/>
    <numFmt numFmtId="164" formatCode="_(* #,##0.00_);_(* \(#,##0.00\);_(* &quot;-&quot;??_);_(@_)"/>
    <numFmt numFmtId="165" formatCode="[$-F800]dddd\,\ mmmm\ dd\,\ yyyy"/>
    <numFmt numFmtId="166" formatCode="_-* #,##0.00\ _F_C_F_A_-;\-* #,##0.00\ _F_C_F_A_-;_-* &quot;-&quot;\ _F_C_F_A_-;_-@_-"/>
    <numFmt numFmtId="167" formatCode="[$-12C0C]dddd\ d\ mmmm\ yyyy;@"/>
    <numFmt numFmtId="168" formatCode="_-* #,##0\ _€_-;\-* #,##0\ _€_-;_-* &quot;-&quot;??\ _€_-;_-@_-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name val="Arial"/>
      <family val="2"/>
    </font>
    <font>
      <b/>
      <sz val="10"/>
      <name val="Arial"/>
      <family val="2"/>
    </font>
    <font>
      <b/>
      <sz val="11"/>
      <color theme="0"/>
      <name val="Segoe UI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28"/>
      <name val="Times New Roman"/>
      <family val="1"/>
    </font>
    <font>
      <b/>
      <sz val="2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 applyNumberFormat="0" applyFont="0" applyFill="0" applyBorder="0" applyAlignment="0" applyProtection="0">
      <alignment vertical="top"/>
    </xf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top"/>
    </xf>
    <xf numFmtId="0" fontId="1" fillId="0" borderId="0"/>
    <xf numFmtId="41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8">
    <xf numFmtId="0" fontId="0" fillId="0" borderId="0" xfId="0" applyAlignment="1"/>
    <xf numFmtId="166" fontId="0" fillId="0" borderId="0" xfId="2" applyNumberFormat="1" applyFont="1" applyAlignment="1"/>
    <xf numFmtId="41" fontId="0" fillId="0" borderId="0" xfId="2" applyFont="1" applyAlignment="1"/>
    <xf numFmtId="0" fontId="6" fillId="0" borderId="0" xfId="0" applyFont="1" applyAlignment="1"/>
    <xf numFmtId="0" fontId="5" fillId="4" borderId="1" xfId="3" applyNumberFormat="1" applyFont="1" applyFill="1" applyBorder="1" applyAlignment="1">
      <alignment horizontal="left" vertical="center"/>
    </xf>
    <xf numFmtId="0" fontId="4" fillId="3" borderId="1" xfId="3" applyNumberFormat="1" applyFont="1" applyFill="1" applyBorder="1" applyAlignment="1" applyProtection="1">
      <alignment horizontal="left" vertical="center"/>
    </xf>
    <xf numFmtId="165" fontId="4" fillId="3" borderId="1" xfId="0" applyNumberFormat="1" applyFont="1" applyFill="1" applyBorder="1" applyAlignment="1">
      <alignment horizontal="left" vertical="center"/>
    </xf>
    <xf numFmtId="41" fontId="4" fillId="3" borderId="1" xfId="2" applyFont="1" applyFill="1" applyBorder="1" applyAlignment="1" applyProtection="1">
      <alignment horizontal="left" vertical="center"/>
    </xf>
    <xf numFmtId="166" fontId="4" fillId="3" borderId="1" xfId="2" applyNumberFormat="1" applyFont="1" applyFill="1" applyBorder="1" applyAlignment="1" applyProtection="1">
      <alignment horizontal="left" vertical="center"/>
    </xf>
    <xf numFmtId="166" fontId="4" fillId="3" borderId="1" xfId="2" applyNumberFormat="1" applyFont="1" applyFill="1" applyBorder="1" applyAlignment="1">
      <alignment horizontal="left" vertical="center"/>
    </xf>
    <xf numFmtId="0" fontId="5" fillId="3" borderId="1" xfId="3" applyNumberFormat="1" applyFont="1" applyFill="1" applyBorder="1" applyAlignment="1">
      <alignment horizontal="left" vertical="center"/>
    </xf>
    <xf numFmtId="0" fontId="5" fillId="6" borderId="1" xfId="3" applyNumberFormat="1" applyFont="1" applyFill="1" applyBorder="1" applyAlignment="1">
      <alignment horizontal="left" vertical="center"/>
    </xf>
    <xf numFmtId="0" fontId="4" fillId="5" borderId="1" xfId="3" applyNumberFormat="1" applyFont="1" applyFill="1" applyBorder="1" applyAlignment="1" applyProtection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41" fontId="4" fillId="5" borderId="1" xfId="2" applyFont="1" applyFill="1" applyBorder="1" applyAlignment="1" applyProtection="1">
      <alignment horizontal="left" vertical="center"/>
    </xf>
    <xf numFmtId="166" fontId="4" fillId="5" borderId="1" xfId="2" applyNumberFormat="1" applyFont="1" applyFill="1" applyBorder="1" applyAlignment="1" applyProtection="1">
      <alignment horizontal="left" vertical="center"/>
    </xf>
    <xf numFmtId="166" fontId="4" fillId="5" borderId="1" xfId="2" applyNumberFormat="1" applyFont="1" applyFill="1" applyBorder="1" applyAlignment="1">
      <alignment horizontal="left" vertical="center"/>
    </xf>
    <xf numFmtId="0" fontId="5" fillId="5" borderId="1" xfId="3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5" fontId="4" fillId="5" borderId="1" xfId="3" applyNumberFormat="1" applyFont="1" applyFill="1" applyBorder="1" applyAlignment="1" applyProtection="1">
      <alignment horizontal="left" vertical="center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165" fontId="3" fillId="7" borderId="1" xfId="0" applyNumberFormat="1" applyFont="1" applyFill="1" applyBorder="1" applyAlignment="1" applyProtection="1">
      <alignment horizontal="center" vertical="center" wrapText="1"/>
    </xf>
    <xf numFmtId="3" fontId="3" fillId="7" borderId="1" xfId="0" applyNumberFormat="1" applyFont="1" applyFill="1" applyBorder="1" applyAlignment="1" applyProtection="1">
      <alignment horizontal="center" vertical="center" wrapText="1"/>
    </xf>
    <xf numFmtId="166" fontId="3" fillId="7" borderId="1" xfId="2" applyNumberFormat="1" applyFont="1" applyFill="1" applyBorder="1" applyAlignment="1" applyProtection="1">
      <alignment horizontal="center" vertical="center" wrapText="1"/>
    </xf>
    <xf numFmtId="41" fontId="3" fillId="7" borderId="1" xfId="2" applyFont="1" applyFill="1" applyBorder="1" applyAlignment="1" applyProtection="1">
      <alignment horizontal="center" vertical="center" wrapText="1"/>
    </xf>
    <xf numFmtId="166" fontId="3" fillId="7" borderId="1" xfId="2" applyNumberFormat="1" applyFont="1" applyFill="1" applyBorder="1" applyAlignment="1">
      <alignment horizontal="center" vertical="center" wrapText="1"/>
    </xf>
    <xf numFmtId="0" fontId="4" fillId="9" borderId="1" xfId="3" applyNumberFormat="1" applyFont="1" applyFill="1" applyBorder="1" applyAlignment="1" applyProtection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49" fontId="4" fillId="9" borderId="1" xfId="3" applyNumberFormat="1" applyFont="1" applyFill="1" applyBorder="1" applyAlignment="1" applyProtection="1">
      <alignment horizontal="left" vertical="center"/>
    </xf>
    <xf numFmtId="165" fontId="4" fillId="9" borderId="1" xfId="3" applyNumberFormat="1" applyFont="1" applyFill="1" applyBorder="1" applyAlignment="1" applyProtection="1">
      <alignment horizontal="left" vertical="center"/>
    </xf>
    <xf numFmtId="41" fontId="4" fillId="9" borderId="1" xfId="2" applyFont="1" applyFill="1" applyBorder="1" applyAlignment="1" applyProtection="1">
      <alignment horizontal="right" vertical="center"/>
    </xf>
    <xf numFmtId="166" fontId="4" fillId="9" borderId="1" xfId="2" applyNumberFormat="1" applyFont="1" applyFill="1" applyBorder="1" applyAlignment="1" applyProtection="1">
      <alignment horizontal="left" vertical="center"/>
    </xf>
    <xf numFmtId="41" fontId="4" fillId="9" borderId="1" xfId="2" applyFont="1" applyFill="1" applyBorder="1" applyAlignment="1" applyProtection="1">
      <alignment horizontal="left" vertical="center"/>
    </xf>
    <xf numFmtId="41" fontId="5" fillId="9" borderId="1" xfId="2" applyFont="1" applyFill="1" applyBorder="1" applyAlignment="1" applyProtection="1">
      <alignment horizontal="left" vertical="center"/>
    </xf>
    <xf numFmtId="0" fontId="4" fillId="8" borderId="1" xfId="3" applyNumberFormat="1" applyFont="1" applyFill="1" applyBorder="1" applyAlignment="1" applyProtection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49" fontId="4" fillId="8" borderId="1" xfId="3" applyNumberFormat="1" applyFont="1" applyFill="1" applyBorder="1" applyAlignment="1" applyProtection="1">
      <alignment horizontal="left" vertical="center"/>
    </xf>
    <xf numFmtId="165" fontId="4" fillId="8" borderId="1" xfId="3" applyNumberFormat="1" applyFont="1" applyFill="1" applyBorder="1" applyAlignment="1" applyProtection="1">
      <alignment horizontal="left" vertical="center"/>
    </xf>
    <xf numFmtId="41" fontId="4" fillId="8" borderId="1" xfId="2" applyFont="1" applyFill="1" applyBorder="1" applyAlignment="1" applyProtection="1">
      <alignment horizontal="right" vertical="center"/>
    </xf>
    <xf numFmtId="166" fontId="4" fillId="8" borderId="1" xfId="2" applyNumberFormat="1" applyFont="1" applyFill="1" applyBorder="1" applyAlignment="1" applyProtection="1">
      <alignment horizontal="left" vertical="center"/>
    </xf>
    <xf numFmtId="41" fontId="4" fillId="8" borderId="1" xfId="2" applyFont="1" applyFill="1" applyBorder="1" applyAlignment="1" applyProtection="1">
      <alignment horizontal="left" vertical="center"/>
    </xf>
    <xf numFmtId="41" fontId="5" fillId="8" borderId="1" xfId="2" applyFont="1" applyFill="1" applyBorder="1" applyAlignment="1" applyProtection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49" fontId="5" fillId="8" borderId="1" xfId="3" applyNumberFormat="1" applyFont="1" applyFill="1" applyBorder="1" applyAlignment="1" applyProtection="1">
      <alignment horizontal="left" vertical="center"/>
    </xf>
    <xf numFmtId="166" fontId="5" fillId="8" borderId="1" xfId="2" applyNumberFormat="1" applyFont="1" applyFill="1" applyBorder="1" applyAlignment="1" applyProtection="1">
      <alignment horizontal="left" vertical="center"/>
    </xf>
    <xf numFmtId="0" fontId="5" fillId="9" borderId="1" xfId="3" applyNumberFormat="1" applyFont="1" applyFill="1" applyBorder="1" applyAlignment="1" applyProtection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49" fontId="5" fillId="9" borderId="1" xfId="3" applyNumberFormat="1" applyFont="1" applyFill="1" applyBorder="1" applyAlignment="1" applyProtection="1">
      <alignment horizontal="left" vertical="center"/>
    </xf>
    <xf numFmtId="165" fontId="5" fillId="9" borderId="1" xfId="3" applyNumberFormat="1" applyFont="1" applyFill="1" applyBorder="1" applyAlignment="1" applyProtection="1">
      <alignment horizontal="left" vertical="center"/>
    </xf>
    <xf numFmtId="166" fontId="5" fillId="9" borderId="1" xfId="2" applyNumberFormat="1" applyFont="1" applyFill="1" applyBorder="1" applyAlignment="1" applyProtection="1">
      <alignment horizontal="left" vertical="center"/>
    </xf>
    <xf numFmtId="167" fontId="4" fillId="8" borderId="1" xfId="0" applyNumberFormat="1" applyFont="1" applyFill="1" applyBorder="1" applyAlignment="1">
      <alignment horizontal="left" vertical="center"/>
    </xf>
    <xf numFmtId="41" fontId="4" fillId="8" borderId="1" xfId="2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7" borderId="1" xfId="3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/>
    <xf numFmtId="4" fontId="8" fillId="2" borderId="1" xfId="3" applyNumberFormat="1" applyFont="1" applyFill="1" applyBorder="1" applyAlignment="1">
      <alignment horizontal="center" vertical="center" wrapText="1"/>
    </xf>
    <xf numFmtId="41" fontId="8" fillId="2" borderId="1" xfId="2" applyFont="1" applyFill="1" applyBorder="1" applyAlignment="1" applyProtection="1">
      <alignment horizontal="center" vertical="center" wrapText="1"/>
    </xf>
    <xf numFmtId="166" fontId="8" fillId="2" borderId="1" xfId="2" applyNumberFormat="1" applyFont="1" applyFill="1" applyBorder="1" applyAlignment="1" applyProtection="1">
      <alignment horizontal="center" vertical="center" wrapText="1"/>
    </xf>
    <xf numFmtId="165" fontId="8" fillId="2" borderId="1" xfId="3" applyNumberFormat="1" applyFont="1" applyFill="1" applyBorder="1" applyAlignment="1" applyProtection="1">
      <alignment horizontal="center" vertical="center" wrapText="1"/>
    </xf>
    <xf numFmtId="166" fontId="8" fillId="2" borderId="1" xfId="2" applyNumberFormat="1" applyFont="1" applyFill="1" applyBorder="1" applyAlignment="1">
      <alignment horizontal="center" vertical="center" wrapText="1"/>
    </xf>
    <xf numFmtId="167" fontId="4" fillId="9" borderId="1" xfId="0" applyNumberFormat="1" applyFont="1" applyFill="1" applyBorder="1" applyAlignment="1">
      <alignment horizontal="left" vertical="center"/>
    </xf>
    <xf numFmtId="41" fontId="5" fillId="9" borderId="1" xfId="2" applyFont="1" applyFill="1" applyBorder="1" applyAlignment="1">
      <alignment horizontal="right" vertical="center"/>
    </xf>
    <xf numFmtId="41" fontId="12" fillId="9" borderId="1" xfId="2" applyFont="1" applyFill="1" applyBorder="1" applyAlignment="1"/>
    <xf numFmtId="166" fontId="4" fillId="9" borderId="1" xfId="2" applyNumberFormat="1" applyFont="1" applyFill="1" applyBorder="1" applyAlignment="1"/>
    <xf numFmtId="41" fontId="4" fillId="9" borderId="1" xfId="2" applyFont="1" applyFill="1" applyBorder="1" applyAlignment="1"/>
    <xf numFmtId="0" fontId="5" fillId="8" borderId="1" xfId="3" applyNumberFormat="1" applyFont="1" applyFill="1" applyBorder="1" applyAlignment="1" applyProtection="1">
      <alignment horizontal="left" vertical="center"/>
    </xf>
    <xf numFmtId="41" fontId="5" fillId="8" borderId="1" xfId="2" applyFont="1" applyFill="1" applyBorder="1" applyAlignment="1" applyProtection="1">
      <alignment horizontal="right" vertical="center"/>
    </xf>
    <xf numFmtId="165" fontId="5" fillId="8" borderId="1" xfId="3" applyNumberFormat="1" applyFont="1" applyFill="1" applyBorder="1" applyAlignment="1" applyProtection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41" fontId="5" fillId="8" borderId="1" xfId="2" applyFont="1" applyFill="1" applyBorder="1" applyAlignment="1" applyProtection="1">
      <alignment horizontal="left" vertical="top"/>
    </xf>
    <xf numFmtId="41" fontId="5" fillId="8" borderId="1" xfId="3" applyNumberFormat="1" applyFont="1" applyFill="1" applyBorder="1" applyAlignment="1" applyProtection="1">
      <alignment horizontal="left" vertical="center"/>
    </xf>
    <xf numFmtId="167" fontId="4" fillId="8" borderId="1" xfId="0" applyNumberFormat="1" applyFont="1" applyFill="1" applyBorder="1" applyAlignment="1">
      <alignment horizontal="left"/>
    </xf>
    <xf numFmtId="0" fontId="4" fillId="6" borderId="1" xfId="3" applyNumberFormat="1" applyFont="1" applyFill="1" applyBorder="1" applyAlignment="1">
      <alignment horizontal="left" vertical="center"/>
    </xf>
    <xf numFmtId="0" fontId="4" fillId="4" borderId="1" xfId="3" applyNumberFormat="1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0" fillId="10" borderId="0" xfId="0" applyFill="1" applyAlignment="1"/>
    <xf numFmtId="0" fontId="6" fillId="10" borderId="0" xfId="0" applyFont="1" applyFill="1" applyAlignment="1"/>
    <xf numFmtId="0" fontId="0" fillId="0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7" fillId="10" borderId="0" xfId="0" applyFont="1" applyFill="1" applyAlignment="1"/>
    <xf numFmtId="0" fontId="4" fillId="9" borderId="2" xfId="3" applyNumberFormat="1" applyFont="1" applyFill="1" applyBorder="1" applyAlignment="1" applyProtection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165" fontId="4" fillId="9" borderId="2" xfId="0" applyNumberFormat="1" applyFont="1" applyFill="1" applyBorder="1" applyAlignment="1">
      <alignment horizontal="left" vertical="center"/>
    </xf>
    <xf numFmtId="167" fontId="4" fillId="9" borderId="2" xfId="0" applyNumberFormat="1" applyFont="1" applyFill="1" applyBorder="1" applyAlignment="1">
      <alignment horizontal="left" vertical="center"/>
    </xf>
    <xf numFmtId="166" fontId="4" fillId="9" borderId="2" xfId="2" applyNumberFormat="1" applyFont="1" applyFill="1" applyBorder="1" applyAlignment="1"/>
    <xf numFmtId="41" fontId="12" fillId="9" borderId="2" xfId="2" applyFont="1" applyFill="1" applyBorder="1" applyAlignment="1"/>
    <xf numFmtId="41" fontId="4" fillId="9" borderId="2" xfId="2" applyFont="1" applyFill="1" applyBorder="1" applyAlignment="1"/>
    <xf numFmtId="41" fontId="5" fillId="9" borderId="1" xfId="2" applyFont="1" applyFill="1" applyBorder="1" applyAlignment="1">
      <alignment vertical="center"/>
    </xf>
    <xf numFmtId="41" fontId="5" fillId="9" borderId="2" xfId="2" applyFont="1" applyFill="1" applyBorder="1" applyAlignment="1">
      <alignment vertical="center"/>
    </xf>
    <xf numFmtId="0" fontId="9" fillId="8" borderId="2" xfId="3" applyNumberFormat="1" applyFont="1" applyFill="1" applyBorder="1" applyAlignment="1" applyProtection="1">
      <alignment horizontal="center" vertical="center"/>
    </xf>
    <xf numFmtId="0" fontId="4" fillId="14" borderId="1" xfId="3" applyNumberFormat="1" applyFont="1" applyFill="1" applyBorder="1" applyAlignment="1" applyProtection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49" fontId="4" fillId="14" borderId="1" xfId="3" applyNumberFormat="1" applyFont="1" applyFill="1" applyBorder="1" applyAlignment="1" applyProtection="1">
      <alignment horizontal="left" vertical="center"/>
    </xf>
    <xf numFmtId="165" fontId="4" fillId="14" borderId="1" xfId="3" applyNumberFormat="1" applyFont="1" applyFill="1" applyBorder="1" applyAlignment="1" applyProtection="1">
      <alignment horizontal="left" vertical="center"/>
    </xf>
    <xf numFmtId="41" fontId="4" fillId="14" borderId="1" xfId="2" applyFont="1" applyFill="1" applyBorder="1" applyAlignment="1" applyProtection="1">
      <alignment horizontal="right" vertical="center"/>
    </xf>
    <xf numFmtId="166" fontId="4" fillId="14" borderId="1" xfId="2" applyNumberFormat="1" applyFont="1" applyFill="1" applyBorder="1" applyAlignment="1" applyProtection="1">
      <alignment horizontal="left" vertical="center"/>
    </xf>
    <xf numFmtId="41" fontId="4" fillId="14" borderId="1" xfId="2" applyFont="1" applyFill="1" applyBorder="1" applyAlignment="1" applyProtection="1">
      <alignment horizontal="left" vertical="center"/>
    </xf>
    <xf numFmtId="17" fontId="9" fillId="14" borderId="1" xfId="3" applyNumberFormat="1" applyFont="1" applyFill="1" applyBorder="1" applyAlignment="1" applyProtection="1">
      <alignment horizontal="center" vertical="center"/>
    </xf>
    <xf numFmtId="0" fontId="0" fillId="0" borderId="0" xfId="0" applyBorder="1" applyAlignment="1"/>
    <xf numFmtId="0" fontId="15" fillId="4" borderId="8" xfId="3" applyNumberFormat="1" applyFont="1" applyFill="1" applyBorder="1" applyAlignment="1">
      <alignment horizontal="center" vertical="center"/>
    </xf>
    <xf numFmtId="0" fontId="15" fillId="6" borderId="8" xfId="3" applyNumberFormat="1" applyFont="1" applyFill="1" applyBorder="1" applyAlignment="1">
      <alignment horizontal="center" vertical="center"/>
    </xf>
    <xf numFmtId="4" fontId="8" fillId="2" borderId="2" xfId="3" quotePrefix="1" applyNumberFormat="1" applyFont="1" applyFill="1" applyBorder="1" applyAlignment="1">
      <alignment horizontal="center" vertical="center" wrapText="1"/>
    </xf>
    <xf numFmtId="4" fontId="8" fillId="2" borderId="8" xfId="3" applyNumberFormat="1" applyFont="1" applyFill="1" applyBorder="1" applyAlignment="1">
      <alignment horizontal="center" vertical="center" wrapText="1"/>
    </xf>
    <xf numFmtId="0" fontId="9" fillId="9" borderId="3" xfId="3" applyNumberFormat="1" applyFont="1" applyFill="1" applyBorder="1" applyAlignment="1" applyProtection="1">
      <alignment horizontal="center" vertical="center"/>
    </xf>
    <xf numFmtId="41" fontId="4" fillId="14" borderId="1" xfId="2" applyFont="1" applyFill="1" applyBorder="1" applyAlignment="1" applyProtection="1"/>
    <xf numFmtId="41" fontId="4" fillId="8" borderId="1" xfId="2" applyFont="1" applyFill="1" applyBorder="1" applyAlignment="1" applyProtection="1"/>
    <xf numFmtId="41" fontId="4" fillId="9" borderId="1" xfId="2" applyFont="1" applyFill="1" applyBorder="1" applyAlignment="1" applyProtection="1"/>
    <xf numFmtId="41" fontId="5" fillId="9" borderId="1" xfId="2" applyFont="1" applyFill="1" applyBorder="1" applyAlignment="1" applyProtection="1"/>
    <xf numFmtId="41" fontId="5" fillId="8" borderId="1" xfId="2" applyFont="1" applyFill="1" applyBorder="1" applyAlignment="1" applyProtection="1"/>
    <xf numFmtId="41" fontId="5" fillId="8" borderId="1" xfId="2" applyFont="1" applyFill="1" applyBorder="1" applyAlignment="1" applyProtection="1">
      <alignment horizontal="center" vertical="center"/>
    </xf>
    <xf numFmtId="41" fontId="12" fillId="9" borderId="1" xfId="2" applyFont="1" applyFill="1" applyBorder="1" applyAlignment="1">
      <alignment horizontal="center" vertical="center"/>
    </xf>
    <xf numFmtId="41" fontId="4" fillId="9" borderId="1" xfId="2" applyFont="1" applyFill="1" applyBorder="1" applyAlignment="1">
      <alignment horizontal="center" vertical="center"/>
    </xf>
    <xf numFmtId="41" fontId="12" fillId="9" borderId="2" xfId="2" applyFont="1" applyFill="1" applyBorder="1" applyAlignment="1">
      <alignment horizontal="center" vertical="center"/>
    </xf>
    <xf numFmtId="166" fontId="3" fillId="0" borderId="1" xfId="2" applyNumberFormat="1" applyFont="1" applyFill="1" applyBorder="1" applyAlignment="1" applyProtection="1">
      <alignment horizontal="center" vertical="center" wrapText="1"/>
    </xf>
    <xf numFmtId="41" fontId="3" fillId="0" borderId="1" xfId="2" applyFont="1" applyFill="1" applyBorder="1" applyAlignment="1" applyProtection="1">
      <alignment horizontal="center" vertical="center" wrapText="1"/>
    </xf>
    <xf numFmtId="0" fontId="2" fillId="0" borderId="0" xfId="0" applyFont="1" applyAlignment="1"/>
    <xf numFmtId="0" fontId="16" fillId="10" borderId="0" xfId="0" applyFont="1" applyFill="1" applyAlignment="1"/>
    <xf numFmtId="0" fontId="16" fillId="0" borderId="0" xfId="0" applyFont="1" applyAlignment="1"/>
    <xf numFmtId="41" fontId="4" fillId="9" borderId="1" xfId="2" applyFont="1" applyFill="1" applyBorder="1" applyAlignment="1">
      <alignment vertical="center"/>
    </xf>
    <xf numFmtId="41" fontId="4" fillId="9" borderId="1" xfId="2" applyFont="1" applyFill="1" applyBorder="1" applyAlignment="1">
      <alignment horizontal="right" vertical="center"/>
    </xf>
    <xf numFmtId="0" fontId="2" fillId="10" borderId="0" xfId="0" applyFont="1" applyFill="1" applyAlignment="1"/>
    <xf numFmtId="0" fontId="5" fillId="4" borderId="8" xfId="3" applyNumberFormat="1" applyFont="1" applyFill="1" applyBorder="1" applyAlignment="1">
      <alignment horizontal="left" vertical="center"/>
    </xf>
    <xf numFmtId="0" fontId="4" fillId="4" borderId="8" xfId="3" applyNumberFormat="1" applyFont="1" applyFill="1" applyBorder="1" applyAlignment="1">
      <alignment horizontal="left" vertical="center"/>
    </xf>
    <xf numFmtId="41" fontId="4" fillId="8" borderId="1" xfId="3" applyNumberFormat="1" applyFont="1" applyFill="1" applyBorder="1" applyAlignment="1" applyProtection="1">
      <alignment horizontal="left" vertical="center"/>
    </xf>
    <xf numFmtId="0" fontId="17" fillId="8" borderId="1" xfId="3" applyNumberFormat="1" applyFont="1" applyFill="1" applyBorder="1" applyAlignment="1" applyProtection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49" fontId="17" fillId="8" borderId="1" xfId="3" applyNumberFormat="1" applyFont="1" applyFill="1" applyBorder="1" applyAlignment="1" applyProtection="1">
      <alignment horizontal="left" vertical="center"/>
    </xf>
    <xf numFmtId="165" fontId="17" fillId="8" borderId="1" xfId="3" applyNumberFormat="1" applyFont="1" applyFill="1" applyBorder="1" applyAlignment="1" applyProtection="1">
      <alignment horizontal="left" vertical="center"/>
    </xf>
    <xf numFmtId="41" fontId="17" fillId="8" borderId="1" xfId="2" applyFont="1" applyFill="1" applyBorder="1" applyAlignment="1" applyProtection="1">
      <alignment horizontal="right" vertical="center"/>
    </xf>
    <xf numFmtId="166" fontId="17" fillId="8" borderId="1" xfId="2" applyNumberFormat="1" applyFont="1" applyFill="1" applyBorder="1" applyAlignment="1" applyProtection="1">
      <alignment horizontal="left" vertical="center"/>
    </xf>
    <xf numFmtId="41" fontId="17" fillId="8" borderId="1" xfId="2" applyFont="1" applyFill="1" applyBorder="1" applyAlignment="1" applyProtection="1">
      <alignment horizontal="left" vertical="center"/>
    </xf>
    <xf numFmtId="41" fontId="4" fillId="8" borderId="1" xfId="2" applyFont="1" applyFill="1" applyBorder="1" applyAlignment="1" applyProtection="1">
      <alignment horizontal="center" vertical="center"/>
    </xf>
    <xf numFmtId="0" fontId="2" fillId="13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1" fontId="4" fillId="5" borderId="1" xfId="0" applyNumberFormat="1" applyFont="1" applyFill="1" applyBorder="1" applyAlignment="1">
      <alignment horizontal="left" vertical="center"/>
    </xf>
    <xf numFmtId="41" fontId="4" fillId="5" borderId="1" xfId="2" applyNumberFormat="1" applyFont="1" applyFill="1" applyBorder="1" applyAlignment="1" applyProtection="1">
      <alignment horizontal="left" vertical="center"/>
    </xf>
    <xf numFmtId="1" fontId="0" fillId="0" borderId="0" xfId="0" applyNumberFormat="1" applyAlignment="1"/>
    <xf numFmtId="49" fontId="5" fillId="8" borderId="3" xfId="3" applyNumberFormat="1" applyFont="1" applyFill="1" applyBorder="1" applyAlignment="1" applyProtection="1">
      <alignment horizontal="left" vertical="center"/>
    </xf>
    <xf numFmtId="0" fontId="13" fillId="11" borderId="2" xfId="3" applyNumberFormat="1" applyFont="1" applyFill="1" applyBorder="1" applyAlignment="1" applyProtection="1">
      <alignment vertical="center"/>
    </xf>
    <xf numFmtId="0" fontId="13" fillId="11" borderId="3" xfId="3" applyNumberFormat="1" applyFont="1" applyFill="1" applyBorder="1" applyAlignment="1" applyProtection="1">
      <alignment vertical="center"/>
    </xf>
    <xf numFmtId="0" fontId="13" fillId="11" borderId="4" xfId="3" applyNumberFormat="1" applyFont="1" applyFill="1" applyBorder="1" applyAlignment="1" applyProtection="1">
      <alignment vertical="center"/>
    </xf>
    <xf numFmtId="0" fontId="14" fillId="15" borderId="0" xfId="3" applyNumberFormat="1" applyFont="1" applyFill="1" applyBorder="1" applyAlignment="1">
      <alignment horizontal="center" vertical="center"/>
    </xf>
    <xf numFmtId="0" fontId="14" fillId="15" borderId="0" xfId="3" applyNumberFormat="1" applyFont="1" applyFill="1" applyBorder="1" applyAlignment="1">
      <alignment vertical="center"/>
    </xf>
    <xf numFmtId="167" fontId="4" fillId="8" borderId="1" xfId="3" applyNumberFormat="1" applyFont="1" applyFill="1" applyBorder="1" applyAlignment="1" applyProtection="1">
      <alignment horizontal="left" vertical="center"/>
    </xf>
    <xf numFmtId="41" fontId="4" fillId="8" borderId="1" xfId="3" applyNumberFormat="1" applyFont="1" applyFill="1" applyBorder="1" applyAlignment="1" applyProtection="1">
      <alignment horizontal="center" vertical="center"/>
    </xf>
    <xf numFmtId="42" fontId="4" fillId="8" borderId="1" xfId="3" applyNumberFormat="1" applyFont="1" applyFill="1" applyBorder="1" applyAlignment="1" applyProtection="1">
      <alignment horizontal="center" vertical="center"/>
    </xf>
    <xf numFmtId="41" fontId="2" fillId="0" borderId="0" xfId="2" applyFont="1" applyAlignment="1"/>
    <xf numFmtId="3" fontId="4" fillId="9" borderId="1" xfId="3" applyNumberFormat="1" applyFont="1" applyFill="1" applyBorder="1" applyAlignment="1" applyProtection="1">
      <alignment horizontal="center" vertical="center"/>
    </xf>
    <xf numFmtId="3" fontId="4" fillId="8" borderId="1" xfId="3" applyNumberFormat="1" applyFont="1" applyFill="1" applyBorder="1" applyAlignment="1" applyProtection="1">
      <alignment horizontal="center" vertical="center"/>
    </xf>
    <xf numFmtId="41" fontId="4" fillId="9" borderId="1" xfId="2" applyFont="1" applyFill="1" applyBorder="1" applyAlignment="1" applyProtection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8" fontId="4" fillId="5" borderId="1" xfId="1" applyNumberFormat="1" applyFont="1" applyFill="1" applyBorder="1" applyAlignment="1" applyProtection="1">
      <alignment horizontal="left" vertical="center"/>
    </xf>
    <xf numFmtId="168" fontId="4" fillId="3" borderId="1" xfId="1" applyNumberFormat="1" applyFont="1" applyFill="1" applyBorder="1" applyAlignment="1" applyProtection="1">
      <alignment horizontal="left" vertical="center"/>
    </xf>
    <xf numFmtId="0" fontId="13" fillId="0" borderId="0" xfId="3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41" fontId="4" fillId="9" borderId="2" xfId="2" applyFont="1" applyFill="1" applyBorder="1" applyAlignment="1" applyProtection="1">
      <alignment horizontal="left" vertical="center"/>
    </xf>
    <xf numFmtId="3" fontId="4" fillId="14" borderId="1" xfId="3" applyNumberFormat="1" applyFont="1" applyFill="1" applyBorder="1" applyAlignment="1" applyProtection="1">
      <alignment horizontal="center" vertical="center"/>
    </xf>
    <xf numFmtId="41" fontId="4" fillId="9" borderId="2" xfId="2" applyFont="1" applyFill="1" applyBorder="1" applyAlignment="1">
      <alignment horizontal="center" vertical="center"/>
    </xf>
    <xf numFmtId="41" fontId="16" fillId="0" borderId="0" xfId="2" applyFont="1" applyAlignment="1"/>
    <xf numFmtId="1" fontId="0" fillId="0" borderId="0" xfId="2" applyNumberFormat="1" applyFont="1" applyAlignment="1">
      <alignment horizontal="center" vertical="center"/>
    </xf>
    <xf numFmtId="1" fontId="7" fillId="10" borderId="0" xfId="0" applyNumberFormat="1" applyFont="1" applyFill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0" fontId="15" fillId="4" borderId="6" xfId="3" applyNumberFormat="1" applyFont="1" applyFill="1" applyBorder="1" applyAlignment="1">
      <alignment vertical="center" wrapText="1"/>
    </xf>
    <xf numFmtId="0" fontId="13" fillId="13" borderId="2" xfId="3" applyNumberFormat="1" applyFont="1" applyFill="1" applyBorder="1" applyAlignment="1" applyProtection="1">
      <alignment vertical="center"/>
    </xf>
    <xf numFmtId="2" fontId="0" fillId="0" borderId="0" xfId="0" applyNumberFormat="1" applyAlignment="1"/>
    <xf numFmtId="0" fontId="2" fillId="0" borderId="0" xfId="0" applyFont="1" applyAlignment="1">
      <alignment horizontal="center"/>
    </xf>
    <xf numFmtId="0" fontId="14" fillId="0" borderId="9" xfId="3" applyNumberFormat="1" applyFont="1" applyFill="1" applyBorder="1" applyAlignment="1">
      <alignment horizontal="center" vertical="center"/>
    </xf>
    <xf numFmtId="41" fontId="0" fillId="0" borderId="0" xfId="0" applyNumberFormat="1" applyAlignment="1"/>
    <xf numFmtId="166" fontId="0" fillId="0" borderId="0" xfId="0" applyNumberFormat="1" applyAlignment="1"/>
    <xf numFmtId="0" fontId="11" fillId="9" borderId="3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3" fillId="12" borderId="5" xfId="3" applyNumberFormat="1" applyFont="1" applyFill="1" applyBorder="1" applyAlignment="1" applyProtection="1">
      <alignment horizontal="center" vertical="center"/>
    </xf>
    <xf numFmtId="0" fontId="13" fillId="12" borderId="6" xfId="3" applyNumberFormat="1" applyFont="1" applyFill="1" applyBorder="1" applyAlignment="1" applyProtection="1">
      <alignment horizontal="center" vertical="center"/>
    </xf>
    <xf numFmtId="0" fontId="13" fillId="11" borderId="5" xfId="3" applyNumberFormat="1" applyFont="1" applyFill="1" applyBorder="1" applyAlignment="1" applyProtection="1">
      <alignment horizontal="center" vertical="center"/>
    </xf>
    <xf numFmtId="0" fontId="13" fillId="11" borderId="6" xfId="3" applyNumberFormat="1" applyFont="1" applyFill="1" applyBorder="1" applyAlignment="1" applyProtection="1">
      <alignment horizontal="center" vertical="center"/>
    </xf>
    <xf numFmtId="0" fontId="13" fillId="11" borderId="7" xfId="3" applyNumberFormat="1" applyFont="1" applyFill="1" applyBorder="1" applyAlignment="1" applyProtection="1">
      <alignment horizontal="center" vertical="center"/>
    </xf>
    <xf numFmtId="0" fontId="9" fillId="8" borderId="2" xfId="3" applyNumberFormat="1" applyFont="1" applyFill="1" applyBorder="1" applyAlignment="1" applyProtection="1">
      <alignment horizontal="center" vertical="center"/>
    </xf>
    <xf numFmtId="0" fontId="9" fillId="8" borderId="3" xfId="3" applyNumberFormat="1" applyFont="1" applyFill="1" applyBorder="1" applyAlignment="1" applyProtection="1">
      <alignment horizontal="center" vertical="center"/>
    </xf>
    <xf numFmtId="0" fontId="9" fillId="9" borderId="2" xfId="3" applyNumberFormat="1" applyFont="1" applyFill="1" applyBorder="1" applyAlignment="1" applyProtection="1">
      <alignment horizontal="center" vertical="center"/>
    </xf>
    <xf numFmtId="0" fontId="9" fillId="9" borderId="3" xfId="3" applyNumberFormat="1" applyFont="1" applyFill="1" applyBorder="1" applyAlignment="1" applyProtection="1">
      <alignment horizontal="center" vertical="center"/>
    </xf>
    <xf numFmtId="0" fontId="9" fillId="9" borderId="4" xfId="3" applyNumberFormat="1" applyFont="1" applyFill="1" applyBorder="1" applyAlignment="1" applyProtection="1">
      <alignment horizontal="center" vertical="center"/>
    </xf>
    <xf numFmtId="0" fontId="9" fillId="8" borderId="4" xfId="3" applyNumberFormat="1" applyFont="1" applyFill="1" applyBorder="1" applyAlignment="1" applyProtection="1">
      <alignment horizontal="center" vertical="center"/>
    </xf>
    <xf numFmtId="0" fontId="13" fillId="12" borderId="7" xfId="3" applyNumberFormat="1" applyFont="1" applyFill="1" applyBorder="1" applyAlignment="1" applyProtection="1">
      <alignment horizontal="center" vertical="center"/>
    </xf>
    <xf numFmtId="17" fontId="9" fillId="14" borderId="2" xfId="3" applyNumberFormat="1" applyFont="1" applyFill="1" applyBorder="1" applyAlignment="1" applyProtection="1">
      <alignment horizontal="center" vertical="center"/>
    </xf>
    <xf numFmtId="17" fontId="9" fillId="14" borderId="3" xfId="3" applyNumberFormat="1" applyFont="1" applyFill="1" applyBorder="1" applyAlignment="1" applyProtection="1">
      <alignment horizontal="center" vertical="center"/>
    </xf>
    <xf numFmtId="0" fontId="13" fillId="12" borderId="1" xfId="3" applyNumberFormat="1" applyFont="1" applyFill="1" applyBorder="1" applyAlignment="1" applyProtection="1">
      <alignment horizontal="center" vertical="center"/>
    </xf>
    <xf numFmtId="0" fontId="13" fillId="11" borderId="1" xfId="3" applyNumberFormat="1" applyFont="1" applyFill="1" applyBorder="1" applyAlignment="1" applyProtection="1">
      <alignment horizontal="center" vertical="center"/>
    </xf>
    <xf numFmtId="17" fontId="9" fillId="14" borderId="4" xfId="3" applyNumberFormat="1" applyFont="1" applyFill="1" applyBorder="1" applyAlignment="1" applyProtection="1">
      <alignment horizontal="center" vertical="center"/>
    </xf>
    <xf numFmtId="0" fontId="13" fillId="12" borderId="0" xfId="3" applyNumberFormat="1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8" borderId="1" xfId="3" applyNumberFormat="1" applyFont="1" applyFill="1" applyBorder="1" applyAlignment="1" applyProtection="1">
      <alignment horizontal="center" vertical="center"/>
    </xf>
    <xf numFmtId="0" fontId="9" fillId="9" borderId="1" xfId="3" applyNumberFormat="1" applyFont="1" applyFill="1" applyBorder="1" applyAlignment="1" applyProtection="1">
      <alignment horizontal="center" vertical="center"/>
    </xf>
    <xf numFmtId="0" fontId="9" fillId="8" borderId="1" xfId="3" applyNumberFormat="1" applyFont="1" applyFill="1" applyBorder="1" applyAlignment="1" applyProtection="1">
      <alignment horizontal="center" vertical="center"/>
    </xf>
    <xf numFmtId="0" fontId="13" fillId="12" borderId="2" xfId="3" applyNumberFormat="1" applyFont="1" applyFill="1" applyBorder="1" applyAlignment="1" applyProtection="1">
      <alignment horizontal="center" vertical="center"/>
    </xf>
    <xf numFmtId="0" fontId="13" fillId="12" borderId="3" xfId="3" applyNumberFormat="1" applyFont="1" applyFill="1" applyBorder="1" applyAlignment="1" applyProtection="1">
      <alignment horizontal="center" vertical="center"/>
    </xf>
    <xf numFmtId="0" fontId="13" fillId="12" borderId="4" xfId="3" applyNumberFormat="1" applyFont="1" applyFill="1" applyBorder="1" applyAlignment="1" applyProtection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3" fillId="11" borderId="2" xfId="3" applyNumberFormat="1" applyFont="1" applyFill="1" applyBorder="1" applyAlignment="1" applyProtection="1">
      <alignment horizontal="center" vertical="center"/>
    </xf>
    <xf numFmtId="0" fontId="13" fillId="11" borderId="3" xfId="3" applyNumberFormat="1" applyFont="1" applyFill="1" applyBorder="1" applyAlignment="1" applyProtection="1">
      <alignment horizontal="center" vertical="center"/>
    </xf>
    <xf numFmtId="0" fontId="13" fillId="11" borderId="4" xfId="3" applyNumberFormat="1" applyFont="1" applyFill="1" applyBorder="1" applyAlignment="1" applyProtection="1">
      <alignment horizontal="center" vertical="center"/>
    </xf>
    <xf numFmtId="0" fontId="13" fillId="12" borderId="9" xfId="3" applyNumberFormat="1" applyFont="1" applyFill="1" applyBorder="1" applyAlignment="1" applyProtection="1">
      <alignment horizontal="center" vertical="center"/>
    </xf>
    <xf numFmtId="0" fontId="15" fillId="4" borderId="6" xfId="3" applyNumberFormat="1" applyFont="1" applyFill="1" applyBorder="1" applyAlignment="1">
      <alignment horizontal="center" vertical="center" wrapText="1"/>
    </xf>
    <xf numFmtId="0" fontId="15" fillId="4" borderId="5" xfId="3" applyNumberFormat="1" applyFont="1" applyFill="1" applyBorder="1" applyAlignment="1">
      <alignment horizontal="center" vertical="center"/>
    </xf>
    <xf numFmtId="0" fontId="15" fillId="4" borderId="6" xfId="3" applyNumberFormat="1" applyFont="1" applyFill="1" applyBorder="1" applyAlignment="1">
      <alignment horizontal="center" vertical="center"/>
    </xf>
    <xf numFmtId="0" fontId="15" fillId="4" borderId="7" xfId="3" applyNumberFormat="1" applyFont="1" applyFill="1" applyBorder="1" applyAlignment="1">
      <alignment horizontal="center" vertical="center"/>
    </xf>
    <xf numFmtId="0" fontId="15" fillId="4" borderId="5" xfId="3" applyNumberFormat="1" applyFont="1" applyFill="1" applyBorder="1" applyAlignment="1">
      <alignment horizontal="center" vertical="center" wrapText="1"/>
    </xf>
    <xf numFmtId="0" fontId="15" fillId="6" borderId="6" xfId="3" applyNumberFormat="1" applyFont="1" applyFill="1" applyBorder="1" applyAlignment="1">
      <alignment horizontal="center" vertical="center"/>
    </xf>
    <xf numFmtId="0" fontId="15" fillId="6" borderId="7" xfId="3" applyNumberFormat="1" applyFont="1" applyFill="1" applyBorder="1" applyAlignment="1">
      <alignment horizontal="center" vertical="center"/>
    </xf>
    <xf numFmtId="0" fontId="15" fillId="4" borderId="2" xfId="3" applyNumberFormat="1" applyFont="1" applyFill="1" applyBorder="1" applyAlignment="1">
      <alignment horizontal="center" vertical="center"/>
    </xf>
    <xf numFmtId="0" fontId="15" fillId="4" borderId="3" xfId="3" applyNumberFormat="1" applyFont="1" applyFill="1" applyBorder="1" applyAlignment="1">
      <alignment horizontal="center" vertical="center"/>
    </xf>
    <xf numFmtId="0" fontId="15" fillId="6" borderId="5" xfId="3" applyNumberFormat="1" applyFont="1" applyFill="1" applyBorder="1" applyAlignment="1">
      <alignment horizontal="center" vertical="center"/>
    </xf>
    <xf numFmtId="0" fontId="15" fillId="6" borderId="2" xfId="3" applyNumberFormat="1" applyFont="1" applyFill="1" applyBorder="1" applyAlignment="1">
      <alignment horizontal="center" vertical="center"/>
    </xf>
    <xf numFmtId="0" fontId="15" fillId="6" borderId="3" xfId="3" applyNumberFormat="1" applyFont="1" applyFill="1" applyBorder="1" applyAlignment="1">
      <alignment horizontal="center" vertical="center"/>
    </xf>
    <xf numFmtId="0" fontId="15" fillId="6" borderId="4" xfId="3" applyNumberFormat="1" applyFont="1" applyFill="1" applyBorder="1" applyAlignment="1">
      <alignment horizontal="center" vertical="center"/>
    </xf>
    <xf numFmtId="0" fontId="15" fillId="4" borderId="4" xfId="3" applyNumberFormat="1" applyFont="1" applyFill="1" applyBorder="1" applyAlignment="1">
      <alignment horizontal="center" vertical="center"/>
    </xf>
    <xf numFmtId="0" fontId="14" fillId="16" borderId="3" xfId="3" applyNumberFormat="1" applyFont="1" applyFill="1" applyBorder="1" applyAlignment="1">
      <alignment horizontal="center" vertical="center"/>
    </xf>
    <xf numFmtId="0" fontId="14" fillId="15" borderId="3" xfId="3" applyNumberFormat="1" applyFont="1" applyFill="1" applyBorder="1" applyAlignment="1">
      <alignment horizontal="center" vertical="center"/>
    </xf>
    <xf numFmtId="0" fontId="15" fillId="6" borderId="1" xfId="3" applyNumberFormat="1" applyFont="1" applyFill="1" applyBorder="1" applyAlignment="1">
      <alignment horizontal="center" vertical="center"/>
    </xf>
    <xf numFmtId="0" fontId="15" fillId="4" borderId="1" xfId="3" applyNumberFormat="1" applyFont="1" applyFill="1" applyBorder="1" applyAlignment="1">
      <alignment horizontal="center" vertical="center"/>
    </xf>
    <xf numFmtId="0" fontId="11" fillId="5" borderId="5" xfId="3" applyNumberFormat="1" applyFont="1" applyFill="1" applyBorder="1" applyAlignment="1" applyProtection="1">
      <alignment horizontal="center" vertical="center"/>
    </xf>
    <xf numFmtId="0" fontId="11" fillId="5" borderId="6" xfId="3" applyNumberFormat="1" applyFont="1" applyFill="1" applyBorder="1" applyAlignment="1" applyProtection="1">
      <alignment horizontal="center" vertical="center"/>
    </xf>
    <xf numFmtId="0" fontId="11" fillId="5" borderId="7" xfId="3" applyNumberFormat="1" applyFont="1" applyFill="1" applyBorder="1" applyAlignment="1" applyProtection="1">
      <alignment horizontal="center" vertical="center"/>
    </xf>
    <xf numFmtId="0" fontId="14" fillId="16" borderId="0" xfId="3" applyNumberFormat="1" applyFont="1" applyFill="1" applyBorder="1" applyAlignment="1">
      <alignment horizontal="center" vertical="center"/>
    </xf>
    <xf numFmtId="0" fontId="14" fillId="15" borderId="2" xfId="3" applyNumberFormat="1" applyFont="1" applyFill="1" applyBorder="1" applyAlignment="1">
      <alignment horizontal="center" vertical="center"/>
    </xf>
    <xf numFmtId="0" fontId="14" fillId="15" borderId="4" xfId="3" applyNumberFormat="1" applyFont="1" applyFill="1" applyBorder="1" applyAlignment="1">
      <alignment horizontal="center" vertical="center"/>
    </xf>
    <xf numFmtId="0" fontId="14" fillId="16" borderId="2" xfId="3" applyNumberFormat="1" applyFont="1" applyFill="1" applyBorder="1" applyAlignment="1">
      <alignment horizontal="center" vertical="center"/>
    </xf>
    <xf numFmtId="0" fontId="15" fillId="4" borderId="2" xfId="3" applyNumberFormat="1" applyFont="1" applyFill="1" applyBorder="1" applyAlignment="1">
      <alignment horizontal="center" vertical="center" wrapText="1"/>
    </xf>
    <xf numFmtId="0" fontId="15" fillId="4" borderId="3" xfId="3" applyNumberFormat="1" applyFont="1" applyFill="1" applyBorder="1" applyAlignment="1">
      <alignment horizontal="center" vertical="center" wrapText="1"/>
    </xf>
    <xf numFmtId="0" fontId="15" fillId="4" borderId="7" xfId="3" applyNumberFormat="1" applyFont="1" applyFill="1" applyBorder="1" applyAlignment="1">
      <alignment horizontal="center" vertical="center" wrapText="1"/>
    </xf>
    <xf numFmtId="0" fontId="15" fillId="4" borderId="4" xfId="3" applyNumberFormat="1" applyFont="1" applyFill="1" applyBorder="1" applyAlignment="1">
      <alignment horizontal="center" vertical="center" wrapText="1"/>
    </xf>
  </cellXfs>
  <cellStyles count="7">
    <cellStyle name="Milliers" xfId="1" builtinId="3"/>
    <cellStyle name="Milliers [0]" xfId="2" builtinId="6"/>
    <cellStyle name="Milliers [0] 2" xfId="5"/>
    <cellStyle name="Normal" xfId="0" builtinId="0"/>
    <cellStyle name="Normal 2" xfId="4"/>
    <cellStyle name="Normal 4" xfId="3"/>
    <cellStyle name="Pourcentag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796"/>
  <sheetViews>
    <sheetView tabSelected="1" topLeftCell="B1" zoomScale="90" zoomScaleNormal="90" workbookViewId="0">
      <pane xSplit="4" ySplit="1" topLeftCell="T1750" activePane="bottomRight" state="frozen"/>
      <selection activeCell="B1" sqref="B1"/>
      <selection pane="topRight" activeCell="F1" sqref="F1"/>
      <selection pane="bottomLeft" activeCell="B2" sqref="B2"/>
      <selection pane="bottomRight" activeCell="C1756" sqref="A1756:XFD1756"/>
    </sheetView>
  </sheetViews>
  <sheetFormatPr baseColWidth="10" defaultColWidth="11.42578125" defaultRowHeight="12.75" x14ac:dyDescent="0.2"/>
  <cols>
    <col min="1" max="1" width="15" style="52" hidden="1" customWidth="1"/>
    <col min="2" max="2" width="15.85546875" style="52" bestFit="1" customWidth="1"/>
    <col min="3" max="3" width="17.42578125" customWidth="1"/>
    <col min="4" max="4" width="12.5703125" customWidth="1"/>
    <col min="5" max="5" width="13.42578125" customWidth="1"/>
    <col min="6" max="6" width="24.28515625" customWidth="1"/>
    <col min="7" max="7" width="19.140625" customWidth="1"/>
    <col min="8" max="8" width="25.140625" bestFit="1" customWidth="1"/>
    <col min="9" max="9" width="25.28515625" style="116" customWidth="1"/>
    <col min="10" max="10" width="17.7109375" customWidth="1"/>
    <col min="11" max="11" width="16.42578125" style="1" bestFit="1" customWidth="1"/>
    <col min="12" max="12" width="25.140625" bestFit="1" customWidth="1"/>
    <col min="13" max="13" width="18.140625" style="1" customWidth="1"/>
    <col min="14" max="14" width="20.140625" style="2" bestFit="1" customWidth="1"/>
    <col min="15" max="15" width="19.28515625" style="148" bestFit="1" customWidth="1"/>
    <col min="16" max="16" width="21.5703125" style="2" bestFit="1" customWidth="1"/>
    <col min="17" max="17" width="17.42578125" style="1" bestFit="1" customWidth="1"/>
    <col min="18" max="18" width="18.5703125" style="1" bestFit="1" customWidth="1"/>
    <col min="19" max="19" width="13.7109375" style="1" customWidth="1"/>
    <col min="20" max="20" width="14.85546875" style="152" bestFit="1" customWidth="1"/>
    <col min="21" max="21" width="18.7109375" style="1" customWidth="1"/>
    <col min="22" max="22" width="11.42578125" style="75"/>
    <col min="23" max="23" width="16.28515625" style="163" customWidth="1"/>
    <col min="24" max="68" width="11.42578125" style="75"/>
  </cols>
  <sheetData>
    <row r="1" spans="1:68" s="54" customFormat="1" ht="66.75" customHeight="1" x14ac:dyDescent="0.2">
      <c r="A1" s="53" t="s">
        <v>162</v>
      </c>
      <c r="B1" s="53" t="s">
        <v>163</v>
      </c>
      <c r="C1" s="20" t="s">
        <v>0</v>
      </c>
      <c r="D1" s="20" t="s">
        <v>1338</v>
      </c>
      <c r="E1" s="20" t="s">
        <v>1</v>
      </c>
      <c r="F1" s="20" t="s">
        <v>2</v>
      </c>
      <c r="G1" s="20" t="s">
        <v>3</v>
      </c>
      <c r="H1" s="21" t="s">
        <v>4</v>
      </c>
      <c r="I1" s="21" t="s">
        <v>5</v>
      </c>
      <c r="J1" s="22" t="s">
        <v>6</v>
      </c>
      <c r="K1" s="23" t="s">
        <v>1375</v>
      </c>
      <c r="L1" s="21" t="s">
        <v>7</v>
      </c>
      <c r="M1" s="23" t="s">
        <v>8</v>
      </c>
      <c r="N1" s="20" t="s">
        <v>9</v>
      </c>
      <c r="O1" s="20" t="s">
        <v>10</v>
      </c>
      <c r="P1" s="24" t="s">
        <v>11</v>
      </c>
      <c r="Q1" s="25" t="s">
        <v>12</v>
      </c>
      <c r="R1" s="25" t="s">
        <v>13</v>
      </c>
      <c r="S1" s="25" t="s">
        <v>14</v>
      </c>
      <c r="T1" s="25" t="s">
        <v>15</v>
      </c>
      <c r="U1" s="23" t="s">
        <v>16</v>
      </c>
      <c r="V1" s="80"/>
      <c r="W1" s="162"/>
      <c r="X1" s="114"/>
      <c r="Y1" s="115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</row>
    <row r="2" spans="1:68" s="75" customFormat="1" ht="15" customHeight="1" x14ac:dyDescent="0.25">
      <c r="A2" s="191">
        <v>2011</v>
      </c>
      <c r="B2" s="98" t="s">
        <v>161</v>
      </c>
      <c r="C2" s="91" t="s">
        <v>76</v>
      </c>
      <c r="D2" s="91" t="s">
        <v>1177</v>
      </c>
      <c r="E2" s="91" t="s">
        <v>23</v>
      </c>
      <c r="F2" s="92" t="s">
        <v>160</v>
      </c>
      <c r="G2" s="93" t="s">
        <v>164</v>
      </c>
      <c r="H2" s="94">
        <v>40870</v>
      </c>
      <c r="I2" s="94">
        <v>40872</v>
      </c>
      <c r="J2" s="95">
        <v>8000</v>
      </c>
      <c r="K2" s="96">
        <v>1.75</v>
      </c>
      <c r="L2" s="94">
        <v>40963</v>
      </c>
      <c r="M2" s="96">
        <v>270.65000000000003</v>
      </c>
      <c r="N2" s="105">
        <v>6000</v>
      </c>
      <c r="O2" s="97">
        <v>2000</v>
      </c>
      <c r="P2" s="97">
        <v>8000</v>
      </c>
      <c r="Q2" s="96">
        <v>2.8</v>
      </c>
      <c r="R2" s="96"/>
      <c r="S2" s="96"/>
      <c r="T2" s="158">
        <v>8000</v>
      </c>
      <c r="U2" s="96">
        <v>99.557638888888889</v>
      </c>
      <c r="W2" s="163">
        <f>J2-P2</f>
        <v>0</v>
      </c>
    </row>
    <row r="3" spans="1:68" s="75" customFormat="1" ht="15" customHeight="1" x14ac:dyDescent="0.25">
      <c r="A3" s="191"/>
      <c r="B3" s="182" t="s">
        <v>946</v>
      </c>
      <c r="C3" s="34" t="s">
        <v>76</v>
      </c>
      <c r="D3" s="34" t="s">
        <v>1177</v>
      </c>
      <c r="E3" s="34" t="s">
        <v>21</v>
      </c>
      <c r="F3" s="35" t="s">
        <v>165</v>
      </c>
      <c r="G3" s="36" t="s">
        <v>166</v>
      </c>
      <c r="H3" s="37">
        <v>40884</v>
      </c>
      <c r="I3" s="37">
        <v>40886</v>
      </c>
      <c r="J3" s="38">
        <v>10000</v>
      </c>
      <c r="K3" s="39">
        <v>2.78</v>
      </c>
      <c r="L3" s="37">
        <v>41068</v>
      </c>
      <c r="M3" s="39">
        <v>296.20000000000005</v>
      </c>
      <c r="N3" s="106">
        <v>10000</v>
      </c>
      <c r="O3" s="40"/>
      <c r="P3" s="40">
        <v>10000</v>
      </c>
      <c r="Q3" s="39">
        <v>3</v>
      </c>
      <c r="R3" s="39">
        <v>1.75</v>
      </c>
      <c r="S3" s="39">
        <v>5.25</v>
      </c>
      <c r="T3" s="150">
        <v>10000</v>
      </c>
      <c r="U3" s="39">
        <v>98.594555555555559</v>
      </c>
      <c r="W3" s="163">
        <f t="shared" ref="W3:W66" si="0">J3-P3</f>
        <v>0</v>
      </c>
    </row>
    <row r="4" spans="1:68" s="75" customFormat="1" ht="15" customHeight="1" x14ac:dyDescent="0.25">
      <c r="A4" s="191"/>
      <c r="B4" s="183"/>
      <c r="C4" s="34" t="s">
        <v>76</v>
      </c>
      <c r="D4" s="34" t="s">
        <v>1177</v>
      </c>
      <c r="E4" s="34" t="s">
        <v>23</v>
      </c>
      <c r="F4" s="35" t="s">
        <v>167</v>
      </c>
      <c r="G4" s="36" t="s">
        <v>166</v>
      </c>
      <c r="H4" s="37">
        <v>40891</v>
      </c>
      <c r="I4" s="37">
        <v>40893</v>
      </c>
      <c r="J4" s="38">
        <v>17000</v>
      </c>
      <c r="K4" s="39">
        <v>1.93</v>
      </c>
      <c r="L4" s="37">
        <v>40984</v>
      </c>
      <c r="M4" s="39">
        <v>219.05</v>
      </c>
      <c r="N4" s="106">
        <v>16800</v>
      </c>
      <c r="O4" s="40">
        <v>200</v>
      </c>
      <c r="P4" s="40">
        <v>17000</v>
      </c>
      <c r="Q4" s="39">
        <v>2.75</v>
      </c>
      <c r="R4" s="39">
        <v>1.25</v>
      </c>
      <c r="S4" s="39">
        <v>4</v>
      </c>
      <c r="T4" s="150">
        <v>17000</v>
      </c>
      <c r="U4" s="39">
        <v>99.512138888888884</v>
      </c>
      <c r="W4" s="163">
        <f t="shared" si="0"/>
        <v>0</v>
      </c>
    </row>
    <row r="5" spans="1:68" s="75" customFormat="1" ht="15" customHeight="1" x14ac:dyDescent="0.25">
      <c r="A5" s="191"/>
      <c r="B5" s="183"/>
      <c r="C5" s="34" t="s">
        <v>76</v>
      </c>
      <c r="D5" s="34" t="s">
        <v>1177</v>
      </c>
      <c r="E5" s="34" t="s">
        <v>21</v>
      </c>
      <c r="F5" s="35" t="s">
        <v>168</v>
      </c>
      <c r="G5" s="36" t="s">
        <v>166</v>
      </c>
      <c r="H5" s="37">
        <v>40898</v>
      </c>
      <c r="I5" s="37">
        <v>40900</v>
      </c>
      <c r="J5" s="38">
        <v>15000</v>
      </c>
      <c r="K5" s="39">
        <v>2.4900000000000002</v>
      </c>
      <c r="L5" s="37">
        <v>41082</v>
      </c>
      <c r="M5" s="39">
        <v>220.17000000000002</v>
      </c>
      <c r="N5" s="106">
        <v>12545</v>
      </c>
      <c r="O5" s="40">
        <v>2455</v>
      </c>
      <c r="P5" s="40">
        <v>15000</v>
      </c>
      <c r="Q5" s="39">
        <v>2.75</v>
      </c>
      <c r="R5" s="39">
        <v>2</v>
      </c>
      <c r="S5" s="39">
        <v>4.5</v>
      </c>
      <c r="T5" s="150">
        <v>15000</v>
      </c>
      <c r="U5" s="39">
        <v>98.741166666666672</v>
      </c>
      <c r="W5" s="163">
        <f t="shared" si="0"/>
        <v>0</v>
      </c>
    </row>
    <row r="6" spans="1:68" s="75" customFormat="1" ht="15" customHeight="1" x14ac:dyDescent="0.2">
      <c r="A6" s="191"/>
      <c r="B6" s="187"/>
      <c r="C6" s="34" t="s">
        <v>408</v>
      </c>
      <c r="D6" s="34" t="s">
        <v>1177</v>
      </c>
      <c r="E6" s="34" t="s">
        <v>21</v>
      </c>
      <c r="F6" s="35" t="s">
        <v>670</v>
      </c>
      <c r="G6" s="36" t="s">
        <v>166</v>
      </c>
      <c r="H6" s="37">
        <v>40905</v>
      </c>
      <c r="I6" s="37">
        <v>40907</v>
      </c>
      <c r="J6" s="38">
        <v>1560</v>
      </c>
      <c r="K6" s="39">
        <v>4.66</v>
      </c>
      <c r="L6" s="37">
        <v>41089</v>
      </c>
      <c r="M6" s="39">
        <v>43.8</v>
      </c>
      <c r="N6" s="40">
        <v>9400</v>
      </c>
      <c r="O6" s="40"/>
      <c r="P6" s="40">
        <v>1560</v>
      </c>
      <c r="Q6" s="39"/>
      <c r="R6" s="39"/>
      <c r="S6" s="39"/>
      <c r="T6" s="150">
        <v>1560</v>
      </c>
      <c r="U6" s="39">
        <v>97.644111111111116</v>
      </c>
      <c r="W6" s="163">
        <f t="shared" si="0"/>
        <v>0</v>
      </c>
    </row>
    <row r="7" spans="1:68" s="75" customFormat="1" ht="15" customHeight="1" x14ac:dyDescent="0.2">
      <c r="A7" s="192">
        <v>2012</v>
      </c>
      <c r="B7" s="98" t="s">
        <v>945</v>
      </c>
      <c r="C7" s="91" t="s">
        <v>408</v>
      </c>
      <c r="D7" s="91" t="s">
        <v>1177</v>
      </c>
      <c r="E7" s="91" t="s">
        <v>23</v>
      </c>
      <c r="F7" s="92" t="s">
        <v>671</v>
      </c>
      <c r="G7" s="93" t="s">
        <v>672</v>
      </c>
      <c r="H7" s="94">
        <v>40926</v>
      </c>
      <c r="I7" s="94">
        <v>40928</v>
      </c>
      <c r="J7" s="95">
        <v>2000</v>
      </c>
      <c r="K7" s="96">
        <v>4.95</v>
      </c>
      <c r="L7" s="94">
        <v>41019</v>
      </c>
      <c r="M7" s="96">
        <v>50.5</v>
      </c>
      <c r="N7" s="97"/>
      <c r="O7" s="97"/>
      <c r="P7" s="97">
        <v>0</v>
      </c>
      <c r="Q7" s="96"/>
      <c r="R7" s="96"/>
      <c r="S7" s="96"/>
      <c r="T7" s="158">
        <v>2000</v>
      </c>
      <c r="U7" s="96">
        <v>98.748750000000001</v>
      </c>
      <c r="W7" s="163">
        <f t="shared" si="0"/>
        <v>2000</v>
      </c>
    </row>
    <row r="8" spans="1:68" s="75" customFormat="1" ht="15" customHeight="1" x14ac:dyDescent="0.25">
      <c r="A8" s="192"/>
      <c r="B8" s="182" t="s">
        <v>944</v>
      </c>
      <c r="C8" s="34" t="s">
        <v>76</v>
      </c>
      <c r="D8" s="34" t="s">
        <v>1177</v>
      </c>
      <c r="E8" s="34" t="s">
        <v>21</v>
      </c>
      <c r="F8" s="35" t="s">
        <v>169</v>
      </c>
      <c r="G8" s="36" t="s">
        <v>170</v>
      </c>
      <c r="H8" s="37">
        <v>40954</v>
      </c>
      <c r="I8" s="37">
        <v>40956</v>
      </c>
      <c r="J8" s="38">
        <v>10000</v>
      </c>
      <c r="K8" s="39">
        <v>2.23</v>
      </c>
      <c r="L8" s="37">
        <v>41138</v>
      </c>
      <c r="M8" s="39">
        <v>339.59999999999997</v>
      </c>
      <c r="N8" s="106">
        <v>10000</v>
      </c>
      <c r="O8" s="40"/>
      <c r="P8" s="40">
        <v>10000</v>
      </c>
      <c r="Q8" s="39">
        <v>2.5</v>
      </c>
      <c r="R8" s="39">
        <v>2</v>
      </c>
      <c r="S8" s="39">
        <v>5.05</v>
      </c>
      <c r="T8" s="150">
        <v>10000</v>
      </c>
      <c r="U8" s="39">
        <v>98.872611111111112</v>
      </c>
      <c r="W8" s="163">
        <f t="shared" si="0"/>
        <v>0</v>
      </c>
    </row>
    <row r="9" spans="1:68" s="75" customFormat="1" ht="15" customHeight="1" x14ac:dyDescent="0.25">
      <c r="A9" s="192"/>
      <c r="B9" s="183"/>
      <c r="C9" s="34" t="s">
        <v>76</v>
      </c>
      <c r="D9" s="34" t="s">
        <v>1177</v>
      </c>
      <c r="E9" s="34" t="s">
        <v>21</v>
      </c>
      <c r="F9" s="35" t="s">
        <v>171</v>
      </c>
      <c r="G9" s="36" t="s">
        <v>170</v>
      </c>
      <c r="H9" s="37">
        <v>40961</v>
      </c>
      <c r="I9" s="37">
        <v>40963</v>
      </c>
      <c r="J9" s="38">
        <v>5000</v>
      </c>
      <c r="K9" s="39">
        <v>2.25</v>
      </c>
      <c r="L9" s="37">
        <v>41145</v>
      </c>
      <c r="M9" s="39">
        <v>296</v>
      </c>
      <c r="N9" s="106">
        <v>4833</v>
      </c>
      <c r="O9" s="40">
        <v>167</v>
      </c>
      <c r="P9" s="40">
        <v>5000</v>
      </c>
      <c r="Q9" s="39">
        <v>2.4500000000000002</v>
      </c>
      <c r="R9" s="39">
        <v>2.0499999999999998</v>
      </c>
      <c r="S9" s="39">
        <v>3.8</v>
      </c>
      <c r="T9" s="150">
        <v>5000</v>
      </c>
      <c r="U9" s="39">
        <v>98.862499999999997</v>
      </c>
      <c r="W9" s="163">
        <f t="shared" si="0"/>
        <v>0</v>
      </c>
    </row>
    <row r="10" spans="1:68" s="75" customFormat="1" ht="15" customHeight="1" x14ac:dyDescent="0.25">
      <c r="A10" s="192"/>
      <c r="B10" s="98" t="s">
        <v>943</v>
      </c>
      <c r="C10" s="91" t="s">
        <v>76</v>
      </c>
      <c r="D10" s="91" t="s">
        <v>1177</v>
      </c>
      <c r="E10" s="91" t="s">
        <v>21</v>
      </c>
      <c r="F10" s="92" t="s">
        <v>172</v>
      </c>
      <c r="G10" s="93" t="s">
        <v>1172</v>
      </c>
      <c r="H10" s="94">
        <v>40968</v>
      </c>
      <c r="I10" s="94">
        <v>40970</v>
      </c>
      <c r="J10" s="95">
        <v>5000</v>
      </c>
      <c r="K10" s="96">
        <v>2.2400000000000002</v>
      </c>
      <c r="L10" s="94">
        <v>41152</v>
      </c>
      <c r="M10" s="96">
        <v>362.5</v>
      </c>
      <c r="N10" s="105">
        <v>5000</v>
      </c>
      <c r="O10" s="97"/>
      <c r="P10" s="97">
        <v>5000</v>
      </c>
      <c r="Q10" s="96">
        <v>2.35</v>
      </c>
      <c r="R10" s="96">
        <v>2.0499999999999998</v>
      </c>
      <c r="S10" s="96">
        <v>5</v>
      </c>
      <c r="T10" s="158">
        <v>5000</v>
      </c>
      <c r="U10" s="96">
        <v>98.867555555555555</v>
      </c>
      <c r="W10" s="163">
        <f t="shared" si="0"/>
        <v>0</v>
      </c>
    </row>
    <row r="11" spans="1:68" s="75" customFormat="1" ht="15" customHeight="1" x14ac:dyDescent="0.25">
      <c r="A11" s="192"/>
      <c r="B11" s="182" t="s">
        <v>33</v>
      </c>
      <c r="C11" s="34" t="s">
        <v>76</v>
      </c>
      <c r="D11" s="34" t="s">
        <v>1177</v>
      </c>
      <c r="E11" s="34" t="s">
        <v>21</v>
      </c>
      <c r="F11" s="35" t="s">
        <v>173</v>
      </c>
      <c r="G11" s="36" t="s">
        <v>174</v>
      </c>
      <c r="H11" s="37">
        <v>41038</v>
      </c>
      <c r="I11" s="37">
        <v>41040</v>
      </c>
      <c r="J11" s="38">
        <v>10000</v>
      </c>
      <c r="K11" s="39">
        <v>2.17</v>
      </c>
      <c r="L11" s="37">
        <v>41222</v>
      </c>
      <c r="M11" s="39">
        <v>254.9</v>
      </c>
      <c r="N11" s="106">
        <v>9250</v>
      </c>
      <c r="O11" s="40">
        <v>750</v>
      </c>
      <c r="P11" s="40">
        <v>10000</v>
      </c>
      <c r="Q11" s="39">
        <v>2.2999999999999998</v>
      </c>
      <c r="R11" s="39">
        <v>1.95</v>
      </c>
      <c r="S11" s="39">
        <v>5</v>
      </c>
      <c r="T11" s="150">
        <v>10000</v>
      </c>
      <c r="U11" s="39">
        <v>98.902944444444444</v>
      </c>
      <c r="W11" s="163">
        <f t="shared" si="0"/>
        <v>0</v>
      </c>
    </row>
    <row r="12" spans="1:68" s="75" customFormat="1" ht="15" customHeight="1" x14ac:dyDescent="0.25">
      <c r="A12" s="192"/>
      <c r="B12" s="183"/>
      <c r="C12" s="34" t="s">
        <v>76</v>
      </c>
      <c r="D12" s="34" t="s">
        <v>1177</v>
      </c>
      <c r="E12" s="34" t="s">
        <v>21</v>
      </c>
      <c r="F12" s="35" t="s">
        <v>175</v>
      </c>
      <c r="G12" s="36" t="s">
        <v>174</v>
      </c>
      <c r="H12" s="37">
        <v>41059</v>
      </c>
      <c r="I12" s="37">
        <v>41061</v>
      </c>
      <c r="J12" s="38">
        <v>5000</v>
      </c>
      <c r="K12" s="39">
        <v>2.17</v>
      </c>
      <c r="L12" s="37">
        <v>41243</v>
      </c>
      <c r="M12" s="39">
        <v>438.1</v>
      </c>
      <c r="N12" s="106">
        <v>4000</v>
      </c>
      <c r="O12" s="40">
        <v>1000</v>
      </c>
      <c r="P12" s="40">
        <v>5000</v>
      </c>
      <c r="Q12" s="39">
        <v>2.25</v>
      </c>
      <c r="R12" s="39">
        <v>1.95</v>
      </c>
      <c r="S12" s="39">
        <v>3.75</v>
      </c>
      <c r="T12" s="150">
        <v>5000</v>
      </c>
      <c r="U12" s="39">
        <v>98.902944444444444</v>
      </c>
      <c r="W12" s="163">
        <f t="shared" si="0"/>
        <v>0</v>
      </c>
    </row>
    <row r="13" spans="1:68" s="75" customFormat="1" ht="15" customHeight="1" x14ac:dyDescent="0.25">
      <c r="A13" s="192"/>
      <c r="B13" s="189" t="s">
        <v>45</v>
      </c>
      <c r="C13" s="91" t="s">
        <v>76</v>
      </c>
      <c r="D13" s="91" t="s">
        <v>1177</v>
      </c>
      <c r="E13" s="91" t="s">
        <v>23</v>
      </c>
      <c r="F13" s="92" t="s">
        <v>176</v>
      </c>
      <c r="G13" s="93" t="s">
        <v>177</v>
      </c>
      <c r="H13" s="94">
        <v>41066</v>
      </c>
      <c r="I13" s="94">
        <v>41068</v>
      </c>
      <c r="J13" s="95">
        <v>5000</v>
      </c>
      <c r="K13" s="96">
        <v>2.04</v>
      </c>
      <c r="L13" s="94">
        <v>41159</v>
      </c>
      <c r="M13" s="96">
        <v>488.5</v>
      </c>
      <c r="N13" s="105">
        <v>3541</v>
      </c>
      <c r="O13" s="97">
        <v>1459</v>
      </c>
      <c r="P13" s="97">
        <v>5000</v>
      </c>
      <c r="Q13" s="96">
        <v>2.1</v>
      </c>
      <c r="R13" s="96">
        <v>1.75</v>
      </c>
      <c r="S13" s="96">
        <v>3.25</v>
      </c>
      <c r="T13" s="158">
        <v>5000</v>
      </c>
      <c r="U13" s="96">
        <v>99.484333333333339</v>
      </c>
      <c r="W13" s="163">
        <f t="shared" si="0"/>
        <v>0</v>
      </c>
    </row>
    <row r="14" spans="1:68" s="75" customFormat="1" ht="15" customHeight="1" x14ac:dyDescent="0.2">
      <c r="A14" s="192"/>
      <c r="B14" s="190"/>
      <c r="C14" s="91" t="s">
        <v>408</v>
      </c>
      <c r="D14" s="91" t="s">
        <v>1177</v>
      </c>
      <c r="E14" s="91" t="s">
        <v>23</v>
      </c>
      <c r="F14" s="92" t="s">
        <v>673</v>
      </c>
      <c r="G14" s="93" t="s">
        <v>177</v>
      </c>
      <c r="H14" s="94">
        <v>41080</v>
      </c>
      <c r="I14" s="94">
        <v>41082</v>
      </c>
      <c r="J14" s="95">
        <v>1650</v>
      </c>
      <c r="K14" s="96">
        <v>4.9000000000000004</v>
      </c>
      <c r="L14" s="94">
        <v>41173</v>
      </c>
      <c r="M14" s="96">
        <v>55.000000000000007</v>
      </c>
      <c r="N14" s="97"/>
      <c r="O14" s="97"/>
      <c r="P14" s="97">
        <v>0</v>
      </c>
      <c r="Q14" s="96"/>
      <c r="R14" s="96"/>
      <c r="S14" s="96"/>
      <c r="T14" s="158">
        <v>1650</v>
      </c>
      <c r="U14" s="96">
        <v>98.761388888888888</v>
      </c>
      <c r="W14" s="163">
        <f t="shared" si="0"/>
        <v>1650</v>
      </c>
    </row>
    <row r="15" spans="1:68" s="75" customFormat="1" ht="15" customHeight="1" x14ac:dyDescent="0.25">
      <c r="A15" s="192"/>
      <c r="B15" s="190"/>
      <c r="C15" s="91" t="s">
        <v>76</v>
      </c>
      <c r="D15" s="91" t="s">
        <v>1177</v>
      </c>
      <c r="E15" s="91" t="s">
        <v>18</v>
      </c>
      <c r="F15" s="92" t="s">
        <v>178</v>
      </c>
      <c r="G15" s="93" t="s">
        <v>177</v>
      </c>
      <c r="H15" s="94">
        <v>41080</v>
      </c>
      <c r="I15" s="94">
        <v>41082</v>
      </c>
      <c r="J15" s="95">
        <v>5000</v>
      </c>
      <c r="K15" s="96">
        <v>2.4700000000000002</v>
      </c>
      <c r="L15" s="94">
        <v>41446</v>
      </c>
      <c r="M15" s="96">
        <v>286.98</v>
      </c>
      <c r="N15" s="105">
        <v>1500</v>
      </c>
      <c r="O15" s="97">
        <v>3500</v>
      </c>
      <c r="P15" s="97">
        <v>5000</v>
      </c>
      <c r="Q15" s="96">
        <v>2.6</v>
      </c>
      <c r="R15" s="96">
        <v>2.2999999999999998</v>
      </c>
      <c r="S15" s="96">
        <v>5.5</v>
      </c>
      <c r="T15" s="158">
        <v>5000</v>
      </c>
      <c r="U15" s="96">
        <v>97.50255555555556</v>
      </c>
      <c r="W15" s="163">
        <f t="shared" si="0"/>
        <v>0</v>
      </c>
    </row>
    <row r="16" spans="1:68" s="75" customFormat="1" ht="15" customHeight="1" x14ac:dyDescent="0.25">
      <c r="A16" s="192"/>
      <c r="B16" s="193"/>
      <c r="C16" s="91" t="s">
        <v>76</v>
      </c>
      <c r="D16" s="91" t="s">
        <v>1177</v>
      </c>
      <c r="E16" s="91" t="s">
        <v>21</v>
      </c>
      <c r="F16" s="92" t="s">
        <v>179</v>
      </c>
      <c r="G16" s="93" t="s">
        <v>177</v>
      </c>
      <c r="H16" s="94">
        <v>41087</v>
      </c>
      <c r="I16" s="94">
        <v>41089</v>
      </c>
      <c r="J16" s="95">
        <v>10000</v>
      </c>
      <c r="K16" s="96">
        <v>2.04</v>
      </c>
      <c r="L16" s="94">
        <v>41271</v>
      </c>
      <c r="M16" s="96">
        <v>199.62</v>
      </c>
      <c r="N16" s="105">
        <v>10000</v>
      </c>
      <c r="O16" s="97"/>
      <c r="P16" s="97">
        <v>10000</v>
      </c>
      <c r="Q16" s="96">
        <v>2.1</v>
      </c>
      <c r="R16" s="96">
        <v>2</v>
      </c>
      <c r="S16" s="96">
        <v>3.25</v>
      </c>
      <c r="T16" s="158">
        <v>10000</v>
      </c>
      <c r="U16" s="96">
        <v>98.968666666666664</v>
      </c>
      <c r="W16" s="163">
        <f t="shared" si="0"/>
        <v>0</v>
      </c>
    </row>
    <row r="17" spans="1:23" s="75" customFormat="1" ht="15" customHeight="1" x14ac:dyDescent="0.25">
      <c r="A17" s="192"/>
      <c r="B17" s="182" t="s">
        <v>1078</v>
      </c>
      <c r="C17" s="34" t="s">
        <v>76</v>
      </c>
      <c r="D17" s="34" t="s">
        <v>1177</v>
      </c>
      <c r="E17" s="34" t="s">
        <v>21</v>
      </c>
      <c r="F17" s="35" t="s">
        <v>180</v>
      </c>
      <c r="G17" s="36" t="s">
        <v>181</v>
      </c>
      <c r="H17" s="37">
        <v>41143</v>
      </c>
      <c r="I17" s="37">
        <v>41145</v>
      </c>
      <c r="J17" s="38">
        <v>5000</v>
      </c>
      <c r="K17" s="39">
        <v>2</v>
      </c>
      <c r="L17" s="37">
        <v>41327</v>
      </c>
      <c r="M17" s="39">
        <v>534.4</v>
      </c>
      <c r="N17" s="106">
        <v>5000</v>
      </c>
      <c r="O17" s="40"/>
      <c r="P17" s="40">
        <v>5000</v>
      </c>
      <c r="Q17" s="39">
        <v>2</v>
      </c>
      <c r="R17" s="39">
        <v>2</v>
      </c>
      <c r="S17" s="39">
        <v>4</v>
      </c>
      <c r="T17" s="150">
        <v>5000</v>
      </c>
      <c r="U17" s="39">
        <v>98.988888888888894</v>
      </c>
      <c r="W17" s="163">
        <f t="shared" si="0"/>
        <v>0</v>
      </c>
    </row>
    <row r="18" spans="1:23" s="75" customFormat="1" ht="15" customHeight="1" x14ac:dyDescent="0.25">
      <c r="A18" s="192"/>
      <c r="B18" s="183"/>
      <c r="C18" s="34" t="s">
        <v>76</v>
      </c>
      <c r="D18" s="34" t="s">
        <v>1177</v>
      </c>
      <c r="E18" s="34" t="s">
        <v>18</v>
      </c>
      <c r="F18" s="35" t="s">
        <v>182</v>
      </c>
      <c r="G18" s="36" t="s">
        <v>181</v>
      </c>
      <c r="H18" s="37">
        <v>41150</v>
      </c>
      <c r="I18" s="37">
        <v>41152</v>
      </c>
      <c r="J18" s="38">
        <v>5000</v>
      </c>
      <c r="K18" s="39">
        <v>2.97</v>
      </c>
      <c r="L18" s="37">
        <v>41516</v>
      </c>
      <c r="M18" s="39">
        <v>152.69999999999999</v>
      </c>
      <c r="N18" s="106"/>
      <c r="O18" s="40"/>
      <c r="P18" s="40">
        <v>0</v>
      </c>
      <c r="Q18" s="39"/>
      <c r="R18" s="39"/>
      <c r="S18" s="39"/>
      <c r="T18" s="150">
        <v>5000</v>
      </c>
      <c r="U18" s="39">
        <v>96.997</v>
      </c>
      <c r="W18" s="163">
        <f t="shared" si="0"/>
        <v>5000</v>
      </c>
    </row>
    <row r="19" spans="1:23" s="75" customFormat="1" ht="15" customHeight="1" x14ac:dyDescent="0.2">
      <c r="A19" s="192"/>
      <c r="B19" s="189" t="s">
        <v>147</v>
      </c>
      <c r="C19" s="91" t="s">
        <v>408</v>
      </c>
      <c r="D19" s="91" t="s">
        <v>1177</v>
      </c>
      <c r="E19" s="91" t="s">
        <v>21</v>
      </c>
      <c r="F19" s="92" t="s">
        <v>674</v>
      </c>
      <c r="G19" s="93" t="s">
        <v>184</v>
      </c>
      <c r="H19" s="94">
        <v>41164</v>
      </c>
      <c r="I19" s="94">
        <v>41166</v>
      </c>
      <c r="J19" s="95">
        <v>2750</v>
      </c>
      <c r="K19" s="96">
        <v>5.25</v>
      </c>
      <c r="L19" s="94">
        <v>41348</v>
      </c>
      <c r="M19" s="96">
        <v>91.600000000000009</v>
      </c>
      <c r="N19" s="97"/>
      <c r="O19" s="97"/>
      <c r="P19" s="97">
        <v>0</v>
      </c>
      <c r="Q19" s="96"/>
      <c r="R19" s="96"/>
      <c r="S19" s="96"/>
      <c r="T19" s="158">
        <v>2750</v>
      </c>
      <c r="U19" s="96">
        <v>97.345833333333331</v>
      </c>
      <c r="W19" s="163">
        <f t="shared" si="0"/>
        <v>2750</v>
      </c>
    </row>
    <row r="20" spans="1:23" s="75" customFormat="1" ht="15" customHeight="1" x14ac:dyDescent="0.25">
      <c r="A20" s="192"/>
      <c r="B20" s="190"/>
      <c r="C20" s="91" t="s">
        <v>76</v>
      </c>
      <c r="D20" s="91" t="s">
        <v>1177</v>
      </c>
      <c r="E20" s="91" t="s">
        <v>21</v>
      </c>
      <c r="F20" s="92" t="s">
        <v>183</v>
      </c>
      <c r="G20" s="93" t="s">
        <v>184</v>
      </c>
      <c r="H20" s="94">
        <v>41171</v>
      </c>
      <c r="I20" s="94">
        <v>41173</v>
      </c>
      <c r="J20" s="95">
        <v>5000</v>
      </c>
      <c r="K20" s="96">
        <v>1.73</v>
      </c>
      <c r="L20" s="94">
        <v>41355</v>
      </c>
      <c r="M20" s="96">
        <v>391.92</v>
      </c>
      <c r="N20" s="105">
        <v>3235</v>
      </c>
      <c r="O20" s="97">
        <v>1765</v>
      </c>
      <c r="P20" s="97">
        <v>5000</v>
      </c>
      <c r="Q20" s="96">
        <v>1.75</v>
      </c>
      <c r="R20" s="96">
        <v>1.7</v>
      </c>
      <c r="S20" s="96">
        <v>4</v>
      </c>
      <c r="T20" s="158">
        <v>5000</v>
      </c>
      <c r="U20" s="96">
        <v>99.125388888888892</v>
      </c>
      <c r="W20" s="163">
        <f t="shared" si="0"/>
        <v>0</v>
      </c>
    </row>
    <row r="21" spans="1:23" s="75" customFormat="1" ht="15" customHeight="1" x14ac:dyDescent="0.25">
      <c r="A21" s="192"/>
      <c r="B21" s="190"/>
      <c r="C21" s="91" t="s">
        <v>76</v>
      </c>
      <c r="D21" s="91" t="s">
        <v>1177</v>
      </c>
      <c r="E21" s="91" t="s">
        <v>21</v>
      </c>
      <c r="F21" s="92" t="s">
        <v>185</v>
      </c>
      <c r="G21" s="93" t="s">
        <v>184</v>
      </c>
      <c r="H21" s="94">
        <v>41178</v>
      </c>
      <c r="I21" s="94">
        <v>41180</v>
      </c>
      <c r="J21" s="95">
        <v>5000</v>
      </c>
      <c r="K21" s="96">
        <v>1.68</v>
      </c>
      <c r="L21" s="94">
        <v>41362</v>
      </c>
      <c r="M21" s="96">
        <v>492</v>
      </c>
      <c r="N21" s="105">
        <v>5000</v>
      </c>
      <c r="O21" s="97"/>
      <c r="P21" s="97">
        <v>5000</v>
      </c>
      <c r="Q21" s="96">
        <v>1.7</v>
      </c>
      <c r="R21" s="96">
        <v>1.65</v>
      </c>
      <c r="S21" s="96">
        <v>4</v>
      </c>
      <c r="T21" s="158">
        <v>5000</v>
      </c>
      <c r="U21" s="96">
        <v>99.150666666666666</v>
      </c>
      <c r="W21" s="163">
        <f t="shared" si="0"/>
        <v>0</v>
      </c>
    </row>
    <row r="22" spans="1:23" s="75" customFormat="1" ht="15" customHeight="1" x14ac:dyDescent="0.25">
      <c r="A22" s="192"/>
      <c r="B22" s="182" t="s">
        <v>152</v>
      </c>
      <c r="C22" s="34" t="s">
        <v>76</v>
      </c>
      <c r="D22" s="34" t="s">
        <v>1177</v>
      </c>
      <c r="E22" s="34" t="s">
        <v>23</v>
      </c>
      <c r="F22" s="35" t="s">
        <v>186</v>
      </c>
      <c r="G22" s="36" t="s">
        <v>187</v>
      </c>
      <c r="H22" s="37">
        <v>41206</v>
      </c>
      <c r="I22" s="37">
        <v>41208</v>
      </c>
      <c r="J22" s="38">
        <v>10000</v>
      </c>
      <c r="K22" s="39">
        <v>1.68</v>
      </c>
      <c r="L22" s="37">
        <v>41299</v>
      </c>
      <c r="M22" s="39">
        <v>163</v>
      </c>
      <c r="N22" s="106">
        <v>7500</v>
      </c>
      <c r="O22" s="40">
        <v>2500</v>
      </c>
      <c r="P22" s="40">
        <v>10000</v>
      </c>
      <c r="Q22" s="39">
        <v>1.9</v>
      </c>
      <c r="R22" s="39">
        <v>1.4</v>
      </c>
      <c r="S22" s="39">
        <v>3.25</v>
      </c>
      <c r="T22" s="150">
        <v>10000</v>
      </c>
      <c r="U22" s="39">
        <v>99.575333333333333</v>
      </c>
      <c r="W22" s="163">
        <f t="shared" si="0"/>
        <v>0</v>
      </c>
    </row>
    <row r="23" spans="1:23" s="75" customFormat="1" ht="15" customHeight="1" x14ac:dyDescent="0.25">
      <c r="A23" s="192"/>
      <c r="B23" s="183"/>
      <c r="C23" s="34" t="s">
        <v>76</v>
      </c>
      <c r="D23" s="34" t="s">
        <v>1177</v>
      </c>
      <c r="E23" s="34" t="s">
        <v>21</v>
      </c>
      <c r="F23" s="35" t="s">
        <v>188</v>
      </c>
      <c r="G23" s="36" t="s">
        <v>187</v>
      </c>
      <c r="H23" s="37">
        <v>41213</v>
      </c>
      <c r="I23" s="37">
        <v>41215</v>
      </c>
      <c r="J23" s="38">
        <v>5000</v>
      </c>
      <c r="K23" s="39">
        <v>1.62</v>
      </c>
      <c r="L23" s="37">
        <v>41397</v>
      </c>
      <c r="M23" s="39">
        <v>426</v>
      </c>
      <c r="N23" s="106">
        <v>3000</v>
      </c>
      <c r="O23" s="40">
        <v>2000</v>
      </c>
      <c r="P23" s="40">
        <v>5000</v>
      </c>
      <c r="Q23" s="39">
        <v>1.75</v>
      </c>
      <c r="R23" s="39">
        <v>1.3</v>
      </c>
      <c r="S23" s="39">
        <v>3.25</v>
      </c>
      <c r="T23" s="150">
        <v>5000</v>
      </c>
      <c r="U23" s="39">
        <v>99.180999999999997</v>
      </c>
      <c r="W23" s="163">
        <f t="shared" si="0"/>
        <v>0</v>
      </c>
    </row>
    <row r="24" spans="1:23" s="75" customFormat="1" ht="15" customHeight="1" x14ac:dyDescent="0.25">
      <c r="A24" s="192"/>
      <c r="B24" s="98" t="s">
        <v>1079</v>
      </c>
      <c r="C24" s="91" t="s">
        <v>76</v>
      </c>
      <c r="D24" s="91" t="s">
        <v>1177</v>
      </c>
      <c r="E24" s="91" t="s">
        <v>23</v>
      </c>
      <c r="F24" s="92" t="s">
        <v>189</v>
      </c>
      <c r="G24" s="93" t="s">
        <v>190</v>
      </c>
      <c r="H24" s="94">
        <v>41234</v>
      </c>
      <c r="I24" s="94">
        <v>41236</v>
      </c>
      <c r="J24" s="95">
        <v>5000</v>
      </c>
      <c r="K24" s="96">
        <v>1.5</v>
      </c>
      <c r="L24" s="94">
        <v>41327</v>
      </c>
      <c r="M24" s="96">
        <v>584</v>
      </c>
      <c r="N24" s="105">
        <v>2222</v>
      </c>
      <c r="O24" s="97">
        <v>2778</v>
      </c>
      <c r="P24" s="97">
        <v>5000</v>
      </c>
      <c r="Q24" s="96">
        <v>1.5</v>
      </c>
      <c r="R24" s="96"/>
      <c r="S24" s="96"/>
      <c r="T24" s="158">
        <v>5000</v>
      </c>
      <c r="U24" s="96">
        <v>99.620833333333337</v>
      </c>
      <c r="W24" s="163">
        <f t="shared" si="0"/>
        <v>0</v>
      </c>
    </row>
    <row r="25" spans="1:23" s="75" customFormat="1" ht="15" customHeight="1" x14ac:dyDescent="0.25">
      <c r="A25" s="192"/>
      <c r="B25" s="182" t="s">
        <v>946</v>
      </c>
      <c r="C25" s="34" t="s">
        <v>76</v>
      </c>
      <c r="D25" s="34" t="s">
        <v>1177</v>
      </c>
      <c r="E25" s="34" t="s">
        <v>23</v>
      </c>
      <c r="F25" s="35" t="s">
        <v>191</v>
      </c>
      <c r="G25" s="36" t="s">
        <v>192</v>
      </c>
      <c r="H25" s="37">
        <v>41248</v>
      </c>
      <c r="I25" s="37">
        <v>41250</v>
      </c>
      <c r="J25" s="38">
        <v>5000</v>
      </c>
      <c r="K25" s="39">
        <v>1.4</v>
      </c>
      <c r="L25" s="37">
        <v>41341</v>
      </c>
      <c r="M25" s="39">
        <v>690</v>
      </c>
      <c r="N25" s="106">
        <v>3846</v>
      </c>
      <c r="O25" s="40">
        <v>1154</v>
      </c>
      <c r="P25" s="40">
        <v>5000</v>
      </c>
      <c r="Q25" s="39">
        <v>1.45</v>
      </c>
      <c r="R25" s="39">
        <v>1.4</v>
      </c>
      <c r="S25" s="39">
        <v>3.25</v>
      </c>
      <c r="T25" s="150">
        <v>5000</v>
      </c>
      <c r="U25" s="39">
        <v>99.646111111111111</v>
      </c>
      <c r="W25" s="163">
        <f t="shared" si="0"/>
        <v>0</v>
      </c>
    </row>
    <row r="26" spans="1:23" s="75" customFormat="1" ht="15" customHeight="1" x14ac:dyDescent="0.25">
      <c r="A26" s="192"/>
      <c r="B26" s="183"/>
      <c r="C26" s="34" t="s">
        <v>76</v>
      </c>
      <c r="D26" s="34" t="s">
        <v>1177</v>
      </c>
      <c r="E26" s="34" t="s">
        <v>21</v>
      </c>
      <c r="F26" s="35" t="s">
        <v>193</v>
      </c>
      <c r="G26" s="36" t="s">
        <v>192</v>
      </c>
      <c r="H26" s="37">
        <v>41255</v>
      </c>
      <c r="I26" s="37">
        <v>41257</v>
      </c>
      <c r="J26" s="38">
        <v>10000</v>
      </c>
      <c r="K26" s="39">
        <v>1.56</v>
      </c>
      <c r="L26" s="37">
        <v>41439</v>
      </c>
      <c r="M26" s="39">
        <v>355</v>
      </c>
      <c r="N26" s="106">
        <v>4568</v>
      </c>
      <c r="O26" s="40">
        <v>5432</v>
      </c>
      <c r="P26" s="40">
        <v>10000</v>
      </c>
      <c r="Q26" s="39">
        <v>1.65</v>
      </c>
      <c r="R26" s="39">
        <v>1.4</v>
      </c>
      <c r="S26" s="39">
        <v>4</v>
      </c>
      <c r="T26" s="150">
        <v>10000</v>
      </c>
      <c r="U26" s="39">
        <v>99.211333333333329</v>
      </c>
      <c r="W26" s="163">
        <f t="shared" si="0"/>
        <v>0</v>
      </c>
    </row>
    <row r="27" spans="1:23" s="75" customFormat="1" ht="15" customHeight="1" x14ac:dyDescent="0.2">
      <c r="A27" s="192"/>
      <c r="B27" s="183"/>
      <c r="C27" s="34" t="s">
        <v>408</v>
      </c>
      <c r="D27" s="34" t="s">
        <v>1177</v>
      </c>
      <c r="E27" s="34" t="s">
        <v>21</v>
      </c>
      <c r="F27" s="35" t="s">
        <v>675</v>
      </c>
      <c r="G27" s="36" t="s">
        <v>192</v>
      </c>
      <c r="H27" s="37">
        <v>41262</v>
      </c>
      <c r="I27" s="37">
        <v>41264</v>
      </c>
      <c r="J27" s="38">
        <v>3000</v>
      </c>
      <c r="K27" s="39">
        <v>5.2</v>
      </c>
      <c r="L27" s="37">
        <v>41446</v>
      </c>
      <c r="M27" s="39">
        <v>75</v>
      </c>
      <c r="N27" s="40">
        <v>1000</v>
      </c>
      <c r="O27" s="40">
        <v>2000</v>
      </c>
      <c r="P27" s="40">
        <v>3000</v>
      </c>
      <c r="Q27" s="39">
        <v>5.25</v>
      </c>
      <c r="R27" s="39"/>
      <c r="S27" s="39"/>
      <c r="T27" s="150">
        <v>3000</v>
      </c>
      <c r="U27" s="39">
        <v>97.371111111111105</v>
      </c>
      <c r="W27" s="163">
        <f t="shared" si="0"/>
        <v>0</v>
      </c>
    </row>
    <row r="28" spans="1:23" s="75" customFormat="1" ht="15" customHeight="1" x14ac:dyDescent="0.25">
      <c r="A28" s="177">
        <v>2013</v>
      </c>
      <c r="B28" s="189" t="s">
        <v>944</v>
      </c>
      <c r="C28" s="91" t="s">
        <v>76</v>
      </c>
      <c r="D28" s="91" t="s">
        <v>1177</v>
      </c>
      <c r="E28" s="91" t="s">
        <v>18</v>
      </c>
      <c r="F28" s="92" t="s">
        <v>194</v>
      </c>
      <c r="G28" s="93" t="s">
        <v>196</v>
      </c>
      <c r="H28" s="94">
        <v>41304</v>
      </c>
      <c r="I28" s="94">
        <v>41306</v>
      </c>
      <c r="J28" s="95">
        <v>15000</v>
      </c>
      <c r="K28" s="96">
        <v>2.15</v>
      </c>
      <c r="L28" s="94">
        <v>41670</v>
      </c>
      <c r="M28" s="96">
        <v>340.33000000000004</v>
      </c>
      <c r="N28" s="105"/>
      <c r="O28" s="97"/>
      <c r="P28" s="97">
        <v>0</v>
      </c>
      <c r="Q28" s="96"/>
      <c r="R28" s="96"/>
      <c r="S28" s="96"/>
      <c r="T28" s="158">
        <v>15000</v>
      </c>
      <c r="U28" s="96">
        <v>97.826111111111118</v>
      </c>
      <c r="W28" s="163">
        <f t="shared" si="0"/>
        <v>15000</v>
      </c>
    </row>
    <row r="29" spans="1:23" s="75" customFormat="1" ht="15" customHeight="1" x14ac:dyDescent="0.25">
      <c r="A29" s="178"/>
      <c r="B29" s="190"/>
      <c r="C29" s="91" t="s">
        <v>76</v>
      </c>
      <c r="D29" s="91" t="s">
        <v>1177</v>
      </c>
      <c r="E29" s="91" t="s">
        <v>18</v>
      </c>
      <c r="F29" s="92" t="s">
        <v>195</v>
      </c>
      <c r="G29" s="93" t="s">
        <v>196</v>
      </c>
      <c r="H29" s="94">
        <v>41325</v>
      </c>
      <c r="I29" s="94">
        <v>41327</v>
      </c>
      <c r="J29" s="95">
        <v>10000</v>
      </c>
      <c r="K29" s="96">
        <v>2.4500000000000002</v>
      </c>
      <c r="L29" s="94">
        <v>41691</v>
      </c>
      <c r="M29" s="96">
        <v>370</v>
      </c>
      <c r="N29" s="105">
        <v>8500</v>
      </c>
      <c r="O29" s="97">
        <v>1500</v>
      </c>
      <c r="P29" s="97">
        <v>10000</v>
      </c>
      <c r="Q29" s="96">
        <v>2.5499999999999998</v>
      </c>
      <c r="R29" s="96"/>
      <c r="S29" s="96"/>
      <c r="T29" s="158">
        <v>10000</v>
      </c>
      <c r="U29" s="96">
        <v>97.522777777777776</v>
      </c>
      <c r="W29" s="163">
        <f t="shared" si="0"/>
        <v>0</v>
      </c>
    </row>
    <row r="30" spans="1:23" s="75" customFormat="1" ht="15" customHeight="1" x14ac:dyDescent="0.2">
      <c r="A30" s="178"/>
      <c r="B30" s="190"/>
      <c r="C30" s="91" t="s">
        <v>408</v>
      </c>
      <c r="D30" s="91" t="s">
        <v>1177</v>
      </c>
      <c r="E30" s="91" t="s">
        <v>21</v>
      </c>
      <c r="F30" s="92" t="s">
        <v>676</v>
      </c>
      <c r="G30" s="93" t="s">
        <v>196</v>
      </c>
      <c r="H30" s="94">
        <v>41325</v>
      </c>
      <c r="I30" s="94">
        <v>41327</v>
      </c>
      <c r="J30" s="95">
        <v>2500</v>
      </c>
      <c r="K30" s="96">
        <v>5.5</v>
      </c>
      <c r="L30" s="94">
        <v>41509</v>
      </c>
      <c r="M30" s="96">
        <v>56.2</v>
      </c>
      <c r="N30" s="97"/>
      <c r="O30" s="97"/>
      <c r="P30" s="97">
        <v>0</v>
      </c>
      <c r="Q30" s="96"/>
      <c r="R30" s="96"/>
      <c r="S30" s="96"/>
      <c r="T30" s="158">
        <v>2500</v>
      </c>
      <c r="U30" s="96">
        <v>97.219444444444449</v>
      </c>
      <c r="W30" s="163">
        <f t="shared" si="0"/>
        <v>2500</v>
      </c>
    </row>
    <row r="31" spans="1:23" s="75" customFormat="1" ht="15" customHeight="1" x14ac:dyDescent="0.25">
      <c r="A31" s="178"/>
      <c r="B31" s="90" t="s">
        <v>17</v>
      </c>
      <c r="C31" s="34" t="s">
        <v>76</v>
      </c>
      <c r="D31" s="34" t="s">
        <v>1177</v>
      </c>
      <c r="E31" s="34" t="s">
        <v>21</v>
      </c>
      <c r="F31" s="35" t="s">
        <v>197</v>
      </c>
      <c r="G31" s="36" t="s">
        <v>198</v>
      </c>
      <c r="H31" s="37">
        <v>41388</v>
      </c>
      <c r="I31" s="37">
        <v>41390</v>
      </c>
      <c r="J31" s="38">
        <v>10000</v>
      </c>
      <c r="K31" s="39">
        <v>1.4</v>
      </c>
      <c r="L31" s="37">
        <v>41572</v>
      </c>
      <c r="M31" s="39">
        <v>420</v>
      </c>
      <c r="N31" s="106">
        <v>7500</v>
      </c>
      <c r="O31" s="40">
        <v>2500</v>
      </c>
      <c r="P31" s="40">
        <v>10000</v>
      </c>
      <c r="Q31" s="39">
        <v>1.45</v>
      </c>
      <c r="R31" s="39"/>
      <c r="S31" s="39"/>
      <c r="T31" s="150">
        <v>10000</v>
      </c>
      <c r="U31" s="39">
        <v>99.292222222222222</v>
      </c>
      <c r="W31" s="163">
        <f t="shared" si="0"/>
        <v>0</v>
      </c>
    </row>
    <row r="32" spans="1:23" s="75" customFormat="1" ht="15" customHeight="1" x14ac:dyDescent="0.25">
      <c r="A32" s="178"/>
      <c r="B32" s="184" t="s">
        <v>33</v>
      </c>
      <c r="C32" s="26" t="s">
        <v>76</v>
      </c>
      <c r="D32" s="26" t="s">
        <v>1177</v>
      </c>
      <c r="E32" s="26" t="s">
        <v>18</v>
      </c>
      <c r="F32" s="27" t="s">
        <v>199</v>
      </c>
      <c r="G32" s="28" t="s">
        <v>200</v>
      </c>
      <c r="H32" s="29">
        <v>41402</v>
      </c>
      <c r="I32" s="29">
        <v>41404</v>
      </c>
      <c r="J32" s="30">
        <v>10000</v>
      </c>
      <c r="K32" s="31">
        <v>2.25</v>
      </c>
      <c r="L32" s="29">
        <v>41768</v>
      </c>
      <c r="M32" s="31">
        <v>376.5</v>
      </c>
      <c r="N32" s="107">
        <v>9000</v>
      </c>
      <c r="O32" s="32">
        <v>1000</v>
      </c>
      <c r="P32" s="32">
        <v>10000</v>
      </c>
      <c r="Q32" s="31">
        <v>2.2999999999999998</v>
      </c>
      <c r="R32" s="31">
        <v>2.1</v>
      </c>
      <c r="S32" s="31">
        <v>3.1</v>
      </c>
      <c r="T32" s="149">
        <v>10000</v>
      </c>
      <c r="U32" s="31">
        <v>97.724999999999994</v>
      </c>
      <c r="W32" s="163">
        <f t="shared" si="0"/>
        <v>0</v>
      </c>
    </row>
    <row r="33" spans="1:23" s="75" customFormat="1" ht="15" customHeight="1" x14ac:dyDescent="0.2">
      <c r="A33" s="178"/>
      <c r="B33" s="185"/>
      <c r="C33" s="26" t="s">
        <v>111</v>
      </c>
      <c r="D33" s="26" t="s">
        <v>1177</v>
      </c>
      <c r="E33" s="26" t="s">
        <v>23</v>
      </c>
      <c r="F33" s="27" t="s">
        <v>449</v>
      </c>
      <c r="G33" s="28" t="s">
        <v>200</v>
      </c>
      <c r="H33" s="29">
        <v>41402</v>
      </c>
      <c r="I33" s="29">
        <v>41404</v>
      </c>
      <c r="J33" s="30">
        <v>10000</v>
      </c>
      <c r="K33" s="31">
        <v>1.48</v>
      </c>
      <c r="L33" s="29">
        <v>41495</v>
      </c>
      <c r="M33" s="31">
        <v>405</v>
      </c>
      <c r="N33" s="32"/>
      <c r="O33" s="32">
        <v>10000</v>
      </c>
      <c r="P33" s="32">
        <v>10000</v>
      </c>
      <c r="Q33" s="31">
        <v>1.65</v>
      </c>
      <c r="R33" s="31"/>
      <c r="S33" s="31"/>
      <c r="T33" s="149">
        <v>10000</v>
      </c>
      <c r="U33" s="31">
        <v>99.625888888888895</v>
      </c>
      <c r="W33" s="163">
        <f t="shared" si="0"/>
        <v>0</v>
      </c>
    </row>
    <row r="34" spans="1:23" s="75" customFormat="1" ht="15" customHeight="1" x14ac:dyDescent="0.2">
      <c r="A34" s="178"/>
      <c r="B34" s="185"/>
      <c r="C34" s="26" t="s">
        <v>111</v>
      </c>
      <c r="D34" s="26" t="s">
        <v>1177</v>
      </c>
      <c r="E34" s="26" t="s">
        <v>23</v>
      </c>
      <c r="F34" s="27" t="s">
        <v>450</v>
      </c>
      <c r="G34" s="28" t="s">
        <v>200</v>
      </c>
      <c r="H34" s="29">
        <v>41416</v>
      </c>
      <c r="I34" s="29">
        <v>41418</v>
      </c>
      <c r="J34" s="30">
        <v>15000</v>
      </c>
      <c r="K34" s="31">
        <v>1.48</v>
      </c>
      <c r="L34" s="29">
        <v>41509</v>
      </c>
      <c r="M34" s="31">
        <v>270</v>
      </c>
      <c r="N34" s="32"/>
      <c r="O34" s="32"/>
      <c r="P34" s="32">
        <v>15000</v>
      </c>
      <c r="Q34" s="31"/>
      <c r="R34" s="31"/>
      <c r="S34" s="31"/>
      <c r="T34" s="149">
        <v>15000</v>
      </c>
      <c r="U34" s="31">
        <v>99.625888888888895</v>
      </c>
      <c r="W34" s="163">
        <f t="shared" si="0"/>
        <v>0</v>
      </c>
    </row>
    <row r="35" spans="1:23" s="75" customFormat="1" ht="15" customHeight="1" x14ac:dyDescent="0.25">
      <c r="A35" s="178"/>
      <c r="B35" s="182" t="s">
        <v>45</v>
      </c>
      <c r="C35" s="34" t="s">
        <v>76</v>
      </c>
      <c r="D35" s="34" t="s">
        <v>1177</v>
      </c>
      <c r="E35" s="34" t="s">
        <v>23</v>
      </c>
      <c r="F35" s="35" t="s">
        <v>201</v>
      </c>
      <c r="G35" s="36" t="s">
        <v>202</v>
      </c>
      <c r="H35" s="37">
        <v>41437</v>
      </c>
      <c r="I35" s="37">
        <v>41439</v>
      </c>
      <c r="J35" s="38">
        <v>5000</v>
      </c>
      <c r="K35" s="39">
        <v>1.3</v>
      </c>
      <c r="L35" s="37">
        <v>41530</v>
      </c>
      <c r="M35" s="39">
        <v>590</v>
      </c>
      <c r="N35" s="106"/>
      <c r="O35" s="40"/>
      <c r="P35" s="40">
        <v>0</v>
      </c>
      <c r="Q35" s="39"/>
      <c r="R35" s="39"/>
      <c r="S35" s="39"/>
      <c r="T35" s="150">
        <v>5000</v>
      </c>
      <c r="U35" s="39">
        <v>99.671388888888885</v>
      </c>
      <c r="W35" s="163">
        <f t="shared" si="0"/>
        <v>5000</v>
      </c>
    </row>
    <row r="36" spans="1:23" s="75" customFormat="1" ht="15" customHeight="1" x14ac:dyDescent="0.2">
      <c r="A36" s="178"/>
      <c r="B36" s="183"/>
      <c r="C36" s="34" t="s">
        <v>111</v>
      </c>
      <c r="D36" s="34" t="s">
        <v>1177</v>
      </c>
      <c r="E36" s="34" t="s">
        <v>23</v>
      </c>
      <c r="F36" s="35" t="s">
        <v>451</v>
      </c>
      <c r="G36" s="36" t="s">
        <v>202</v>
      </c>
      <c r="H36" s="37">
        <v>41437</v>
      </c>
      <c r="I36" s="37">
        <v>41439</v>
      </c>
      <c r="J36" s="38">
        <v>15000</v>
      </c>
      <c r="K36" s="39">
        <v>1.55</v>
      </c>
      <c r="L36" s="37">
        <v>41530</v>
      </c>
      <c r="M36" s="39">
        <v>226.7</v>
      </c>
      <c r="N36" s="40"/>
      <c r="O36" s="40"/>
      <c r="P36" s="40">
        <v>15000</v>
      </c>
      <c r="Q36" s="39"/>
      <c r="R36" s="39"/>
      <c r="S36" s="39"/>
      <c r="T36" s="150">
        <v>15000</v>
      </c>
      <c r="U36" s="39">
        <v>99.60819444444445</v>
      </c>
      <c r="W36" s="163">
        <f t="shared" si="0"/>
        <v>0</v>
      </c>
    </row>
    <row r="37" spans="1:23" s="75" customFormat="1" ht="15" customHeight="1" x14ac:dyDescent="0.2">
      <c r="A37" s="178"/>
      <c r="B37" s="183"/>
      <c r="C37" s="34" t="s">
        <v>408</v>
      </c>
      <c r="D37" s="34" t="s">
        <v>1177</v>
      </c>
      <c r="E37" s="34" t="s">
        <v>21</v>
      </c>
      <c r="F37" s="35" t="s">
        <v>677</v>
      </c>
      <c r="G37" s="36" t="s">
        <v>202</v>
      </c>
      <c r="H37" s="37">
        <v>41445</v>
      </c>
      <c r="I37" s="37">
        <v>41447</v>
      </c>
      <c r="J37" s="38">
        <v>3000</v>
      </c>
      <c r="K37" s="39">
        <v>5.25</v>
      </c>
      <c r="L37" s="37">
        <v>41628</v>
      </c>
      <c r="M37" s="39">
        <v>100</v>
      </c>
      <c r="N37" s="40">
        <v>2000</v>
      </c>
      <c r="O37" s="40">
        <v>1000</v>
      </c>
      <c r="P37" s="40">
        <v>3000</v>
      </c>
      <c r="Q37" s="39">
        <v>5.25</v>
      </c>
      <c r="R37" s="39">
        <v>5.25</v>
      </c>
      <c r="S37" s="39">
        <v>5.25</v>
      </c>
      <c r="T37" s="150">
        <v>3000</v>
      </c>
      <c r="U37" s="39">
        <v>97.360416666666666</v>
      </c>
      <c r="W37" s="163">
        <f t="shared" si="0"/>
        <v>0</v>
      </c>
    </row>
    <row r="38" spans="1:23" s="75" customFormat="1" ht="15" customHeight="1" x14ac:dyDescent="0.2">
      <c r="A38" s="178"/>
      <c r="B38" s="183"/>
      <c r="C38" s="34" t="s">
        <v>111</v>
      </c>
      <c r="D38" s="34" t="s">
        <v>1177</v>
      </c>
      <c r="E38" s="34" t="s">
        <v>23</v>
      </c>
      <c r="F38" s="35" t="s">
        <v>452</v>
      </c>
      <c r="G38" s="36" t="s">
        <v>202</v>
      </c>
      <c r="H38" s="37">
        <v>41451</v>
      </c>
      <c r="I38" s="37">
        <v>41453</v>
      </c>
      <c r="J38" s="38">
        <v>10000</v>
      </c>
      <c r="K38" s="39">
        <v>1.38</v>
      </c>
      <c r="L38" s="37">
        <v>41544</v>
      </c>
      <c r="M38" s="39">
        <v>268.5</v>
      </c>
      <c r="N38" s="40"/>
      <c r="O38" s="40"/>
      <c r="P38" s="40">
        <v>10000</v>
      </c>
      <c r="Q38" s="39"/>
      <c r="R38" s="39"/>
      <c r="S38" s="39"/>
      <c r="T38" s="150">
        <v>10000</v>
      </c>
      <c r="U38" s="39">
        <v>99.651166666666668</v>
      </c>
      <c r="W38" s="163">
        <f t="shared" si="0"/>
        <v>0</v>
      </c>
    </row>
    <row r="39" spans="1:23" s="75" customFormat="1" ht="15" customHeight="1" x14ac:dyDescent="0.25">
      <c r="A39" s="178"/>
      <c r="B39" s="187"/>
      <c r="C39" s="34" t="s">
        <v>76</v>
      </c>
      <c r="D39" s="34" t="s">
        <v>1177</v>
      </c>
      <c r="E39" s="34" t="s">
        <v>18</v>
      </c>
      <c r="F39" s="35" t="s">
        <v>203</v>
      </c>
      <c r="G39" s="36" t="s">
        <v>202</v>
      </c>
      <c r="H39" s="37">
        <v>41451</v>
      </c>
      <c r="I39" s="37">
        <v>41453</v>
      </c>
      <c r="J39" s="38">
        <v>10000</v>
      </c>
      <c r="K39" s="39">
        <v>1.88</v>
      </c>
      <c r="L39" s="37">
        <v>41817</v>
      </c>
      <c r="M39" s="39">
        <v>407.5</v>
      </c>
      <c r="N39" s="106">
        <v>10000</v>
      </c>
      <c r="O39" s="40"/>
      <c r="P39" s="40">
        <v>10000</v>
      </c>
      <c r="Q39" s="39">
        <v>2.0499999999999998</v>
      </c>
      <c r="R39" s="39">
        <v>1.75</v>
      </c>
      <c r="S39" s="39">
        <v>4</v>
      </c>
      <c r="T39" s="150">
        <v>10000</v>
      </c>
      <c r="U39" s="39">
        <v>98.099111111111114</v>
      </c>
      <c r="W39" s="163">
        <f t="shared" si="0"/>
        <v>0</v>
      </c>
    </row>
    <row r="40" spans="1:23" s="75" customFormat="1" ht="15" customHeight="1" x14ac:dyDescent="0.2">
      <c r="A40" s="178"/>
      <c r="B40" s="184" t="s">
        <v>57</v>
      </c>
      <c r="C40" s="26" t="s">
        <v>111</v>
      </c>
      <c r="D40" s="26" t="s">
        <v>1177</v>
      </c>
      <c r="E40" s="26" t="s">
        <v>23</v>
      </c>
      <c r="F40" s="27" t="s">
        <v>453</v>
      </c>
      <c r="G40" s="28" t="s">
        <v>205</v>
      </c>
      <c r="H40" s="29">
        <v>41465</v>
      </c>
      <c r="I40" s="29">
        <v>41467</v>
      </c>
      <c r="J40" s="30">
        <v>15000</v>
      </c>
      <c r="K40" s="31">
        <v>1.33</v>
      </c>
      <c r="L40" s="29">
        <v>41558</v>
      </c>
      <c r="M40" s="31">
        <v>222.00000000000003</v>
      </c>
      <c r="N40" s="32">
        <v>4000</v>
      </c>
      <c r="O40" s="32">
        <v>11000</v>
      </c>
      <c r="P40" s="32">
        <v>15000</v>
      </c>
      <c r="Q40" s="31">
        <v>1.4</v>
      </c>
      <c r="R40" s="31"/>
      <c r="S40" s="31"/>
      <c r="T40" s="149">
        <v>15000</v>
      </c>
      <c r="U40" s="31">
        <v>99.663805555555555</v>
      </c>
      <c r="W40" s="163">
        <f t="shared" si="0"/>
        <v>0</v>
      </c>
    </row>
    <row r="41" spans="1:23" s="75" customFormat="1" ht="15" customHeight="1" x14ac:dyDescent="0.2">
      <c r="A41" s="178"/>
      <c r="B41" s="185"/>
      <c r="C41" s="26" t="s">
        <v>111</v>
      </c>
      <c r="D41" s="26" t="s">
        <v>1177</v>
      </c>
      <c r="E41" s="26" t="s">
        <v>23</v>
      </c>
      <c r="F41" s="27" t="s">
        <v>454</v>
      </c>
      <c r="G41" s="28" t="s">
        <v>205</v>
      </c>
      <c r="H41" s="29">
        <v>41479</v>
      </c>
      <c r="I41" s="29">
        <v>41481</v>
      </c>
      <c r="J41" s="30">
        <v>10000</v>
      </c>
      <c r="K41" s="31">
        <v>1.355</v>
      </c>
      <c r="L41" s="29">
        <v>41572</v>
      </c>
      <c r="M41" s="31">
        <v>160</v>
      </c>
      <c r="N41" s="32">
        <v>2500</v>
      </c>
      <c r="O41" s="32">
        <v>7500</v>
      </c>
      <c r="P41" s="32">
        <v>10000</v>
      </c>
      <c r="Q41" s="31">
        <v>1.5</v>
      </c>
      <c r="R41" s="31">
        <v>1.3</v>
      </c>
      <c r="S41" s="31">
        <v>2.95</v>
      </c>
      <c r="T41" s="149">
        <v>10000</v>
      </c>
      <c r="U41" s="31">
        <v>99.657486111111112</v>
      </c>
      <c r="W41" s="163">
        <f t="shared" si="0"/>
        <v>0</v>
      </c>
    </row>
    <row r="42" spans="1:23" s="75" customFormat="1" ht="15" customHeight="1" x14ac:dyDescent="0.25">
      <c r="A42" s="178"/>
      <c r="B42" s="185"/>
      <c r="C42" s="26" t="s">
        <v>76</v>
      </c>
      <c r="D42" s="26" t="s">
        <v>1177</v>
      </c>
      <c r="E42" s="26" t="s">
        <v>18</v>
      </c>
      <c r="F42" s="27" t="s">
        <v>204</v>
      </c>
      <c r="G42" s="28" t="s">
        <v>205</v>
      </c>
      <c r="H42" s="29">
        <v>41479</v>
      </c>
      <c r="I42" s="29">
        <v>41481</v>
      </c>
      <c r="J42" s="30">
        <v>10000</v>
      </c>
      <c r="K42" s="31">
        <v>1.95</v>
      </c>
      <c r="L42" s="29">
        <v>41845</v>
      </c>
      <c r="M42" s="31">
        <v>204.1</v>
      </c>
      <c r="N42" s="107">
        <v>9900</v>
      </c>
      <c r="O42" s="32">
        <v>100</v>
      </c>
      <c r="P42" s="32">
        <v>10000</v>
      </c>
      <c r="Q42" s="31">
        <v>2.0499999999999998</v>
      </c>
      <c r="R42" s="31"/>
      <c r="S42" s="31"/>
      <c r="T42" s="149">
        <v>10000</v>
      </c>
      <c r="U42" s="31">
        <v>98.028333333333336</v>
      </c>
      <c r="W42" s="163">
        <f t="shared" si="0"/>
        <v>0</v>
      </c>
    </row>
    <row r="43" spans="1:23" s="75" customFormat="1" ht="15" customHeight="1" x14ac:dyDescent="0.2">
      <c r="A43" s="178"/>
      <c r="B43" s="182" t="s">
        <v>1078</v>
      </c>
      <c r="C43" s="34" t="s">
        <v>111</v>
      </c>
      <c r="D43" s="34" t="s">
        <v>1177</v>
      </c>
      <c r="E43" s="34" t="s">
        <v>21</v>
      </c>
      <c r="F43" s="35" t="s">
        <v>455</v>
      </c>
      <c r="G43" s="36" t="s">
        <v>207</v>
      </c>
      <c r="H43" s="37">
        <v>41500</v>
      </c>
      <c r="I43" s="37">
        <v>41502</v>
      </c>
      <c r="J43" s="38">
        <v>10000</v>
      </c>
      <c r="K43" s="39">
        <v>1.7375</v>
      </c>
      <c r="L43" s="37">
        <v>41684</v>
      </c>
      <c r="M43" s="39">
        <v>113.333</v>
      </c>
      <c r="N43" s="40">
        <v>5000</v>
      </c>
      <c r="O43" s="40">
        <v>5000</v>
      </c>
      <c r="P43" s="40">
        <v>10000</v>
      </c>
      <c r="Q43" s="39">
        <v>2.1</v>
      </c>
      <c r="R43" s="39">
        <v>1.55</v>
      </c>
      <c r="S43" s="39">
        <v>4.1500000000000004</v>
      </c>
      <c r="T43" s="150">
        <v>10000</v>
      </c>
      <c r="U43" s="39">
        <v>99.121597222222221</v>
      </c>
      <c r="W43" s="163">
        <f t="shared" si="0"/>
        <v>0</v>
      </c>
    </row>
    <row r="44" spans="1:23" s="75" customFormat="1" ht="15" customHeight="1" x14ac:dyDescent="0.2">
      <c r="A44" s="178"/>
      <c r="B44" s="183"/>
      <c r="C44" s="34" t="s">
        <v>408</v>
      </c>
      <c r="D44" s="34" t="s">
        <v>1177</v>
      </c>
      <c r="E44" s="34" t="s">
        <v>21</v>
      </c>
      <c r="F44" s="35" t="s">
        <v>678</v>
      </c>
      <c r="G44" s="36" t="s">
        <v>207</v>
      </c>
      <c r="H44" s="37">
        <v>41507</v>
      </c>
      <c r="I44" s="37">
        <v>41509</v>
      </c>
      <c r="J44" s="38">
        <v>2500</v>
      </c>
      <c r="K44" s="39">
        <v>5.5</v>
      </c>
      <c r="L44" s="37">
        <v>41691</v>
      </c>
      <c r="M44" s="39">
        <v>100</v>
      </c>
      <c r="N44" s="40">
        <v>2500</v>
      </c>
      <c r="O44" s="40"/>
      <c r="P44" s="40">
        <v>2500</v>
      </c>
      <c r="Q44" s="39">
        <v>5.5</v>
      </c>
      <c r="R44" s="39">
        <v>5.5</v>
      </c>
      <c r="S44" s="39">
        <v>5.5</v>
      </c>
      <c r="T44" s="150">
        <v>2500</v>
      </c>
      <c r="U44" s="39">
        <v>97.219444444444449</v>
      </c>
      <c r="W44" s="163">
        <f t="shared" si="0"/>
        <v>0</v>
      </c>
    </row>
    <row r="45" spans="1:23" s="75" customFormat="1" ht="15" customHeight="1" x14ac:dyDescent="0.2">
      <c r="A45" s="178"/>
      <c r="B45" s="183"/>
      <c r="C45" s="34" t="s">
        <v>111</v>
      </c>
      <c r="D45" s="34" t="s">
        <v>1177</v>
      </c>
      <c r="E45" s="34" t="s">
        <v>21</v>
      </c>
      <c r="F45" s="35" t="s">
        <v>456</v>
      </c>
      <c r="G45" s="36" t="s">
        <v>207</v>
      </c>
      <c r="H45" s="37">
        <v>41514</v>
      </c>
      <c r="I45" s="37">
        <v>41516</v>
      </c>
      <c r="J45" s="38">
        <v>9000</v>
      </c>
      <c r="K45" s="39">
        <v>1.95</v>
      </c>
      <c r="L45" s="37">
        <v>41698</v>
      </c>
      <c r="M45" s="39">
        <v>105</v>
      </c>
      <c r="N45" s="40">
        <v>6000</v>
      </c>
      <c r="O45" s="40">
        <v>3000</v>
      </c>
      <c r="P45" s="40">
        <v>9000</v>
      </c>
      <c r="Q45" s="39">
        <v>2.0499999999999998</v>
      </c>
      <c r="R45" s="39">
        <v>1.8</v>
      </c>
      <c r="S45" s="39">
        <v>2.5</v>
      </c>
      <c r="T45" s="150">
        <v>9000</v>
      </c>
      <c r="U45" s="39">
        <v>99.014166666666668</v>
      </c>
      <c r="W45" s="163">
        <f t="shared" si="0"/>
        <v>0</v>
      </c>
    </row>
    <row r="46" spans="1:23" s="75" customFormat="1" ht="15" customHeight="1" x14ac:dyDescent="0.25">
      <c r="A46" s="178"/>
      <c r="B46" s="187"/>
      <c r="C46" s="34" t="s">
        <v>76</v>
      </c>
      <c r="D46" s="34" t="s">
        <v>1177</v>
      </c>
      <c r="E46" s="34" t="s">
        <v>23</v>
      </c>
      <c r="F46" s="35" t="s">
        <v>206</v>
      </c>
      <c r="G46" s="36" t="s">
        <v>207</v>
      </c>
      <c r="H46" s="37">
        <v>41514</v>
      </c>
      <c r="I46" s="37">
        <v>41516</v>
      </c>
      <c r="J46" s="38">
        <v>5000</v>
      </c>
      <c r="K46" s="39">
        <v>1.1499999999999999</v>
      </c>
      <c r="L46" s="37">
        <v>41607</v>
      </c>
      <c r="M46" s="39">
        <v>320</v>
      </c>
      <c r="N46" s="106">
        <v>5000</v>
      </c>
      <c r="O46" s="40"/>
      <c r="P46" s="40">
        <v>5000</v>
      </c>
      <c r="Q46" s="39">
        <v>1.25</v>
      </c>
      <c r="R46" s="39">
        <v>1.1000000000000001</v>
      </c>
      <c r="S46" s="39">
        <v>3.25</v>
      </c>
      <c r="T46" s="150">
        <v>5000</v>
      </c>
      <c r="U46" s="39">
        <v>99.709305555555559</v>
      </c>
      <c r="W46" s="163">
        <f t="shared" si="0"/>
        <v>0</v>
      </c>
    </row>
    <row r="47" spans="1:23" s="75" customFormat="1" ht="15" customHeight="1" x14ac:dyDescent="0.2">
      <c r="A47" s="178"/>
      <c r="B47" s="184" t="s">
        <v>147</v>
      </c>
      <c r="C47" s="26" t="s">
        <v>111</v>
      </c>
      <c r="D47" s="26" t="s">
        <v>1177</v>
      </c>
      <c r="E47" s="26" t="s">
        <v>23</v>
      </c>
      <c r="F47" s="27" t="s">
        <v>457</v>
      </c>
      <c r="G47" s="28" t="s">
        <v>209</v>
      </c>
      <c r="H47" s="29">
        <v>41521</v>
      </c>
      <c r="I47" s="29">
        <v>41523</v>
      </c>
      <c r="J47" s="30">
        <v>15000</v>
      </c>
      <c r="K47" s="31">
        <v>1.44</v>
      </c>
      <c r="L47" s="29">
        <v>41614</v>
      </c>
      <c r="M47" s="31">
        <v>133.29999999999998</v>
      </c>
      <c r="N47" s="32">
        <v>1250</v>
      </c>
      <c r="O47" s="32">
        <v>13750</v>
      </c>
      <c r="P47" s="32">
        <v>15000</v>
      </c>
      <c r="Q47" s="31">
        <v>1.55</v>
      </c>
      <c r="R47" s="31"/>
      <c r="S47" s="31"/>
      <c r="T47" s="149">
        <v>15000</v>
      </c>
      <c r="U47" s="31">
        <v>99.635999999999996</v>
      </c>
      <c r="W47" s="163">
        <f t="shared" si="0"/>
        <v>0</v>
      </c>
    </row>
    <row r="48" spans="1:23" s="75" customFormat="1" ht="15" customHeight="1" x14ac:dyDescent="0.25">
      <c r="A48" s="178"/>
      <c r="B48" s="185"/>
      <c r="C48" s="26" t="s">
        <v>76</v>
      </c>
      <c r="D48" s="26" t="s">
        <v>1177</v>
      </c>
      <c r="E48" s="26" t="s">
        <v>18</v>
      </c>
      <c r="F48" s="27" t="s">
        <v>208</v>
      </c>
      <c r="G48" s="28" t="s">
        <v>209</v>
      </c>
      <c r="H48" s="29">
        <v>41528</v>
      </c>
      <c r="I48" s="29">
        <v>41530</v>
      </c>
      <c r="J48" s="30">
        <v>10000</v>
      </c>
      <c r="K48" s="31">
        <v>2.02</v>
      </c>
      <c r="L48" s="29">
        <v>41894</v>
      </c>
      <c r="M48" s="31">
        <v>174</v>
      </c>
      <c r="N48" s="107">
        <v>9067</v>
      </c>
      <c r="O48" s="32">
        <v>933</v>
      </c>
      <c r="P48" s="32">
        <v>10000</v>
      </c>
      <c r="Q48" s="31">
        <v>2.1</v>
      </c>
      <c r="R48" s="31"/>
      <c r="S48" s="31"/>
      <c r="T48" s="149">
        <v>10000</v>
      </c>
      <c r="U48" s="31">
        <v>97.957555555555558</v>
      </c>
      <c r="W48" s="163">
        <f t="shared" si="0"/>
        <v>0</v>
      </c>
    </row>
    <row r="49" spans="1:23" s="75" customFormat="1" ht="15" customHeight="1" x14ac:dyDescent="0.2">
      <c r="A49" s="178"/>
      <c r="B49" s="186"/>
      <c r="C49" s="26" t="s">
        <v>111</v>
      </c>
      <c r="D49" s="26" t="s">
        <v>1177</v>
      </c>
      <c r="E49" s="26" t="s">
        <v>23</v>
      </c>
      <c r="F49" s="27" t="s">
        <v>458</v>
      </c>
      <c r="G49" s="28" t="s">
        <v>209</v>
      </c>
      <c r="H49" s="29">
        <v>41542</v>
      </c>
      <c r="I49" s="29">
        <v>41544</v>
      </c>
      <c r="J49" s="30">
        <v>15000</v>
      </c>
      <c r="K49" s="31">
        <v>1.68333</v>
      </c>
      <c r="L49" s="29">
        <v>41635</v>
      </c>
      <c r="M49" s="31">
        <v>106.666</v>
      </c>
      <c r="N49" s="32">
        <v>7000</v>
      </c>
      <c r="O49" s="32">
        <v>8000</v>
      </c>
      <c r="P49" s="32">
        <v>15000</v>
      </c>
      <c r="Q49" s="31">
        <v>2.1</v>
      </c>
      <c r="R49" s="31">
        <v>1.4</v>
      </c>
      <c r="S49" s="31">
        <v>2.15</v>
      </c>
      <c r="T49" s="149">
        <v>15000</v>
      </c>
      <c r="U49" s="31">
        <v>99.574491583333327</v>
      </c>
      <c r="W49" s="163">
        <f t="shared" si="0"/>
        <v>0</v>
      </c>
    </row>
    <row r="50" spans="1:23" s="75" customFormat="1" ht="15" customHeight="1" x14ac:dyDescent="0.2">
      <c r="A50" s="178"/>
      <c r="B50" s="182" t="s">
        <v>152</v>
      </c>
      <c r="C50" s="34" t="s">
        <v>111</v>
      </c>
      <c r="D50" s="34" t="s">
        <v>1177</v>
      </c>
      <c r="E50" s="34" t="s">
        <v>23</v>
      </c>
      <c r="F50" s="35" t="s">
        <v>459</v>
      </c>
      <c r="G50" s="36" t="s">
        <v>460</v>
      </c>
      <c r="H50" s="37">
        <v>41556</v>
      </c>
      <c r="I50" s="37">
        <v>41558</v>
      </c>
      <c r="J50" s="38">
        <v>15000</v>
      </c>
      <c r="K50" s="39">
        <v>1.8149999999999999</v>
      </c>
      <c r="L50" s="37">
        <v>41649</v>
      </c>
      <c r="M50" s="39">
        <v>173.33</v>
      </c>
      <c r="N50" s="40">
        <v>1000</v>
      </c>
      <c r="O50" s="40">
        <v>14000</v>
      </c>
      <c r="P50" s="40">
        <v>15000</v>
      </c>
      <c r="Q50" s="39">
        <v>2</v>
      </c>
      <c r="R50" s="39">
        <v>1.6</v>
      </c>
      <c r="S50" s="39">
        <v>2.75</v>
      </c>
      <c r="T50" s="150">
        <v>15000</v>
      </c>
      <c r="U50" s="39">
        <v>99.54120833333333</v>
      </c>
      <c r="W50" s="163">
        <f t="shared" si="0"/>
        <v>0</v>
      </c>
    </row>
    <row r="51" spans="1:23" s="75" customFormat="1" ht="15" customHeight="1" x14ac:dyDescent="0.2">
      <c r="A51" s="178"/>
      <c r="B51" s="187"/>
      <c r="C51" s="34" t="s">
        <v>111</v>
      </c>
      <c r="D51" s="34" t="s">
        <v>1177</v>
      </c>
      <c r="E51" s="34" t="s">
        <v>23</v>
      </c>
      <c r="F51" s="35" t="s">
        <v>461</v>
      </c>
      <c r="G51" s="36" t="s">
        <v>460</v>
      </c>
      <c r="H51" s="37">
        <v>41570</v>
      </c>
      <c r="I51" s="37">
        <v>41572</v>
      </c>
      <c r="J51" s="38">
        <v>10000</v>
      </c>
      <c r="K51" s="39">
        <v>1.8425</v>
      </c>
      <c r="L51" s="37">
        <v>41663</v>
      </c>
      <c r="M51" s="39">
        <v>285</v>
      </c>
      <c r="N51" s="40">
        <v>7000</v>
      </c>
      <c r="O51" s="40">
        <v>3000</v>
      </c>
      <c r="P51" s="40">
        <v>10000</v>
      </c>
      <c r="Q51" s="39">
        <v>1.95</v>
      </c>
      <c r="R51" s="39">
        <v>1.75</v>
      </c>
      <c r="S51" s="39">
        <v>2.9</v>
      </c>
      <c r="T51" s="150">
        <v>10000</v>
      </c>
      <c r="U51" s="39">
        <v>99.534256944444451</v>
      </c>
      <c r="W51" s="163">
        <f t="shared" si="0"/>
        <v>0</v>
      </c>
    </row>
    <row r="52" spans="1:23" s="75" customFormat="1" ht="15" customHeight="1" x14ac:dyDescent="0.25">
      <c r="A52" s="178"/>
      <c r="B52" s="104" t="s">
        <v>161</v>
      </c>
      <c r="C52" s="26" t="s">
        <v>76</v>
      </c>
      <c r="D52" s="26" t="s">
        <v>1177</v>
      </c>
      <c r="E52" s="26" t="s">
        <v>23</v>
      </c>
      <c r="F52" s="27" t="s">
        <v>210</v>
      </c>
      <c r="G52" s="28" t="s">
        <v>211</v>
      </c>
      <c r="H52" s="29">
        <v>41591</v>
      </c>
      <c r="I52" s="29">
        <v>41593</v>
      </c>
      <c r="J52" s="30">
        <v>10000</v>
      </c>
      <c r="K52" s="31">
        <v>1.39</v>
      </c>
      <c r="L52" s="29">
        <v>41684</v>
      </c>
      <c r="M52" s="31">
        <v>140</v>
      </c>
      <c r="N52" s="107"/>
      <c r="O52" s="32"/>
      <c r="P52" s="32">
        <v>0</v>
      </c>
      <c r="Q52" s="31"/>
      <c r="R52" s="31"/>
      <c r="S52" s="31"/>
      <c r="T52" s="149">
        <v>10000</v>
      </c>
      <c r="U52" s="31">
        <v>99.648638888888883</v>
      </c>
      <c r="W52" s="163">
        <f t="shared" si="0"/>
        <v>10000</v>
      </c>
    </row>
    <row r="53" spans="1:23" s="75" customFormat="1" ht="15" customHeight="1" x14ac:dyDescent="0.2">
      <c r="A53" s="178"/>
      <c r="B53" s="182" t="s">
        <v>946</v>
      </c>
      <c r="C53" s="34" t="s">
        <v>111</v>
      </c>
      <c r="D53" s="34" t="s">
        <v>1177</v>
      </c>
      <c r="E53" s="34" t="s">
        <v>23</v>
      </c>
      <c r="F53" s="35" t="s">
        <v>462</v>
      </c>
      <c r="G53" s="36" t="s">
        <v>213</v>
      </c>
      <c r="H53" s="37">
        <v>41612</v>
      </c>
      <c r="I53" s="37">
        <v>41614</v>
      </c>
      <c r="J53" s="38">
        <v>9500</v>
      </c>
      <c r="K53" s="39">
        <v>2.2657799999999999</v>
      </c>
      <c r="L53" s="37">
        <v>41705</v>
      </c>
      <c r="M53" s="39">
        <v>47.5</v>
      </c>
      <c r="N53" s="40">
        <v>4500</v>
      </c>
      <c r="O53" s="40">
        <v>5000</v>
      </c>
      <c r="P53" s="40">
        <v>9500</v>
      </c>
      <c r="Q53" s="39">
        <v>3.25</v>
      </c>
      <c r="R53" s="39">
        <v>1.75</v>
      </c>
      <c r="S53" s="39">
        <v>3.25</v>
      </c>
      <c r="T53" s="150">
        <v>9500</v>
      </c>
      <c r="U53" s="39">
        <v>99.427261166666668</v>
      </c>
      <c r="W53" s="163">
        <f t="shared" si="0"/>
        <v>0</v>
      </c>
    </row>
    <row r="54" spans="1:23" s="75" customFormat="1" ht="15" customHeight="1" x14ac:dyDescent="0.25">
      <c r="A54" s="178"/>
      <c r="B54" s="183"/>
      <c r="C54" s="34" t="s">
        <v>76</v>
      </c>
      <c r="D54" s="34" t="s">
        <v>1177</v>
      </c>
      <c r="E54" s="34" t="s">
        <v>21</v>
      </c>
      <c r="F54" s="35" t="s">
        <v>212</v>
      </c>
      <c r="G54" s="36" t="s">
        <v>213</v>
      </c>
      <c r="H54" s="37">
        <v>41612</v>
      </c>
      <c r="I54" s="37">
        <v>41614</v>
      </c>
      <c r="J54" s="38">
        <v>14000</v>
      </c>
      <c r="K54" s="39">
        <v>2.26071</v>
      </c>
      <c r="L54" s="37">
        <v>41796</v>
      </c>
      <c r="M54" s="39">
        <v>93.300000000000011</v>
      </c>
      <c r="N54" s="106">
        <v>9000</v>
      </c>
      <c r="O54" s="40">
        <v>5000</v>
      </c>
      <c r="P54" s="40">
        <v>14000</v>
      </c>
      <c r="Q54" s="39">
        <v>3.7</v>
      </c>
      <c r="R54" s="39">
        <v>1.35</v>
      </c>
      <c r="S54" s="39">
        <v>3.7</v>
      </c>
      <c r="T54" s="150">
        <v>14000</v>
      </c>
      <c r="U54" s="39">
        <v>98.857085499999997</v>
      </c>
      <c r="W54" s="163">
        <f t="shared" si="0"/>
        <v>0</v>
      </c>
    </row>
    <row r="55" spans="1:23" s="75" customFormat="1" ht="15" customHeight="1" x14ac:dyDescent="0.25">
      <c r="A55" s="178"/>
      <c r="B55" s="183"/>
      <c r="C55" s="34" t="s">
        <v>76</v>
      </c>
      <c r="D55" s="34" t="s">
        <v>1177</v>
      </c>
      <c r="E55" s="34" t="s">
        <v>23</v>
      </c>
      <c r="F55" s="35" t="s">
        <v>214</v>
      </c>
      <c r="G55" s="36" t="s">
        <v>213</v>
      </c>
      <c r="H55" s="37">
        <v>41619</v>
      </c>
      <c r="I55" s="37">
        <v>41621</v>
      </c>
      <c r="J55" s="38">
        <v>10000</v>
      </c>
      <c r="K55" s="39">
        <v>2.56</v>
      </c>
      <c r="L55" s="37">
        <v>41712</v>
      </c>
      <c r="M55" s="39">
        <v>96.67</v>
      </c>
      <c r="N55" s="106">
        <v>10000</v>
      </c>
      <c r="O55" s="40"/>
      <c r="P55" s="40">
        <v>10000</v>
      </c>
      <c r="Q55" s="39">
        <v>3.2</v>
      </c>
      <c r="R55" s="39"/>
      <c r="S55" s="39"/>
      <c r="T55" s="150">
        <v>10000</v>
      </c>
      <c r="U55" s="39">
        <v>99.352888888888884</v>
      </c>
      <c r="W55" s="163">
        <f t="shared" si="0"/>
        <v>0</v>
      </c>
    </row>
    <row r="56" spans="1:23" s="75" customFormat="1" ht="15" customHeight="1" x14ac:dyDescent="0.2">
      <c r="A56" s="178"/>
      <c r="B56" s="183"/>
      <c r="C56" s="34" t="s">
        <v>111</v>
      </c>
      <c r="D56" s="34" t="s">
        <v>1177</v>
      </c>
      <c r="E56" s="34" t="s">
        <v>23</v>
      </c>
      <c r="F56" s="35" t="s">
        <v>463</v>
      </c>
      <c r="G56" s="36" t="s">
        <v>213</v>
      </c>
      <c r="H56" s="37">
        <v>41626</v>
      </c>
      <c r="I56" s="37">
        <v>41628</v>
      </c>
      <c r="J56" s="38">
        <v>5500</v>
      </c>
      <c r="K56" s="39">
        <v>2.9818099999999998</v>
      </c>
      <c r="L56" s="37">
        <v>41719</v>
      </c>
      <c r="M56" s="39">
        <v>36.666600000000003</v>
      </c>
      <c r="N56" s="40">
        <v>2500</v>
      </c>
      <c r="O56" s="40">
        <v>3000</v>
      </c>
      <c r="P56" s="40">
        <v>5500</v>
      </c>
      <c r="Q56" s="39">
        <v>3.5</v>
      </c>
      <c r="R56" s="39">
        <v>2.8</v>
      </c>
      <c r="S56" s="39">
        <v>3.5</v>
      </c>
      <c r="T56" s="150">
        <v>5500</v>
      </c>
      <c r="U56" s="39">
        <v>99.246264694444449</v>
      </c>
      <c r="W56" s="163">
        <f t="shared" si="0"/>
        <v>0</v>
      </c>
    </row>
    <row r="57" spans="1:23" s="75" customFormat="1" ht="15" customHeight="1" x14ac:dyDescent="0.25">
      <c r="A57" s="178"/>
      <c r="B57" s="183"/>
      <c r="C57" s="34" t="s">
        <v>76</v>
      </c>
      <c r="D57" s="34" t="s">
        <v>1177</v>
      </c>
      <c r="E57" s="34" t="s">
        <v>23</v>
      </c>
      <c r="F57" s="35" t="s">
        <v>215</v>
      </c>
      <c r="G57" s="36" t="s">
        <v>213</v>
      </c>
      <c r="H57" s="37">
        <v>41626</v>
      </c>
      <c r="I57" s="37">
        <v>41628</v>
      </c>
      <c r="J57" s="38">
        <v>7000</v>
      </c>
      <c r="K57" s="39">
        <v>2.69</v>
      </c>
      <c r="L57" s="37">
        <v>41719</v>
      </c>
      <c r="M57" s="39">
        <v>85</v>
      </c>
      <c r="N57" s="106">
        <v>5000</v>
      </c>
      <c r="O57" s="40">
        <v>2000</v>
      </c>
      <c r="P57" s="40">
        <v>7000</v>
      </c>
      <c r="Q57" s="39">
        <v>3.25</v>
      </c>
      <c r="R57" s="39"/>
      <c r="S57" s="39"/>
      <c r="T57" s="150">
        <v>7000</v>
      </c>
      <c r="U57" s="39">
        <v>99.320027777777781</v>
      </c>
      <c r="W57" s="163">
        <f t="shared" si="0"/>
        <v>0</v>
      </c>
    </row>
    <row r="58" spans="1:23" s="75" customFormat="1" ht="15" customHeight="1" x14ac:dyDescent="0.2">
      <c r="A58" s="188"/>
      <c r="B58" s="187"/>
      <c r="C58" s="34" t="s">
        <v>408</v>
      </c>
      <c r="D58" s="34" t="s">
        <v>1177</v>
      </c>
      <c r="E58" s="34" t="s">
        <v>21</v>
      </c>
      <c r="F58" s="35" t="s">
        <v>679</v>
      </c>
      <c r="G58" s="36" t="s">
        <v>213</v>
      </c>
      <c r="H58" s="37">
        <v>41627</v>
      </c>
      <c r="I58" s="37">
        <v>41629</v>
      </c>
      <c r="J58" s="38">
        <v>3000</v>
      </c>
      <c r="K58" s="39">
        <v>5.5</v>
      </c>
      <c r="L58" s="37">
        <v>41810</v>
      </c>
      <c r="M58" s="39">
        <v>100</v>
      </c>
      <c r="N58" s="40">
        <v>2000</v>
      </c>
      <c r="O58" s="40">
        <v>1000</v>
      </c>
      <c r="P58" s="40">
        <v>3000</v>
      </c>
      <c r="Q58" s="39">
        <v>5.25</v>
      </c>
      <c r="R58" s="39">
        <v>5.25</v>
      </c>
      <c r="S58" s="39">
        <v>5.25</v>
      </c>
      <c r="T58" s="150">
        <v>3000</v>
      </c>
      <c r="U58" s="39">
        <v>97.234722222222217</v>
      </c>
      <c r="W58" s="163">
        <f t="shared" si="0"/>
        <v>0</v>
      </c>
    </row>
    <row r="59" spans="1:23" s="75" customFormat="1" ht="15" customHeight="1" x14ac:dyDescent="0.2">
      <c r="A59" s="179">
        <v>2014</v>
      </c>
      <c r="B59" s="185" t="s">
        <v>945</v>
      </c>
      <c r="C59" s="26" t="s">
        <v>111</v>
      </c>
      <c r="D59" s="26" t="s">
        <v>1177</v>
      </c>
      <c r="E59" s="26" t="s">
        <v>23</v>
      </c>
      <c r="F59" s="27" t="s">
        <v>464</v>
      </c>
      <c r="G59" s="28" t="s">
        <v>465</v>
      </c>
      <c r="H59" s="29">
        <v>41647</v>
      </c>
      <c r="I59" s="29">
        <v>41649</v>
      </c>
      <c r="J59" s="30">
        <v>12000</v>
      </c>
      <c r="K59" s="31">
        <v>3.42</v>
      </c>
      <c r="L59" s="29">
        <v>41740</v>
      </c>
      <c r="M59" s="31">
        <v>80</v>
      </c>
      <c r="N59" s="32">
        <v>6000</v>
      </c>
      <c r="O59" s="32">
        <v>6000</v>
      </c>
      <c r="P59" s="32">
        <v>12000</v>
      </c>
      <c r="Q59" s="31">
        <v>3.9</v>
      </c>
      <c r="R59" s="31"/>
      <c r="S59" s="31"/>
      <c r="T59" s="149">
        <v>12000</v>
      </c>
      <c r="U59" s="31">
        <v>99.135499999999993</v>
      </c>
      <c r="W59" s="163">
        <f t="shared" si="0"/>
        <v>0</v>
      </c>
    </row>
    <row r="60" spans="1:23" s="75" customFormat="1" ht="15" customHeight="1" x14ac:dyDescent="0.2">
      <c r="A60" s="180"/>
      <c r="B60" s="185"/>
      <c r="C60" s="26" t="s">
        <v>111</v>
      </c>
      <c r="D60" s="26" t="s">
        <v>1177</v>
      </c>
      <c r="E60" s="26" t="s">
        <v>21</v>
      </c>
      <c r="F60" s="27" t="s">
        <v>466</v>
      </c>
      <c r="G60" s="28" t="s">
        <v>465</v>
      </c>
      <c r="H60" s="29">
        <v>41661</v>
      </c>
      <c r="I60" s="29">
        <v>41663</v>
      </c>
      <c r="J60" s="30">
        <v>10000</v>
      </c>
      <c r="K60" s="31">
        <v>3.24</v>
      </c>
      <c r="L60" s="29">
        <v>41845</v>
      </c>
      <c r="M60" s="31">
        <v>210</v>
      </c>
      <c r="N60" s="32">
        <v>6000</v>
      </c>
      <c r="O60" s="32">
        <v>4000</v>
      </c>
      <c r="P60" s="32">
        <v>10000</v>
      </c>
      <c r="Q60" s="31">
        <v>3.35</v>
      </c>
      <c r="R60" s="31"/>
      <c r="S60" s="31"/>
      <c r="T60" s="149">
        <v>10000</v>
      </c>
      <c r="U60" s="31">
        <v>98.361999999999995</v>
      </c>
      <c r="W60" s="163">
        <f t="shared" si="0"/>
        <v>0</v>
      </c>
    </row>
    <row r="61" spans="1:23" s="75" customFormat="1" ht="15" customHeight="1" x14ac:dyDescent="0.25">
      <c r="A61" s="180"/>
      <c r="B61" s="185"/>
      <c r="C61" s="26" t="s">
        <v>76</v>
      </c>
      <c r="D61" s="26" t="s">
        <v>1177</v>
      </c>
      <c r="E61" s="26" t="s">
        <v>23</v>
      </c>
      <c r="F61" s="27" t="s">
        <v>216</v>
      </c>
      <c r="G61" s="28" t="s">
        <v>217</v>
      </c>
      <c r="H61" s="29">
        <v>41661</v>
      </c>
      <c r="I61" s="29">
        <v>41663</v>
      </c>
      <c r="J61" s="30">
        <v>5000</v>
      </c>
      <c r="K61" s="31">
        <v>2.59</v>
      </c>
      <c r="L61" s="29">
        <v>41754</v>
      </c>
      <c r="M61" s="31">
        <v>465.00000000000006</v>
      </c>
      <c r="N61" s="107">
        <v>5000</v>
      </c>
      <c r="O61" s="32"/>
      <c r="P61" s="32">
        <v>5000</v>
      </c>
      <c r="Q61" s="31">
        <v>2.7</v>
      </c>
      <c r="R61" s="31"/>
      <c r="S61" s="31"/>
      <c r="T61" s="149">
        <v>5000</v>
      </c>
      <c r="U61" s="31">
        <v>99.345305555555555</v>
      </c>
      <c r="W61" s="163">
        <f t="shared" si="0"/>
        <v>0</v>
      </c>
    </row>
    <row r="62" spans="1:23" s="75" customFormat="1" ht="15" customHeight="1" x14ac:dyDescent="0.25">
      <c r="A62" s="180"/>
      <c r="B62" s="185"/>
      <c r="C62" s="26" t="s">
        <v>76</v>
      </c>
      <c r="D62" s="26" t="s">
        <v>1177</v>
      </c>
      <c r="E62" s="26" t="s">
        <v>23</v>
      </c>
      <c r="F62" s="27" t="s">
        <v>218</v>
      </c>
      <c r="G62" s="28" t="s">
        <v>217</v>
      </c>
      <c r="H62" s="29">
        <v>41668</v>
      </c>
      <c r="I62" s="29">
        <v>41670</v>
      </c>
      <c r="J62" s="30">
        <v>5000</v>
      </c>
      <c r="K62" s="31">
        <v>2.42</v>
      </c>
      <c r="L62" s="29">
        <v>41761</v>
      </c>
      <c r="M62" s="31">
        <v>509.99999999999994</v>
      </c>
      <c r="N62" s="107"/>
      <c r="O62" s="32"/>
      <c r="P62" s="32">
        <v>0</v>
      </c>
      <c r="Q62" s="31"/>
      <c r="R62" s="31"/>
      <c r="S62" s="31"/>
      <c r="T62" s="149">
        <v>5000</v>
      </c>
      <c r="U62" s="31">
        <v>99.388277777777773</v>
      </c>
      <c r="W62" s="163">
        <f t="shared" si="0"/>
        <v>5000</v>
      </c>
    </row>
    <row r="63" spans="1:23" s="75" customFormat="1" ht="15" customHeight="1" x14ac:dyDescent="0.25">
      <c r="A63" s="180"/>
      <c r="B63" s="182" t="s">
        <v>944</v>
      </c>
      <c r="C63" s="34" t="s">
        <v>76</v>
      </c>
      <c r="D63" s="34" t="s">
        <v>1177</v>
      </c>
      <c r="E63" s="34" t="s">
        <v>21</v>
      </c>
      <c r="F63" s="35" t="s">
        <v>219</v>
      </c>
      <c r="G63" s="36" t="s">
        <v>220</v>
      </c>
      <c r="H63" s="37">
        <v>41682</v>
      </c>
      <c r="I63" s="37">
        <v>41684</v>
      </c>
      <c r="J63" s="38">
        <v>5000</v>
      </c>
      <c r="K63" s="39">
        <v>2.294</v>
      </c>
      <c r="L63" s="37">
        <v>41866</v>
      </c>
      <c r="M63" s="39">
        <v>516</v>
      </c>
      <c r="N63" s="106">
        <v>4700</v>
      </c>
      <c r="O63" s="40">
        <v>300</v>
      </c>
      <c r="P63" s="40">
        <v>5000</v>
      </c>
      <c r="Q63" s="39">
        <v>2.5</v>
      </c>
      <c r="R63" s="39">
        <v>2</v>
      </c>
      <c r="S63" s="39">
        <v>4.5</v>
      </c>
      <c r="T63" s="150">
        <v>5000</v>
      </c>
      <c r="U63" s="39">
        <v>98.840255555555558</v>
      </c>
      <c r="W63" s="163">
        <f t="shared" si="0"/>
        <v>0</v>
      </c>
    </row>
    <row r="64" spans="1:23" s="75" customFormat="1" ht="15" customHeight="1" x14ac:dyDescent="0.2">
      <c r="A64" s="180"/>
      <c r="B64" s="183"/>
      <c r="C64" s="34" t="s">
        <v>408</v>
      </c>
      <c r="D64" s="34" t="s">
        <v>1177</v>
      </c>
      <c r="E64" s="34" t="s">
        <v>21</v>
      </c>
      <c r="F64" s="35" t="s">
        <v>680</v>
      </c>
      <c r="G64" s="36" t="s">
        <v>220</v>
      </c>
      <c r="H64" s="37">
        <v>41691</v>
      </c>
      <c r="I64" s="37">
        <v>41693</v>
      </c>
      <c r="J64" s="38">
        <v>2500</v>
      </c>
      <c r="K64" s="39">
        <v>5.5</v>
      </c>
      <c r="L64" s="37">
        <v>41873</v>
      </c>
      <c r="M64" s="39">
        <v>100</v>
      </c>
      <c r="N64" s="40">
        <v>2500</v>
      </c>
      <c r="O64" s="40"/>
      <c r="P64" s="40">
        <v>2500</v>
      </c>
      <c r="Q64" s="39">
        <v>5.5</v>
      </c>
      <c r="R64" s="39">
        <v>5.5</v>
      </c>
      <c r="S64" s="39">
        <v>5.5</v>
      </c>
      <c r="T64" s="150">
        <v>2500</v>
      </c>
      <c r="U64" s="39">
        <v>97.25</v>
      </c>
      <c r="W64" s="163">
        <f t="shared" si="0"/>
        <v>0</v>
      </c>
    </row>
    <row r="65" spans="1:23" s="75" customFormat="1" ht="15" customHeight="1" x14ac:dyDescent="0.25">
      <c r="A65" s="180"/>
      <c r="B65" s="183"/>
      <c r="C65" s="34" t="s">
        <v>76</v>
      </c>
      <c r="D65" s="34" t="s">
        <v>1177</v>
      </c>
      <c r="E65" s="34" t="s">
        <v>21</v>
      </c>
      <c r="F65" s="35" t="s">
        <v>221</v>
      </c>
      <c r="G65" s="36" t="s">
        <v>220</v>
      </c>
      <c r="H65" s="37">
        <v>41696</v>
      </c>
      <c r="I65" s="37">
        <v>41698</v>
      </c>
      <c r="J65" s="38">
        <v>5000</v>
      </c>
      <c r="K65" s="39">
        <v>1.98</v>
      </c>
      <c r="L65" s="37">
        <v>41880</v>
      </c>
      <c r="M65" s="39">
        <v>570</v>
      </c>
      <c r="N65" s="106">
        <v>5000</v>
      </c>
      <c r="O65" s="40"/>
      <c r="P65" s="40">
        <v>5000</v>
      </c>
      <c r="Q65" s="39">
        <v>2</v>
      </c>
      <c r="R65" s="39"/>
      <c r="S65" s="39"/>
      <c r="T65" s="150">
        <v>5000</v>
      </c>
      <c r="U65" s="39">
        <v>98.998999999999995</v>
      </c>
      <c r="W65" s="163">
        <f t="shared" si="0"/>
        <v>0</v>
      </c>
    </row>
    <row r="66" spans="1:23" s="75" customFormat="1" ht="15" customHeight="1" x14ac:dyDescent="0.25">
      <c r="A66" s="180"/>
      <c r="B66" s="104" t="s">
        <v>943</v>
      </c>
      <c r="C66" s="26" t="s">
        <v>76</v>
      </c>
      <c r="D66" s="26" t="s">
        <v>1177</v>
      </c>
      <c r="E66" s="26" t="s">
        <v>21</v>
      </c>
      <c r="F66" s="27" t="s">
        <v>222</v>
      </c>
      <c r="G66" s="28" t="s">
        <v>223</v>
      </c>
      <c r="H66" s="29">
        <v>41710</v>
      </c>
      <c r="I66" s="29">
        <v>41712</v>
      </c>
      <c r="J66" s="30">
        <v>5000</v>
      </c>
      <c r="K66" s="31">
        <v>1.49</v>
      </c>
      <c r="L66" s="29">
        <v>41894</v>
      </c>
      <c r="M66" s="31">
        <v>501.36</v>
      </c>
      <c r="N66" s="107">
        <v>5000</v>
      </c>
      <c r="O66" s="32"/>
      <c r="P66" s="32">
        <v>5000</v>
      </c>
      <c r="Q66" s="31">
        <v>1.55</v>
      </c>
      <c r="R66" s="31"/>
      <c r="S66" s="31"/>
      <c r="T66" s="149">
        <v>5000</v>
      </c>
      <c r="U66" s="31">
        <v>99.246722222222218</v>
      </c>
      <c r="W66" s="163">
        <f t="shared" si="0"/>
        <v>0</v>
      </c>
    </row>
    <row r="67" spans="1:23" s="75" customFormat="1" ht="15" customHeight="1" x14ac:dyDescent="0.25">
      <c r="A67" s="180"/>
      <c r="B67" s="182" t="s">
        <v>33</v>
      </c>
      <c r="C67" s="34" t="s">
        <v>76</v>
      </c>
      <c r="D67" s="34" t="s">
        <v>1177</v>
      </c>
      <c r="E67" s="34" t="s">
        <v>18</v>
      </c>
      <c r="F67" s="35" t="s">
        <v>224</v>
      </c>
      <c r="G67" s="36" t="s">
        <v>226</v>
      </c>
      <c r="H67" s="37">
        <v>41759</v>
      </c>
      <c r="I67" s="37">
        <v>41761</v>
      </c>
      <c r="J67" s="38">
        <v>5000</v>
      </c>
      <c r="K67" s="39">
        <v>1.88</v>
      </c>
      <c r="L67" s="37">
        <v>42128</v>
      </c>
      <c r="M67" s="39">
        <v>587</v>
      </c>
      <c r="N67" s="106">
        <v>667</v>
      </c>
      <c r="O67" s="40">
        <v>4333</v>
      </c>
      <c r="P67" s="40">
        <v>5000</v>
      </c>
      <c r="Q67" s="39">
        <v>1.95</v>
      </c>
      <c r="R67" s="39"/>
      <c r="S67" s="39"/>
      <c r="T67" s="150">
        <v>5000</v>
      </c>
      <c r="U67" s="39">
        <v>98.083444444444439</v>
      </c>
      <c r="W67" s="163">
        <f t="shared" ref="W67:W130" si="1">J67-P67</f>
        <v>0</v>
      </c>
    </row>
    <row r="68" spans="1:23" s="75" customFormat="1" ht="15" customHeight="1" x14ac:dyDescent="0.25">
      <c r="A68" s="180"/>
      <c r="B68" s="183"/>
      <c r="C68" s="34" t="s">
        <v>76</v>
      </c>
      <c r="D68" s="34" t="s">
        <v>1177</v>
      </c>
      <c r="E68" s="34" t="s">
        <v>21</v>
      </c>
      <c r="F68" s="35" t="s">
        <v>225</v>
      </c>
      <c r="G68" s="36" t="s">
        <v>226</v>
      </c>
      <c r="H68" s="37">
        <v>41773</v>
      </c>
      <c r="I68" s="37">
        <v>41775</v>
      </c>
      <c r="J68" s="38">
        <v>10000</v>
      </c>
      <c r="K68" s="39">
        <v>1.45</v>
      </c>
      <c r="L68" s="37">
        <v>41957</v>
      </c>
      <c r="M68" s="39">
        <v>333</v>
      </c>
      <c r="N68" s="106">
        <v>4667</v>
      </c>
      <c r="O68" s="40">
        <v>5333</v>
      </c>
      <c r="P68" s="40">
        <v>10000</v>
      </c>
      <c r="Q68" s="39">
        <v>1.5</v>
      </c>
      <c r="R68" s="39"/>
      <c r="S68" s="39"/>
      <c r="T68" s="150">
        <v>10000</v>
      </c>
      <c r="U68" s="39">
        <v>99.266944444444448</v>
      </c>
      <c r="W68" s="163">
        <f t="shared" si="1"/>
        <v>0</v>
      </c>
    </row>
    <row r="69" spans="1:23" s="75" customFormat="1" ht="15" customHeight="1" x14ac:dyDescent="0.25">
      <c r="A69" s="180"/>
      <c r="B69" s="183"/>
      <c r="C69" s="34" t="s">
        <v>76</v>
      </c>
      <c r="D69" s="34" t="s">
        <v>1177</v>
      </c>
      <c r="E69" s="34" t="s">
        <v>18</v>
      </c>
      <c r="F69" s="35" t="s">
        <v>227</v>
      </c>
      <c r="G69" s="36" t="s">
        <v>226</v>
      </c>
      <c r="H69" s="37">
        <v>41787</v>
      </c>
      <c r="I69" s="37">
        <v>41789</v>
      </c>
      <c r="J69" s="38">
        <v>10000</v>
      </c>
      <c r="K69" s="39">
        <v>1.91</v>
      </c>
      <c r="L69" s="37">
        <v>42153</v>
      </c>
      <c r="M69" s="39">
        <v>203.5</v>
      </c>
      <c r="N69" s="106">
        <v>7050</v>
      </c>
      <c r="O69" s="40">
        <v>2950</v>
      </c>
      <c r="P69" s="40">
        <v>10000</v>
      </c>
      <c r="Q69" s="39">
        <v>2.0499999999999998</v>
      </c>
      <c r="R69" s="39"/>
      <c r="S69" s="39"/>
      <c r="T69" s="150">
        <v>10000</v>
      </c>
      <c r="U69" s="39">
        <v>98.068777777777782</v>
      </c>
      <c r="W69" s="163">
        <f t="shared" si="1"/>
        <v>0</v>
      </c>
    </row>
    <row r="70" spans="1:23" s="75" customFormat="1" ht="15" customHeight="1" x14ac:dyDescent="0.25">
      <c r="A70" s="180"/>
      <c r="B70" s="184" t="s">
        <v>45</v>
      </c>
      <c r="C70" s="26" t="s">
        <v>76</v>
      </c>
      <c r="D70" s="26" t="s">
        <v>1177</v>
      </c>
      <c r="E70" s="26" t="s">
        <v>21</v>
      </c>
      <c r="F70" s="27" t="s">
        <v>228</v>
      </c>
      <c r="G70" s="28" t="s">
        <v>229</v>
      </c>
      <c r="H70" s="29">
        <v>41794</v>
      </c>
      <c r="I70" s="29">
        <v>41796</v>
      </c>
      <c r="J70" s="30">
        <v>10000</v>
      </c>
      <c r="K70" s="31">
        <v>1.5</v>
      </c>
      <c r="L70" s="29">
        <v>41978</v>
      </c>
      <c r="M70" s="31">
        <v>197</v>
      </c>
      <c r="N70" s="107">
        <v>4925</v>
      </c>
      <c r="O70" s="32">
        <v>5075</v>
      </c>
      <c r="P70" s="32">
        <v>10000</v>
      </c>
      <c r="Q70" s="31">
        <v>1.6</v>
      </c>
      <c r="R70" s="31"/>
      <c r="S70" s="31"/>
      <c r="T70" s="149">
        <v>10000</v>
      </c>
      <c r="U70" s="31">
        <v>99.24166666666666</v>
      </c>
      <c r="W70" s="163">
        <f t="shared" si="1"/>
        <v>0</v>
      </c>
    </row>
    <row r="71" spans="1:23" s="75" customFormat="1" ht="15" customHeight="1" x14ac:dyDescent="0.2">
      <c r="A71" s="180"/>
      <c r="B71" s="185"/>
      <c r="C71" s="26" t="s">
        <v>408</v>
      </c>
      <c r="D71" s="26" t="s">
        <v>1177</v>
      </c>
      <c r="E71" s="26" t="s">
        <v>21</v>
      </c>
      <c r="F71" s="27" t="s">
        <v>681</v>
      </c>
      <c r="G71" s="28" t="s">
        <v>229</v>
      </c>
      <c r="H71" s="29">
        <v>41801</v>
      </c>
      <c r="I71" s="29">
        <v>41803</v>
      </c>
      <c r="J71" s="30">
        <v>3000</v>
      </c>
      <c r="K71" s="31">
        <v>5.25</v>
      </c>
      <c r="L71" s="29">
        <v>41985</v>
      </c>
      <c r="M71" s="31">
        <v>100</v>
      </c>
      <c r="N71" s="32">
        <v>2000</v>
      </c>
      <c r="O71" s="32">
        <v>1000</v>
      </c>
      <c r="P71" s="32">
        <v>3000</v>
      </c>
      <c r="Q71" s="31">
        <v>5.25</v>
      </c>
      <c r="R71" s="31">
        <v>5.25</v>
      </c>
      <c r="S71" s="31">
        <v>5.25</v>
      </c>
      <c r="T71" s="149">
        <v>3000</v>
      </c>
      <c r="U71" s="31">
        <v>97.345833333333331</v>
      </c>
      <c r="W71" s="163">
        <f t="shared" si="1"/>
        <v>0</v>
      </c>
    </row>
    <row r="72" spans="1:23" s="75" customFormat="1" ht="15" customHeight="1" x14ac:dyDescent="0.25">
      <c r="A72" s="180"/>
      <c r="B72" s="185"/>
      <c r="C72" s="26" t="s">
        <v>76</v>
      </c>
      <c r="D72" s="26" t="s">
        <v>1177</v>
      </c>
      <c r="E72" s="26" t="s">
        <v>18</v>
      </c>
      <c r="F72" s="27" t="s">
        <v>230</v>
      </c>
      <c r="G72" s="28" t="s">
        <v>229</v>
      </c>
      <c r="H72" s="29">
        <v>41815</v>
      </c>
      <c r="I72" s="29">
        <v>41817</v>
      </c>
      <c r="J72" s="30">
        <v>10000</v>
      </c>
      <c r="K72" s="31">
        <v>1.87</v>
      </c>
      <c r="L72" s="29">
        <v>42181</v>
      </c>
      <c r="M72" s="31">
        <v>357.5</v>
      </c>
      <c r="N72" s="107">
        <v>9955</v>
      </c>
      <c r="O72" s="32">
        <v>45</v>
      </c>
      <c r="P72" s="32">
        <v>10000</v>
      </c>
      <c r="Q72" s="31">
        <v>2</v>
      </c>
      <c r="R72" s="31"/>
      <c r="S72" s="31"/>
      <c r="T72" s="149">
        <v>10000</v>
      </c>
      <c r="U72" s="31">
        <v>98.109222222222229</v>
      </c>
      <c r="W72" s="163">
        <f t="shared" si="1"/>
        <v>0</v>
      </c>
    </row>
    <row r="73" spans="1:23" s="75" customFormat="1" ht="15" customHeight="1" x14ac:dyDescent="0.25">
      <c r="A73" s="180"/>
      <c r="B73" s="90" t="s">
        <v>57</v>
      </c>
      <c r="C73" s="34" t="s">
        <v>76</v>
      </c>
      <c r="D73" s="34" t="s">
        <v>1177</v>
      </c>
      <c r="E73" s="34" t="s">
        <v>18</v>
      </c>
      <c r="F73" s="35" t="s">
        <v>231</v>
      </c>
      <c r="G73" s="36" t="s">
        <v>232</v>
      </c>
      <c r="H73" s="37">
        <v>41829</v>
      </c>
      <c r="I73" s="37">
        <v>41831</v>
      </c>
      <c r="J73" s="38">
        <v>10000</v>
      </c>
      <c r="K73" s="39">
        <v>1.69</v>
      </c>
      <c r="L73" s="37">
        <v>42195</v>
      </c>
      <c r="M73" s="39">
        <v>282.5</v>
      </c>
      <c r="N73" s="106">
        <v>10000</v>
      </c>
      <c r="O73" s="40">
        <v>0</v>
      </c>
      <c r="P73" s="40">
        <v>10000</v>
      </c>
      <c r="Q73" s="39">
        <v>1.85</v>
      </c>
      <c r="R73" s="39"/>
      <c r="S73" s="39"/>
      <c r="T73" s="150">
        <v>10000</v>
      </c>
      <c r="U73" s="39">
        <v>98.291222222222217</v>
      </c>
      <c r="W73" s="163">
        <f t="shared" si="1"/>
        <v>0</v>
      </c>
    </row>
    <row r="74" spans="1:23" s="75" customFormat="1" ht="15" customHeight="1" x14ac:dyDescent="0.25">
      <c r="A74" s="180"/>
      <c r="B74" s="185" t="s">
        <v>1078</v>
      </c>
      <c r="C74" s="26" t="s">
        <v>76</v>
      </c>
      <c r="D74" s="26" t="s">
        <v>1177</v>
      </c>
      <c r="E74" s="26" t="s">
        <v>21</v>
      </c>
      <c r="F74" s="27" t="s">
        <v>233</v>
      </c>
      <c r="G74" s="28" t="s">
        <v>235</v>
      </c>
      <c r="H74" s="29">
        <v>41850</v>
      </c>
      <c r="I74" s="29">
        <v>41852</v>
      </c>
      <c r="J74" s="30">
        <v>10000</v>
      </c>
      <c r="K74" s="31">
        <v>1.48</v>
      </c>
      <c r="L74" s="29">
        <v>42034</v>
      </c>
      <c r="M74" s="31">
        <v>378.5</v>
      </c>
      <c r="N74" s="107"/>
      <c r="O74" s="32"/>
      <c r="P74" s="32">
        <v>0</v>
      </c>
      <c r="Q74" s="31"/>
      <c r="R74" s="31"/>
      <c r="S74" s="31"/>
      <c r="T74" s="149">
        <v>10000</v>
      </c>
      <c r="U74" s="31">
        <v>99.251777777777775</v>
      </c>
      <c r="W74" s="163">
        <f t="shared" si="1"/>
        <v>10000</v>
      </c>
    </row>
    <row r="75" spans="1:23" s="75" customFormat="1" ht="15" customHeight="1" x14ac:dyDescent="0.2">
      <c r="A75" s="180"/>
      <c r="B75" s="185"/>
      <c r="C75" s="26" t="s">
        <v>408</v>
      </c>
      <c r="D75" s="26" t="s">
        <v>1177</v>
      </c>
      <c r="E75" s="26" t="s">
        <v>21</v>
      </c>
      <c r="F75" s="27" t="s">
        <v>682</v>
      </c>
      <c r="G75" s="28" t="s">
        <v>235</v>
      </c>
      <c r="H75" s="29">
        <v>41857</v>
      </c>
      <c r="I75" s="29">
        <v>41859</v>
      </c>
      <c r="J75" s="30">
        <v>2500</v>
      </c>
      <c r="K75" s="31">
        <v>5.5</v>
      </c>
      <c r="L75" s="29">
        <v>42041</v>
      </c>
      <c r="M75" s="31">
        <v>100</v>
      </c>
      <c r="N75" s="32">
        <v>2500</v>
      </c>
      <c r="O75" s="32"/>
      <c r="P75" s="32">
        <v>2500</v>
      </c>
      <c r="Q75" s="31">
        <v>5.5</v>
      </c>
      <c r="R75" s="31"/>
      <c r="S75" s="31"/>
      <c r="T75" s="149">
        <v>2500</v>
      </c>
      <c r="U75" s="31">
        <v>97.219444444444449</v>
      </c>
      <c r="W75" s="163">
        <f t="shared" si="1"/>
        <v>0</v>
      </c>
    </row>
    <row r="76" spans="1:23" s="75" customFormat="1" ht="15" customHeight="1" x14ac:dyDescent="0.25">
      <c r="A76" s="180"/>
      <c r="B76" s="185"/>
      <c r="C76" s="26" t="s">
        <v>76</v>
      </c>
      <c r="D76" s="26" t="s">
        <v>1177</v>
      </c>
      <c r="E76" s="26" t="s">
        <v>23</v>
      </c>
      <c r="F76" s="27" t="s">
        <v>234</v>
      </c>
      <c r="G76" s="28" t="s">
        <v>235</v>
      </c>
      <c r="H76" s="29">
        <v>41864</v>
      </c>
      <c r="I76" s="29">
        <v>41866</v>
      </c>
      <c r="J76" s="30">
        <v>10000</v>
      </c>
      <c r="K76" s="31">
        <v>1.2825</v>
      </c>
      <c r="L76" s="29">
        <v>41957</v>
      </c>
      <c r="M76" s="31">
        <v>322.5</v>
      </c>
      <c r="N76" s="107">
        <v>9357</v>
      </c>
      <c r="O76" s="32">
        <v>643</v>
      </c>
      <c r="P76" s="32">
        <v>10000</v>
      </c>
      <c r="Q76" s="31">
        <v>1.5</v>
      </c>
      <c r="R76" s="31">
        <v>1.05</v>
      </c>
      <c r="S76" s="31">
        <v>3.5</v>
      </c>
      <c r="T76" s="149">
        <v>10000</v>
      </c>
      <c r="U76" s="31">
        <v>99.675812500000006</v>
      </c>
      <c r="W76" s="163">
        <f t="shared" si="1"/>
        <v>0</v>
      </c>
    </row>
    <row r="77" spans="1:23" s="75" customFormat="1" ht="15" customHeight="1" x14ac:dyDescent="0.25">
      <c r="A77" s="180"/>
      <c r="B77" s="185"/>
      <c r="C77" s="26" t="s">
        <v>76</v>
      </c>
      <c r="D77" s="26" t="s">
        <v>1177</v>
      </c>
      <c r="E77" s="26" t="s">
        <v>21</v>
      </c>
      <c r="F77" s="27" t="s">
        <v>236</v>
      </c>
      <c r="G77" s="28" t="s">
        <v>235</v>
      </c>
      <c r="H77" s="29">
        <v>41871</v>
      </c>
      <c r="I77" s="29">
        <v>41873</v>
      </c>
      <c r="J77" s="30">
        <v>10000</v>
      </c>
      <c r="K77" s="31">
        <v>1.52</v>
      </c>
      <c r="L77" s="29">
        <v>42055</v>
      </c>
      <c r="M77" s="31">
        <v>205.50000000000003</v>
      </c>
      <c r="N77" s="107">
        <v>7500</v>
      </c>
      <c r="O77" s="32">
        <v>2500</v>
      </c>
      <c r="P77" s="32">
        <v>10000</v>
      </c>
      <c r="Q77" s="31">
        <v>1.6</v>
      </c>
      <c r="R77" s="31">
        <v>1.45</v>
      </c>
      <c r="S77" s="31">
        <v>3.5</v>
      </c>
      <c r="T77" s="149">
        <v>10000</v>
      </c>
      <c r="U77" s="31">
        <v>99.231555555555559</v>
      </c>
      <c r="W77" s="163">
        <f t="shared" si="1"/>
        <v>0</v>
      </c>
    </row>
    <row r="78" spans="1:23" s="75" customFormat="1" ht="15" customHeight="1" x14ac:dyDescent="0.2">
      <c r="A78" s="180"/>
      <c r="B78" s="185"/>
      <c r="C78" s="26" t="s">
        <v>111</v>
      </c>
      <c r="D78" s="26" t="s">
        <v>1177</v>
      </c>
      <c r="E78" s="26" t="s">
        <v>21</v>
      </c>
      <c r="F78" s="27" t="s">
        <v>467</v>
      </c>
      <c r="G78" s="28" t="s">
        <v>235</v>
      </c>
      <c r="H78" s="29">
        <v>41871</v>
      </c>
      <c r="I78" s="29">
        <v>41873</v>
      </c>
      <c r="J78" s="30">
        <v>8000</v>
      </c>
      <c r="K78" s="31">
        <v>1.8187500000000001</v>
      </c>
      <c r="L78" s="29">
        <v>42055</v>
      </c>
      <c r="M78" s="31">
        <v>130.625</v>
      </c>
      <c r="N78" s="32">
        <v>2000</v>
      </c>
      <c r="O78" s="32">
        <v>6000</v>
      </c>
      <c r="P78" s="32">
        <v>8000</v>
      </c>
      <c r="Q78" s="31">
        <v>2.5</v>
      </c>
      <c r="R78" s="31">
        <v>1.45</v>
      </c>
      <c r="S78" s="31">
        <v>3.6</v>
      </c>
      <c r="T78" s="149">
        <v>8000</v>
      </c>
      <c r="U78" s="31">
        <v>99.080520833333338</v>
      </c>
      <c r="W78" s="163">
        <f t="shared" si="1"/>
        <v>0</v>
      </c>
    </row>
    <row r="79" spans="1:23" s="75" customFormat="1" ht="15" customHeight="1" x14ac:dyDescent="0.2">
      <c r="A79" s="180"/>
      <c r="B79" s="186"/>
      <c r="C79" s="26" t="s">
        <v>111</v>
      </c>
      <c r="D79" s="26" t="s">
        <v>1177</v>
      </c>
      <c r="E79" s="26" t="s">
        <v>21</v>
      </c>
      <c r="F79" s="27" t="s">
        <v>468</v>
      </c>
      <c r="G79" s="28" t="s">
        <v>235</v>
      </c>
      <c r="H79" s="29">
        <v>41878</v>
      </c>
      <c r="I79" s="29">
        <v>41880</v>
      </c>
      <c r="J79" s="30">
        <v>7000</v>
      </c>
      <c r="K79" s="31">
        <v>2.4500000000000002</v>
      </c>
      <c r="L79" s="29">
        <v>42062</v>
      </c>
      <c r="M79" s="31">
        <v>110.00000000000001</v>
      </c>
      <c r="N79" s="32">
        <v>5000</v>
      </c>
      <c r="O79" s="32">
        <v>2000</v>
      </c>
      <c r="P79" s="32">
        <v>7000</v>
      </c>
      <c r="Q79" s="31">
        <v>2.75</v>
      </c>
      <c r="R79" s="31">
        <v>2.15</v>
      </c>
      <c r="S79" s="31">
        <v>3.5</v>
      </c>
      <c r="T79" s="149">
        <v>7000</v>
      </c>
      <c r="U79" s="31">
        <v>98.761388888888888</v>
      </c>
      <c r="W79" s="163">
        <f t="shared" si="1"/>
        <v>0</v>
      </c>
    </row>
    <row r="80" spans="1:23" s="75" customFormat="1" ht="15" customHeight="1" x14ac:dyDescent="0.25">
      <c r="A80" s="180"/>
      <c r="B80" s="182" t="s">
        <v>147</v>
      </c>
      <c r="C80" s="34" t="s">
        <v>76</v>
      </c>
      <c r="D80" s="34" t="s">
        <v>1177</v>
      </c>
      <c r="E80" s="34" t="s">
        <v>21</v>
      </c>
      <c r="F80" s="35" t="s">
        <v>237</v>
      </c>
      <c r="G80" s="36" t="s">
        <v>238</v>
      </c>
      <c r="H80" s="37">
        <v>41885</v>
      </c>
      <c r="I80" s="37">
        <v>41887</v>
      </c>
      <c r="J80" s="38">
        <v>10000</v>
      </c>
      <c r="K80" s="39">
        <v>1.5549999999999999</v>
      </c>
      <c r="L80" s="37">
        <v>42069</v>
      </c>
      <c r="M80" s="39">
        <v>213.49999999999997</v>
      </c>
      <c r="N80" s="106">
        <v>9000</v>
      </c>
      <c r="O80" s="40">
        <v>1000</v>
      </c>
      <c r="P80" s="40">
        <v>10000</v>
      </c>
      <c r="Q80" s="39">
        <v>1.8</v>
      </c>
      <c r="R80" s="39">
        <v>1.4</v>
      </c>
      <c r="S80" s="39">
        <v>3.2</v>
      </c>
      <c r="T80" s="150">
        <v>10000</v>
      </c>
      <c r="U80" s="39">
        <v>99.213861111111115</v>
      </c>
      <c r="W80" s="163">
        <f t="shared" si="1"/>
        <v>0</v>
      </c>
    </row>
    <row r="81" spans="1:23" s="75" customFormat="1" ht="15" customHeight="1" x14ac:dyDescent="0.2">
      <c r="A81" s="180"/>
      <c r="B81" s="183"/>
      <c r="C81" s="34" t="s">
        <v>111</v>
      </c>
      <c r="D81" s="34" t="s">
        <v>1177</v>
      </c>
      <c r="E81" s="34" t="s">
        <v>21</v>
      </c>
      <c r="F81" s="35" t="s">
        <v>469</v>
      </c>
      <c r="G81" s="36" t="s">
        <v>238</v>
      </c>
      <c r="H81" s="37">
        <v>41892</v>
      </c>
      <c r="I81" s="37">
        <v>41894</v>
      </c>
      <c r="J81" s="38">
        <v>10000</v>
      </c>
      <c r="K81" s="39">
        <v>2.27</v>
      </c>
      <c r="L81" s="37">
        <v>42076</v>
      </c>
      <c r="M81" s="39">
        <v>106</v>
      </c>
      <c r="N81" s="40">
        <v>2000</v>
      </c>
      <c r="O81" s="40">
        <v>8000</v>
      </c>
      <c r="P81" s="40">
        <v>10000</v>
      </c>
      <c r="Q81" s="39">
        <v>2.8</v>
      </c>
      <c r="R81" s="39"/>
      <c r="S81" s="39"/>
      <c r="T81" s="150">
        <v>10000</v>
      </c>
      <c r="U81" s="39">
        <v>98.852388888888882</v>
      </c>
      <c r="W81" s="163">
        <f t="shared" si="1"/>
        <v>0</v>
      </c>
    </row>
    <row r="82" spans="1:23" s="75" customFormat="1" ht="15" customHeight="1" x14ac:dyDescent="0.25">
      <c r="A82" s="180"/>
      <c r="B82" s="184" t="s">
        <v>152</v>
      </c>
      <c r="C82" s="26" t="s">
        <v>76</v>
      </c>
      <c r="D82" s="26" t="s">
        <v>1177</v>
      </c>
      <c r="E82" s="26" t="s">
        <v>21</v>
      </c>
      <c r="F82" s="27" t="s">
        <v>239</v>
      </c>
      <c r="G82" s="28" t="s">
        <v>240</v>
      </c>
      <c r="H82" s="29">
        <v>41920</v>
      </c>
      <c r="I82" s="29">
        <v>41922</v>
      </c>
      <c r="J82" s="30">
        <v>4000</v>
      </c>
      <c r="K82" s="31">
        <v>1.8</v>
      </c>
      <c r="L82" s="29">
        <v>42104</v>
      </c>
      <c r="M82" s="31">
        <v>153</v>
      </c>
      <c r="N82" s="107">
        <v>3500</v>
      </c>
      <c r="O82" s="32">
        <v>500</v>
      </c>
      <c r="P82" s="32">
        <v>4000</v>
      </c>
      <c r="Q82" s="31">
        <v>1.9</v>
      </c>
      <c r="R82" s="31"/>
      <c r="S82" s="31"/>
      <c r="T82" s="149">
        <v>4000</v>
      </c>
      <c r="U82" s="31">
        <v>99.09</v>
      </c>
      <c r="W82" s="163">
        <f t="shared" si="1"/>
        <v>0</v>
      </c>
    </row>
    <row r="83" spans="1:23" s="75" customFormat="1" ht="15" customHeight="1" x14ac:dyDescent="0.2">
      <c r="A83" s="180"/>
      <c r="B83" s="185"/>
      <c r="C83" s="26" t="s">
        <v>111</v>
      </c>
      <c r="D83" s="26" t="s">
        <v>1177</v>
      </c>
      <c r="E83" s="26" t="s">
        <v>21</v>
      </c>
      <c r="F83" s="27" t="s">
        <v>470</v>
      </c>
      <c r="G83" s="28" t="s">
        <v>240</v>
      </c>
      <c r="H83" s="29">
        <v>41927</v>
      </c>
      <c r="I83" s="29">
        <v>41929</v>
      </c>
      <c r="J83" s="30">
        <v>9800</v>
      </c>
      <c r="K83" s="31">
        <v>2.6836700000000002</v>
      </c>
      <c r="L83" s="29">
        <v>42111</v>
      </c>
      <c r="M83" s="31">
        <v>65.333300000000008</v>
      </c>
      <c r="N83" s="32">
        <v>4500</v>
      </c>
      <c r="O83" s="32">
        <v>5300</v>
      </c>
      <c r="P83" s="32">
        <v>9800</v>
      </c>
      <c r="Q83" s="31">
        <v>3.8</v>
      </c>
      <c r="R83" s="31">
        <v>2.4</v>
      </c>
      <c r="S83" s="31">
        <v>3.8</v>
      </c>
      <c r="T83" s="149">
        <v>9800</v>
      </c>
      <c r="U83" s="31">
        <v>98.643255722222221</v>
      </c>
      <c r="W83" s="163">
        <f t="shared" si="1"/>
        <v>0</v>
      </c>
    </row>
    <row r="84" spans="1:23" s="75" customFormat="1" ht="15" customHeight="1" x14ac:dyDescent="0.2">
      <c r="A84" s="180"/>
      <c r="B84" s="185"/>
      <c r="C84" s="26" t="s">
        <v>111</v>
      </c>
      <c r="D84" s="26" t="s">
        <v>1177</v>
      </c>
      <c r="E84" s="26" t="s">
        <v>23</v>
      </c>
      <c r="F84" s="27" t="s">
        <v>471</v>
      </c>
      <c r="G84" s="28" t="s">
        <v>240</v>
      </c>
      <c r="H84" s="29">
        <v>41941</v>
      </c>
      <c r="I84" s="29">
        <v>41943</v>
      </c>
      <c r="J84" s="30">
        <v>3800</v>
      </c>
      <c r="K84" s="31">
        <v>1.9592099999999999</v>
      </c>
      <c r="L84" s="29">
        <v>42034</v>
      </c>
      <c r="M84" s="31">
        <v>64.5</v>
      </c>
      <c r="N84" s="32">
        <v>300</v>
      </c>
      <c r="O84" s="32">
        <v>3500</v>
      </c>
      <c r="P84" s="32">
        <v>3800</v>
      </c>
      <c r="Q84" s="31">
        <v>2.85</v>
      </c>
      <c r="R84" s="31">
        <v>1.55</v>
      </c>
      <c r="S84" s="31">
        <v>4.5</v>
      </c>
      <c r="T84" s="149">
        <v>3800</v>
      </c>
      <c r="U84" s="31">
        <v>99.504755250000002</v>
      </c>
      <c r="W84" s="163">
        <f t="shared" si="1"/>
        <v>0</v>
      </c>
    </row>
    <row r="85" spans="1:23" s="75" customFormat="1" ht="15" customHeight="1" x14ac:dyDescent="0.2">
      <c r="A85" s="180"/>
      <c r="B85" s="185"/>
      <c r="C85" s="26" t="s">
        <v>113</v>
      </c>
      <c r="D85" s="26" t="s">
        <v>1177</v>
      </c>
      <c r="E85" s="26" t="s">
        <v>23</v>
      </c>
      <c r="F85" s="27" t="s">
        <v>700</v>
      </c>
      <c r="G85" s="28" t="s">
        <v>240</v>
      </c>
      <c r="H85" s="29">
        <v>41934</v>
      </c>
      <c r="I85" s="29">
        <v>41936</v>
      </c>
      <c r="J85" s="30">
        <v>1000</v>
      </c>
      <c r="K85" s="31">
        <v>2.625</v>
      </c>
      <c r="L85" s="29">
        <v>42027</v>
      </c>
      <c r="M85" s="31">
        <v>177.5</v>
      </c>
      <c r="N85" s="32"/>
      <c r="O85" s="32">
        <v>1000</v>
      </c>
      <c r="P85" s="32">
        <v>1000</v>
      </c>
      <c r="Q85" s="31">
        <v>2.75</v>
      </c>
      <c r="R85" s="31"/>
      <c r="S85" s="31"/>
      <c r="T85" s="149">
        <v>1000</v>
      </c>
      <c r="U85" s="31">
        <v>99.33645833333334</v>
      </c>
      <c r="W85" s="163">
        <f t="shared" si="1"/>
        <v>0</v>
      </c>
    </row>
    <row r="86" spans="1:23" s="75" customFormat="1" ht="15" customHeight="1" x14ac:dyDescent="0.25">
      <c r="A86" s="180"/>
      <c r="B86" s="185"/>
      <c r="C86" s="26" t="s">
        <v>76</v>
      </c>
      <c r="D86" s="26" t="s">
        <v>1177</v>
      </c>
      <c r="E86" s="26" t="s">
        <v>23</v>
      </c>
      <c r="F86" s="27" t="s">
        <v>241</v>
      </c>
      <c r="G86" s="28" t="s">
        <v>240</v>
      </c>
      <c r="H86" s="29">
        <v>41941</v>
      </c>
      <c r="I86" s="29">
        <v>41943</v>
      </c>
      <c r="J86" s="30">
        <v>7000</v>
      </c>
      <c r="K86" s="31">
        <v>1.5</v>
      </c>
      <c r="L86" s="29">
        <v>42034</v>
      </c>
      <c r="M86" s="31">
        <v>130</v>
      </c>
      <c r="N86" s="107">
        <v>6000</v>
      </c>
      <c r="O86" s="32">
        <v>1000</v>
      </c>
      <c r="P86" s="32">
        <v>7000</v>
      </c>
      <c r="Q86" s="31">
        <v>1.7</v>
      </c>
      <c r="R86" s="31"/>
      <c r="S86" s="31"/>
      <c r="T86" s="149">
        <v>7000</v>
      </c>
      <c r="U86" s="31">
        <v>99.620833333333337</v>
      </c>
      <c r="W86" s="163">
        <f t="shared" si="1"/>
        <v>0</v>
      </c>
    </row>
    <row r="87" spans="1:23" s="75" customFormat="1" ht="15" customHeight="1" x14ac:dyDescent="0.25">
      <c r="A87" s="180"/>
      <c r="B87" s="182" t="s">
        <v>161</v>
      </c>
      <c r="C87" s="34" t="s">
        <v>76</v>
      </c>
      <c r="D87" s="34" t="s">
        <v>1177</v>
      </c>
      <c r="E87" s="34" t="s">
        <v>21</v>
      </c>
      <c r="F87" s="35" t="s">
        <v>239</v>
      </c>
      <c r="G87" s="36" t="s">
        <v>242</v>
      </c>
      <c r="H87" s="37">
        <v>41955</v>
      </c>
      <c r="I87" s="37">
        <v>41957</v>
      </c>
      <c r="J87" s="38">
        <v>4500</v>
      </c>
      <c r="K87" s="39">
        <v>1.92</v>
      </c>
      <c r="L87" s="37">
        <v>42104</v>
      </c>
      <c r="M87" s="39">
        <v>138.32999999999998</v>
      </c>
      <c r="N87" s="106"/>
      <c r="O87" s="40"/>
      <c r="P87" s="40">
        <v>0</v>
      </c>
      <c r="Q87" s="39"/>
      <c r="R87" s="39"/>
      <c r="S87" s="39"/>
      <c r="T87" s="150">
        <v>4500</v>
      </c>
      <c r="U87" s="39">
        <v>99.215999999999994</v>
      </c>
      <c r="W87" s="163">
        <f t="shared" si="1"/>
        <v>4500</v>
      </c>
    </row>
    <row r="88" spans="1:23" s="75" customFormat="1" ht="15" customHeight="1" x14ac:dyDescent="0.2">
      <c r="A88" s="180"/>
      <c r="B88" s="183"/>
      <c r="C88" s="34" t="s">
        <v>111</v>
      </c>
      <c r="D88" s="34" t="s">
        <v>1177</v>
      </c>
      <c r="E88" s="34" t="s">
        <v>21</v>
      </c>
      <c r="F88" s="35" t="s">
        <v>472</v>
      </c>
      <c r="G88" s="36" t="s">
        <v>242</v>
      </c>
      <c r="H88" s="37">
        <v>41955</v>
      </c>
      <c r="I88" s="37">
        <v>41957</v>
      </c>
      <c r="J88" s="38">
        <v>5800</v>
      </c>
      <c r="K88" s="39">
        <v>2.9474100000000001</v>
      </c>
      <c r="L88" s="37">
        <v>42139</v>
      </c>
      <c r="M88" s="39">
        <v>82.5</v>
      </c>
      <c r="N88" s="40">
        <v>3300</v>
      </c>
      <c r="O88" s="40">
        <v>2500</v>
      </c>
      <c r="P88" s="40">
        <v>5800</v>
      </c>
      <c r="Q88" s="39">
        <v>3.4</v>
      </c>
      <c r="R88" s="39">
        <v>2.5</v>
      </c>
      <c r="S88" s="39">
        <v>4.0999999999999996</v>
      </c>
      <c r="T88" s="150">
        <v>5800</v>
      </c>
      <c r="U88" s="39">
        <v>98.509920500000007</v>
      </c>
      <c r="W88" s="163">
        <f t="shared" si="1"/>
        <v>0</v>
      </c>
    </row>
    <row r="89" spans="1:23" s="75" customFormat="1" ht="15" customHeight="1" x14ac:dyDescent="0.2">
      <c r="A89" s="180"/>
      <c r="B89" s="183"/>
      <c r="C89" s="34" t="s">
        <v>113</v>
      </c>
      <c r="D89" s="34" t="s">
        <v>1177</v>
      </c>
      <c r="E89" s="34" t="s">
        <v>23</v>
      </c>
      <c r="F89" s="35" t="s">
        <v>701</v>
      </c>
      <c r="G89" s="36" t="s">
        <v>242</v>
      </c>
      <c r="H89" s="37">
        <v>41962</v>
      </c>
      <c r="I89" s="37">
        <v>41964</v>
      </c>
      <c r="J89" s="38">
        <v>8000</v>
      </c>
      <c r="K89" s="39">
        <v>2.71875</v>
      </c>
      <c r="L89" s="37">
        <v>42055</v>
      </c>
      <c r="M89" s="39">
        <v>190</v>
      </c>
      <c r="N89" s="40">
        <v>7000</v>
      </c>
      <c r="O89" s="40">
        <v>1000</v>
      </c>
      <c r="P89" s="40">
        <v>8000</v>
      </c>
      <c r="Q89" s="39">
        <v>2.75</v>
      </c>
      <c r="R89" s="39">
        <v>2.5</v>
      </c>
      <c r="S89" s="39">
        <v>5.5</v>
      </c>
      <c r="T89" s="150">
        <v>8000</v>
      </c>
      <c r="U89" s="39">
        <v>99.312760416666663</v>
      </c>
      <c r="W89" s="163">
        <f t="shared" si="1"/>
        <v>0</v>
      </c>
    </row>
    <row r="90" spans="1:23" s="75" customFormat="1" ht="15" customHeight="1" x14ac:dyDescent="0.2">
      <c r="A90" s="180"/>
      <c r="B90" s="187"/>
      <c r="C90" s="34" t="s">
        <v>111</v>
      </c>
      <c r="D90" s="34" t="s">
        <v>1177</v>
      </c>
      <c r="E90" s="34" t="s">
        <v>21</v>
      </c>
      <c r="F90" s="35" t="s">
        <v>473</v>
      </c>
      <c r="G90" s="36" t="s">
        <v>242</v>
      </c>
      <c r="H90" s="37">
        <v>41962</v>
      </c>
      <c r="I90" s="37">
        <v>41964</v>
      </c>
      <c r="J90" s="38">
        <v>2500</v>
      </c>
      <c r="K90" s="39">
        <v>3.29</v>
      </c>
      <c r="L90" s="37">
        <v>42146</v>
      </c>
      <c r="M90" s="39">
        <v>45</v>
      </c>
      <c r="N90" s="40">
        <v>2500</v>
      </c>
      <c r="O90" s="40"/>
      <c r="P90" s="40">
        <v>2500</v>
      </c>
      <c r="Q90" s="39">
        <v>3.4</v>
      </c>
      <c r="R90" s="39"/>
      <c r="S90" s="39"/>
      <c r="T90" s="150">
        <v>2500</v>
      </c>
      <c r="U90" s="39">
        <v>98.336722222222221</v>
      </c>
      <c r="W90" s="163">
        <f t="shared" si="1"/>
        <v>0</v>
      </c>
    </row>
    <row r="91" spans="1:23" s="75" customFormat="1" ht="15" customHeight="1" x14ac:dyDescent="0.2">
      <c r="A91" s="180"/>
      <c r="B91" s="184" t="s">
        <v>946</v>
      </c>
      <c r="C91" s="26" t="s">
        <v>408</v>
      </c>
      <c r="D91" s="26" t="s">
        <v>1177</v>
      </c>
      <c r="E91" s="26" t="s">
        <v>21</v>
      </c>
      <c r="F91" s="27" t="s">
        <v>683</v>
      </c>
      <c r="G91" s="28" t="s">
        <v>244</v>
      </c>
      <c r="H91" s="29">
        <v>41976</v>
      </c>
      <c r="I91" s="29">
        <v>41978</v>
      </c>
      <c r="J91" s="30">
        <v>3000</v>
      </c>
      <c r="K91" s="31">
        <v>5.25</v>
      </c>
      <c r="L91" s="29">
        <v>42160</v>
      </c>
      <c r="M91" s="31">
        <v>100</v>
      </c>
      <c r="N91" s="32">
        <v>1000</v>
      </c>
      <c r="O91" s="32">
        <v>2000</v>
      </c>
      <c r="P91" s="32">
        <v>3000</v>
      </c>
      <c r="Q91" s="31">
        <v>5.25</v>
      </c>
      <c r="R91" s="31">
        <v>5.25</v>
      </c>
      <c r="S91" s="31">
        <v>5.25</v>
      </c>
      <c r="T91" s="149">
        <v>3000</v>
      </c>
      <c r="U91" s="31">
        <v>97.345833333333331</v>
      </c>
      <c r="W91" s="163">
        <f t="shared" si="1"/>
        <v>0</v>
      </c>
    </row>
    <row r="92" spans="1:23" s="75" customFormat="1" ht="15" customHeight="1" x14ac:dyDescent="0.25">
      <c r="A92" s="180"/>
      <c r="B92" s="185"/>
      <c r="C92" s="26" t="s">
        <v>76</v>
      </c>
      <c r="D92" s="26" t="s">
        <v>1177</v>
      </c>
      <c r="E92" s="26" t="s">
        <v>23</v>
      </c>
      <c r="F92" s="27" t="s">
        <v>243</v>
      </c>
      <c r="G92" s="28" t="s">
        <v>244</v>
      </c>
      <c r="H92" s="29">
        <v>41976</v>
      </c>
      <c r="I92" s="29">
        <v>41978</v>
      </c>
      <c r="J92" s="30">
        <v>4500</v>
      </c>
      <c r="K92" s="31">
        <v>1.91</v>
      </c>
      <c r="L92" s="29">
        <v>42069</v>
      </c>
      <c r="M92" s="31">
        <v>216</v>
      </c>
      <c r="N92" s="107">
        <v>4500</v>
      </c>
      <c r="O92" s="32"/>
      <c r="P92" s="32">
        <v>4500</v>
      </c>
      <c r="Q92" s="31">
        <v>2.1</v>
      </c>
      <c r="R92" s="31"/>
      <c r="S92" s="31"/>
      <c r="T92" s="149">
        <v>4500</v>
      </c>
      <c r="U92" s="31">
        <v>99.517194444444442</v>
      </c>
      <c r="W92" s="163">
        <f t="shared" si="1"/>
        <v>0</v>
      </c>
    </row>
    <row r="93" spans="1:23" s="75" customFormat="1" ht="15" customHeight="1" x14ac:dyDescent="0.2">
      <c r="A93" s="180"/>
      <c r="B93" s="185"/>
      <c r="C93" s="26" t="s">
        <v>113</v>
      </c>
      <c r="D93" s="26" t="s">
        <v>1177</v>
      </c>
      <c r="E93" s="26" t="s">
        <v>23</v>
      </c>
      <c r="F93" s="27" t="s">
        <v>702</v>
      </c>
      <c r="G93" s="28" t="s">
        <v>244</v>
      </c>
      <c r="H93" s="29">
        <v>41983</v>
      </c>
      <c r="I93" s="29">
        <v>41985</v>
      </c>
      <c r="J93" s="30">
        <v>9500</v>
      </c>
      <c r="K93" s="31">
        <v>2.81</v>
      </c>
      <c r="L93" s="29">
        <v>42076</v>
      </c>
      <c r="M93" s="31">
        <v>120</v>
      </c>
      <c r="N93" s="32">
        <v>7000</v>
      </c>
      <c r="O93" s="32">
        <v>2500</v>
      </c>
      <c r="P93" s="32">
        <v>9500</v>
      </c>
      <c r="Q93" s="31">
        <v>3</v>
      </c>
      <c r="R93" s="31"/>
      <c r="S93" s="31"/>
      <c r="T93" s="149">
        <v>9500</v>
      </c>
      <c r="U93" s="31">
        <v>99.28969444444445</v>
      </c>
      <c r="W93" s="163">
        <f t="shared" si="1"/>
        <v>0</v>
      </c>
    </row>
    <row r="94" spans="1:23" s="75" customFormat="1" ht="15" customHeight="1" x14ac:dyDescent="0.25">
      <c r="A94" s="180"/>
      <c r="B94" s="185"/>
      <c r="C94" s="26" t="s">
        <v>76</v>
      </c>
      <c r="D94" s="26" t="s">
        <v>1177</v>
      </c>
      <c r="E94" s="26" t="s">
        <v>23</v>
      </c>
      <c r="F94" s="27" t="s">
        <v>245</v>
      </c>
      <c r="G94" s="28" t="s">
        <v>244</v>
      </c>
      <c r="H94" s="29">
        <v>41983</v>
      </c>
      <c r="I94" s="29">
        <v>41985</v>
      </c>
      <c r="J94" s="30">
        <v>5000</v>
      </c>
      <c r="K94" s="31">
        <v>1.89</v>
      </c>
      <c r="L94" s="29">
        <v>42076</v>
      </c>
      <c r="M94" s="31">
        <v>126</v>
      </c>
      <c r="N94" s="107">
        <v>2500</v>
      </c>
      <c r="O94" s="32">
        <v>2500</v>
      </c>
      <c r="P94" s="32">
        <v>5000</v>
      </c>
      <c r="Q94" s="31">
        <v>2.25</v>
      </c>
      <c r="R94" s="31"/>
      <c r="S94" s="31"/>
      <c r="T94" s="149">
        <v>5000</v>
      </c>
      <c r="U94" s="31">
        <v>99.52225</v>
      </c>
      <c r="W94" s="163">
        <f t="shared" si="1"/>
        <v>0</v>
      </c>
    </row>
    <row r="95" spans="1:23" s="75" customFormat="1" ht="15" customHeight="1" x14ac:dyDescent="0.2">
      <c r="A95" s="180"/>
      <c r="B95" s="185"/>
      <c r="C95" s="26" t="s">
        <v>111</v>
      </c>
      <c r="D95" s="26" t="s">
        <v>1177</v>
      </c>
      <c r="E95" s="26" t="s">
        <v>21</v>
      </c>
      <c r="F95" s="27" t="s">
        <v>474</v>
      </c>
      <c r="G95" s="28" t="s">
        <v>244</v>
      </c>
      <c r="H95" s="29">
        <v>41990</v>
      </c>
      <c r="I95" s="29">
        <v>41992</v>
      </c>
      <c r="J95" s="30">
        <v>5000</v>
      </c>
      <c r="K95" s="31">
        <v>3.5939999999999999</v>
      </c>
      <c r="L95" s="29">
        <v>42174</v>
      </c>
      <c r="M95" s="31">
        <v>136</v>
      </c>
      <c r="N95" s="32">
        <v>2767</v>
      </c>
      <c r="O95" s="32">
        <v>2233</v>
      </c>
      <c r="P95" s="32">
        <v>5000</v>
      </c>
      <c r="Q95" s="31">
        <v>3.8</v>
      </c>
      <c r="R95" s="31">
        <v>3</v>
      </c>
      <c r="S95" s="31">
        <v>4</v>
      </c>
      <c r="T95" s="149">
        <v>5000</v>
      </c>
      <c r="U95" s="31">
        <v>98.183033333333327</v>
      </c>
      <c r="W95" s="163">
        <f t="shared" si="1"/>
        <v>0</v>
      </c>
    </row>
    <row r="96" spans="1:23" s="75" customFormat="1" ht="15" customHeight="1" x14ac:dyDescent="0.2">
      <c r="A96" s="180"/>
      <c r="B96" s="186"/>
      <c r="C96" s="26" t="s">
        <v>113</v>
      </c>
      <c r="D96" s="26" t="s">
        <v>1177</v>
      </c>
      <c r="E96" s="26" t="s">
        <v>23</v>
      </c>
      <c r="F96" s="27" t="s">
        <v>703</v>
      </c>
      <c r="G96" s="28" t="s">
        <v>244</v>
      </c>
      <c r="H96" s="29">
        <v>41997</v>
      </c>
      <c r="I96" s="29">
        <v>41999</v>
      </c>
      <c r="J96" s="30">
        <v>9000</v>
      </c>
      <c r="K96" s="31">
        <v>2.87</v>
      </c>
      <c r="L96" s="29">
        <v>42090</v>
      </c>
      <c r="M96" s="31">
        <v>185</v>
      </c>
      <c r="N96" s="32">
        <v>4000</v>
      </c>
      <c r="O96" s="32">
        <v>5000</v>
      </c>
      <c r="P96" s="32">
        <v>9000</v>
      </c>
      <c r="Q96" s="31">
        <v>2.95</v>
      </c>
      <c r="R96" s="31"/>
      <c r="S96" s="31"/>
      <c r="T96" s="149">
        <v>9000</v>
      </c>
      <c r="U96" s="31">
        <v>99.274527777777777</v>
      </c>
      <c r="W96" s="163">
        <f t="shared" si="1"/>
        <v>0</v>
      </c>
    </row>
    <row r="97" spans="1:23" s="75" customFormat="1" ht="15" customHeight="1" x14ac:dyDescent="0.25">
      <c r="A97" s="177">
        <v>2015</v>
      </c>
      <c r="B97" s="182" t="s">
        <v>945</v>
      </c>
      <c r="C97" s="34" t="s">
        <v>76</v>
      </c>
      <c r="D97" s="34" t="s">
        <v>1177</v>
      </c>
      <c r="E97" s="34" t="s">
        <v>18</v>
      </c>
      <c r="F97" s="35" t="s">
        <v>246</v>
      </c>
      <c r="G97" s="36" t="s">
        <v>247</v>
      </c>
      <c r="H97" s="37">
        <v>42011</v>
      </c>
      <c r="I97" s="37">
        <v>42013</v>
      </c>
      <c r="J97" s="38">
        <v>5000</v>
      </c>
      <c r="K97" s="39">
        <v>2.5249999999999999</v>
      </c>
      <c r="L97" s="37">
        <v>42377</v>
      </c>
      <c r="M97" s="39">
        <v>371</v>
      </c>
      <c r="N97" s="106">
        <v>5000</v>
      </c>
      <c r="O97" s="40">
        <v>0</v>
      </c>
      <c r="P97" s="40">
        <v>5000</v>
      </c>
      <c r="Q97" s="39">
        <v>2.75</v>
      </c>
      <c r="R97" s="39">
        <v>2.25</v>
      </c>
      <c r="S97" s="39">
        <v>4.5</v>
      </c>
      <c r="T97" s="150">
        <v>5000</v>
      </c>
      <c r="U97" s="39">
        <v>97.446944444444441</v>
      </c>
      <c r="W97" s="163">
        <f t="shared" si="1"/>
        <v>0</v>
      </c>
    </row>
    <row r="98" spans="1:23" s="75" customFormat="1" ht="15" customHeight="1" x14ac:dyDescent="0.25">
      <c r="A98" s="178"/>
      <c r="B98" s="183"/>
      <c r="C98" s="34" t="s">
        <v>76</v>
      </c>
      <c r="D98" s="34" t="s">
        <v>1177</v>
      </c>
      <c r="E98" s="34" t="s">
        <v>21</v>
      </c>
      <c r="F98" s="35" t="s">
        <v>248</v>
      </c>
      <c r="G98" s="36" t="s">
        <v>247</v>
      </c>
      <c r="H98" s="37">
        <v>42025</v>
      </c>
      <c r="I98" s="37">
        <v>42027</v>
      </c>
      <c r="J98" s="38">
        <v>10000</v>
      </c>
      <c r="K98" s="39">
        <v>1.9950000000000001</v>
      </c>
      <c r="L98" s="37">
        <v>42209</v>
      </c>
      <c r="M98" s="39">
        <v>257.41000000000003</v>
      </c>
      <c r="N98" s="106">
        <v>9359</v>
      </c>
      <c r="O98" s="40">
        <v>641</v>
      </c>
      <c r="P98" s="40">
        <v>10000</v>
      </c>
      <c r="Q98" s="39">
        <v>2.1</v>
      </c>
      <c r="R98" s="39">
        <v>1.9</v>
      </c>
      <c r="S98" s="39">
        <v>4.5</v>
      </c>
      <c r="T98" s="150">
        <v>10000</v>
      </c>
      <c r="U98" s="39">
        <v>98.991416666666666</v>
      </c>
      <c r="W98" s="163">
        <f t="shared" si="1"/>
        <v>0</v>
      </c>
    </row>
    <row r="99" spans="1:23" s="75" customFormat="1" ht="15" customHeight="1" x14ac:dyDescent="0.2">
      <c r="A99" s="178"/>
      <c r="B99" s="183"/>
      <c r="C99" s="34" t="s">
        <v>408</v>
      </c>
      <c r="D99" s="34" t="s">
        <v>1177</v>
      </c>
      <c r="E99" s="34" t="s">
        <v>21</v>
      </c>
      <c r="F99" s="35" t="s">
        <v>684</v>
      </c>
      <c r="G99" s="36" t="s">
        <v>247</v>
      </c>
      <c r="H99" s="37">
        <v>42032</v>
      </c>
      <c r="I99" s="37">
        <v>42034</v>
      </c>
      <c r="J99" s="38">
        <v>2500</v>
      </c>
      <c r="K99" s="39">
        <v>5.25</v>
      </c>
      <c r="L99" s="37">
        <v>42216</v>
      </c>
      <c r="M99" s="39">
        <v>100</v>
      </c>
      <c r="N99" s="40">
        <v>2500</v>
      </c>
      <c r="O99" s="40">
        <v>0</v>
      </c>
      <c r="P99" s="40">
        <v>2500</v>
      </c>
      <c r="Q99" s="39">
        <v>5.25</v>
      </c>
      <c r="R99" s="39">
        <v>5.25</v>
      </c>
      <c r="S99" s="39">
        <v>5.25</v>
      </c>
      <c r="T99" s="150">
        <v>2500</v>
      </c>
      <c r="U99" s="39">
        <v>97.345833333333331</v>
      </c>
      <c r="W99" s="163">
        <f t="shared" si="1"/>
        <v>0</v>
      </c>
    </row>
    <row r="100" spans="1:23" s="75" customFormat="1" ht="15" customHeight="1" x14ac:dyDescent="0.25">
      <c r="A100" s="178"/>
      <c r="B100" s="184" t="s">
        <v>944</v>
      </c>
      <c r="C100" s="26" t="s">
        <v>76</v>
      </c>
      <c r="D100" s="26" t="s">
        <v>1177</v>
      </c>
      <c r="E100" s="26" t="s">
        <v>23</v>
      </c>
      <c r="F100" s="27" t="s">
        <v>249</v>
      </c>
      <c r="G100" s="28" t="s">
        <v>250</v>
      </c>
      <c r="H100" s="29">
        <v>42039</v>
      </c>
      <c r="I100" s="29">
        <v>42041</v>
      </c>
      <c r="J100" s="30">
        <v>5000</v>
      </c>
      <c r="K100" s="31">
        <v>1.7350000000000001</v>
      </c>
      <c r="L100" s="29">
        <v>42132</v>
      </c>
      <c r="M100" s="31">
        <v>425.98</v>
      </c>
      <c r="N100" s="107">
        <v>5000</v>
      </c>
      <c r="O100" s="32"/>
      <c r="P100" s="32">
        <v>5000</v>
      </c>
      <c r="Q100" s="31">
        <v>1.9</v>
      </c>
      <c r="R100" s="31">
        <v>1.6</v>
      </c>
      <c r="S100" s="31">
        <v>4.5</v>
      </c>
      <c r="T100" s="149">
        <v>5000</v>
      </c>
      <c r="U100" s="31">
        <v>99.56143055555556</v>
      </c>
      <c r="W100" s="163">
        <f t="shared" si="1"/>
        <v>0</v>
      </c>
    </row>
    <row r="101" spans="1:23" s="75" customFormat="1" ht="15" customHeight="1" x14ac:dyDescent="0.2">
      <c r="A101" s="178"/>
      <c r="B101" s="185"/>
      <c r="C101" s="26" t="s">
        <v>113</v>
      </c>
      <c r="D101" s="26" t="s">
        <v>1177</v>
      </c>
      <c r="E101" s="26" t="s">
        <v>23</v>
      </c>
      <c r="F101" s="27" t="s">
        <v>704</v>
      </c>
      <c r="G101" s="28" t="s">
        <v>250</v>
      </c>
      <c r="H101" s="29">
        <v>42046</v>
      </c>
      <c r="I101" s="29">
        <v>42048</v>
      </c>
      <c r="J101" s="30">
        <v>10000</v>
      </c>
      <c r="K101" s="31">
        <v>2.7</v>
      </c>
      <c r="L101" s="29">
        <v>42139</v>
      </c>
      <c r="M101" s="31">
        <v>195</v>
      </c>
      <c r="N101" s="32"/>
      <c r="O101" s="32"/>
      <c r="P101" s="32">
        <v>10000</v>
      </c>
      <c r="Q101" s="31"/>
      <c r="R101" s="31"/>
      <c r="S101" s="31"/>
      <c r="T101" s="149">
        <v>10000</v>
      </c>
      <c r="U101" s="31">
        <v>99.317499999999995</v>
      </c>
      <c r="W101" s="163">
        <f t="shared" si="1"/>
        <v>0</v>
      </c>
    </row>
    <row r="102" spans="1:23" s="75" customFormat="1" ht="15" customHeight="1" x14ac:dyDescent="0.25">
      <c r="A102" s="178"/>
      <c r="B102" s="185"/>
      <c r="C102" s="26" t="s">
        <v>76</v>
      </c>
      <c r="D102" s="26" t="s">
        <v>1177</v>
      </c>
      <c r="E102" s="26" t="s">
        <v>18</v>
      </c>
      <c r="F102" s="27" t="s">
        <v>251</v>
      </c>
      <c r="G102" s="28" t="s">
        <v>250</v>
      </c>
      <c r="H102" s="29">
        <v>42053</v>
      </c>
      <c r="I102" s="29">
        <v>42055</v>
      </c>
      <c r="J102" s="30">
        <v>10000</v>
      </c>
      <c r="K102" s="31">
        <v>2.16</v>
      </c>
      <c r="L102" s="29">
        <v>42419</v>
      </c>
      <c r="M102" s="31">
        <v>219.99</v>
      </c>
      <c r="N102" s="107">
        <v>8500</v>
      </c>
      <c r="O102" s="32">
        <v>1500</v>
      </c>
      <c r="P102" s="32">
        <v>10000</v>
      </c>
      <c r="Q102" s="31">
        <v>2.5</v>
      </c>
      <c r="R102" s="31"/>
      <c r="S102" s="31"/>
      <c r="T102" s="149">
        <v>10000</v>
      </c>
      <c r="U102" s="31">
        <v>97.816000000000003</v>
      </c>
      <c r="W102" s="163">
        <f t="shared" si="1"/>
        <v>0</v>
      </c>
    </row>
    <row r="103" spans="1:23" s="75" customFormat="1" ht="15" customHeight="1" x14ac:dyDescent="0.2">
      <c r="A103" s="178"/>
      <c r="B103" s="185"/>
      <c r="C103" s="26" t="s">
        <v>111</v>
      </c>
      <c r="D103" s="26" t="s">
        <v>1177</v>
      </c>
      <c r="E103" s="26" t="s">
        <v>21</v>
      </c>
      <c r="F103" s="27" t="s">
        <v>475</v>
      </c>
      <c r="G103" s="28" t="s">
        <v>250</v>
      </c>
      <c r="H103" s="29">
        <v>42053</v>
      </c>
      <c r="I103" s="29">
        <v>42055</v>
      </c>
      <c r="J103" s="30">
        <v>5000</v>
      </c>
      <c r="K103" s="31">
        <v>2.59</v>
      </c>
      <c r="L103" s="29">
        <v>42237</v>
      </c>
      <c r="M103" s="31">
        <v>371</v>
      </c>
      <c r="N103" s="32">
        <v>5000</v>
      </c>
      <c r="O103" s="32">
        <v>0</v>
      </c>
      <c r="P103" s="32">
        <v>5000</v>
      </c>
      <c r="Q103" s="31">
        <v>2.75</v>
      </c>
      <c r="R103" s="31"/>
      <c r="S103" s="31"/>
      <c r="T103" s="149">
        <v>5000</v>
      </c>
      <c r="U103" s="31">
        <v>98.69061111111111</v>
      </c>
      <c r="W103" s="163">
        <f t="shared" si="1"/>
        <v>0</v>
      </c>
    </row>
    <row r="104" spans="1:23" s="75" customFormat="1" ht="15" customHeight="1" x14ac:dyDescent="0.2">
      <c r="A104" s="178"/>
      <c r="B104" s="185"/>
      <c r="C104" s="26" t="s">
        <v>111</v>
      </c>
      <c r="D104" s="26" t="s">
        <v>1177</v>
      </c>
      <c r="E104" s="26" t="s">
        <v>21</v>
      </c>
      <c r="F104" s="27" t="s">
        <v>476</v>
      </c>
      <c r="G104" s="28" t="s">
        <v>250</v>
      </c>
      <c r="H104" s="29">
        <v>42060</v>
      </c>
      <c r="I104" s="29">
        <v>42062</v>
      </c>
      <c r="J104" s="30">
        <v>5000</v>
      </c>
      <c r="K104" s="31">
        <v>2.16</v>
      </c>
      <c r="L104" s="29">
        <v>42244</v>
      </c>
      <c r="M104" s="31">
        <v>260</v>
      </c>
      <c r="N104" s="32">
        <v>3000</v>
      </c>
      <c r="O104" s="32">
        <v>2000</v>
      </c>
      <c r="P104" s="32">
        <v>5000</v>
      </c>
      <c r="Q104" s="31">
        <v>2.4</v>
      </c>
      <c r="R104" s="31"/>
      <c r="S104" s="31"/>
      <c r="T104" s="149">
        <v>5000</v>
      </c>
      <c r="U104" s="31">
        <v>98.908000000000001</v>
      </c>
      <c r="W104" s="163">
        <f t="shared" si="1"/>
        <v>0</v>
      </c>
    </row>
    <row r="105" spans="1:23" s="75" customFormat="1" ht="15" customHeight="1" x14ac:dyDescent="0.25">
      <c r="A105" s="178"/>
      <c r="B105" s="182" t="s">
        <v>943</v>
      </c>
      <c r="C105" s="34" t="s">
        <v>76</v>
      </c>
      <c r="D105" s="34" t="s">
        <v>1177</v>
      </c>
      <c r="E105" s="34" t="s">
        <v>18</v>
      </c>
      <c r="F105" s="35" t="s">
        <v>252</v>
      </c>
      <c r="G105" s="36" t="s">
        <v>253</v>
      </c>
      <c r="H105" s="37">
        <v>42067</v>
      </c>
      <c r="I105" s="37">
        <v>42069</v>
      </c>
      <c r="J105" s="38">
        <v>10000</v>
      </c>
      <c r="K105" s="39">
        <v>2.14</v>
      </c>
      <c r="L105" s="37">
        <v>42433</v>
      </c>
      <c r="M105" s="39">
        <v>200.5</v>
      </c>
      <c r="N105" s="106">
        <v>8750</v>
      </c>
      <c r="O105" s="40">
        <v>1250</v>
      </c>
      <c r="P105" s="40">
        <v>10000</v>
      </c>
      <c r="Q105" s="39">
        <v>2.4</v>
      </c>
      <c r="R105" s="39"/>
      <c r="S105" s="39"/>
      <c r="T105" s="150">
        <v>10000</v>
      </c>
      <c r="U105" s="39">
        <v>97.836222222222219</v>
      </c>
      <c r="W105" s="163">
        <f t="shared" si="1"/>
        <v>0</v>
      </c>
    </row>
    <row r="106" spans="1:23" s="75" customFormat="1" ht="15" customHeight="1" x14ac:dyDescent="0.2">
      <c r="A106" s="178"/>
      <c r="B106" s="183"/>
      <c r="C106" s="34" t="s">
        <v>113</v>
      </c>
      <c r="D106" s="34" t="s">
        <v>1177</v>
      </c>
      <c r="E106" s="34" t="s">
        <v>21</v>
      </c>
      <c r="F106" s="35" t="s">
        <v>705</v>
      </c>
      <c r="G106" s="36" t="s">
        <v>253</v>
      </c>
      <c r="H106" s="37">
        <v>42067</v>
      </c>
      <c r="I106" s="37">
        <v>42069</v>
      </c>
      <c r="J106" s="38">
        <v>15000</v>
      </c>
      <c r="K106" s="39">
        <v>2.95</v>
      </c>
      <c r="L106" s="37">
        <v>42251</v>
      </c>
      <c r="M106" s="39">
        <v>126.66999999999999</v>
      </c>
      <c r="N106" s="40">
        <v>8438</v>
      </c>
      <c r="O106" s="40">
        <v>6562</v>
      </c>
      <c r="P106" s="40">
        <v>15000</v>
      </c>
      <c r="Q106" s="39">
        <v>2.95</v>
      </c>
      <c r="R106" s="39"/>
      <c r="S106" s="39"/>
      <c r="T106" s="150">
        <v>15000</v>
      </c>
      <c r="U106" s="39">
        <v>98.508611111111108</v>
      </c>
      <c r="W106" s="163">
        <f t="shared" si="1"/>
        <v>0</v>
      </c>
    </row>
    <row r="107" spans="1:23" s="75" customFormat="1" ht="15" customHeight="1" x14ac:dyDescent="0.2">
      <c r="A107" s="178"/>
      <c r="B107" s="183"/>
      <c r="C107" s="34" t="s">
        <v>113</v>
      </c>
      <c r="D107" s="34" t="s">
        <v>1177</v>
      </c>
      <c r="E107" s="34" t="s">
        <v>21</v>
      </c>
      <c r="F107" s="35" t="s">
        <v>706</v>
      </c>
      <c r="G107" s="36" t="s">
        <v>253</v>
      </c>
      <c r="H107" s="37">
        <v>42081</v>
      </c>
      <c r="I107" s="37">
        <v>42083</v>
      </c>
      <c r="J107" s="38">
        <v>15000</v>
      </c>
      <c r="K107" s="39">
        <v>2.99</v>
      </c>
      <c r="L107" s="37">
        <v>42265</v>
      </c>
      <c r="M107" s="39">
        <v>126.66999999999999</v>
      </c>
      <c r="N107" s="40">
        <v>9313</v>
      </c>
      <c r="O107" s="40">
        <v>5687</v>
      </c>
      <c r="P107" s="40">
        <v>15000</v>
      </c>
      <c r="Q107" s="39">
        <v>3</v>
      </c>
      <c r="R107" s="39"/>
      <c r="S107" s="39"/>
      <c r="T107" s="150">
        <v>15000</v>
      </c>
      <c r="U107" s="39">
        <v>98.488388888888892</v>
      </c>
      <c r="W107" s="163">
        <f t="shared" si="1"/>
        <v>0</v>
      </c>
    </row>
    <row r="108" spans="1:23" s="75" customFormat="1" ht="15" customHeight="1" x14ac:dyDescent="0.25">
      <c r="A108" s="178"/>
      <c r="B108" s="183"/>
      <c r="C108" s="34" t="s">
        <v>76</v>
      </c>
      <c r="D108" s="34" t="s">
        <v>1177</v>
      </c>
      <c r="E108" s="34" t="s">
        <v>21</v>
      </c>
      <c r="F108" s="35" t="s">
        <v>254</v>
      </c>
      <c r="G108" s="36" t="s">
        <v>253</v>
      </c>
      <c r="H108" s="37">
        <v>42081</v>
      </c>
      <c r="I108" s="37">
        <v>42083</v>
      </c>
      <c r="J108" s="38">
        <v>5000</v>
      </c>
      <c r="K108" s="39">
        <v>1.84</v>
      </c>
      <c r="L108" s="37">
        <v>42265</v>
      </c>
      <c r="M108" s="39">
        <v>225.99999999999997</v>
      </c>
      <c r="N108" s="106">
        <v>3800</v>
      </c>
      <c r="O108" s="40">
        <v>1200</v>
      </c>
      <c r="P108" s="40">
        <v>5000</v>
      </c>
      <c r="Q108" s="39">
        <v>2</v>
      </c>
      <c r="R108" s="39"/>
      <c r="S108" s="39"/>
      <c r="T108" s="150">
        <v>5000</v>
      </c>
      <c r="U108" s="39">
        <v>99.069777777777773</v>
      </c>
      <c r="W108" s="163">
        <f t="shared" si="1"/>
        <v>0</v>
      </c>
    </row>
    <row r="109" spans="1:23" s="75" customFormat="1" ht="15" customHeight="1" x14ac:dyDescent="0.2">
      <c r="A109" s="178"/>
      <c r="B109" s="183"/>
      <c r="C109" s="34" t="s">
        <v>111</v>
      </c>
      <c r="D109" s="34" t="s">
        <v>1177</v>
      </c>
      <c r="E109" s="34" t="s">
        <v>21</v>
      </c>
      <c r="F109" s="35" t="s">
        <v>477</v>
      </c>
      <c r="G109" s="36" t="s">
        <v>253</v>
      </c>
      <c r="H109" s="37">
        <v>42088</v>
      </c>
      <c r="I109" s="37">
        <v>42090</v>
      </c>
      <c r="J109" s="38">
        <v>8000</v>
      </c>
      <c r="K109" s="39">
        <v>2.3546800000000001</v>
      </c>
      <c r="L109" s="37">
        <v>42272</v>
      </c>
      <c r="M109" s="39">
        <v>82.5</v>
      </c>
      <c r="N109" s="40">
        <v>5000</v>
      </c>
      <c r="O109" s="40">
        <v>3000</v>
      </c>
      <c r="P109" s="40">
        <v>8000</v>
      </c>
      <c r="Q109" s="39">
        <v>3.3</v>
      </c>
      <c r="R109" s="39">
        <v>1.95</v>
      </c>
      <c r="S109" s="39">
        <v>4</v>
      </c>
      <c r="T109" s="150">
        <v>8000</v>
      </c>
      <c r="U109" s="39">
        <v>98.80957844444444</v>
      </c>
      <c r="W109" s="163">
        <f t="shared" si="1"/>
        <v>0</v>
      </c>
    </row>
    <row r="110" spans="1:23" s="75" customFormat="1" ht="15" customHeight="1" x14ac:dyDescent="0.25">
      <c r="A110" s="178"/>
      <c r="B110" s="184" t="s">
        <v>17</v>
      </c>
      <c r="C110" s="26" t="s">
        <v>76</v>
      </c>
      <c r="D110" s="26" t="s">
        <v>1177</v>
      </c>
      <c r="E110" s="26" t="s">
        <v>18</v>
      </c>
      <c r="F110" s="27" t="s">
        <v>255</v>
      </c>
      <c r="G110" s="28" t="s">
        <v>256</v>
      </c>
      <c r="H110" s="29">
        <v>42102</v>
      </c>
      <c r="I110" s="29">
        <v>42104</v>
      </c>
      <c r="J110" s="30">
        <v>5000</v>
      </c>
      <c r="K110" s="31">
        <v>2.1800000000000002</v>
      </c>
      <c r="L110" s="29">
        <v>42468</v>
      </c>
      <c r="M110" s="31">
        <v>130</v>
      </c>
      <c r="N110" s="107">
        <v>5000</v>
      </c>
      <c r="O110" s="32"/>
      <c r="P110" s="32">
        <v>5000</v>
      </c>
      <c r="Q110" s="31">
        <v>2.4</v>
      </c>
      <c r="R110" s="31"/>
      <c r="S110" s="31"/>
      <c r="T110" s="149">
        <v>5000</v>
      </c>
      <c r="U110" s="31">
        <v>97.795777777777772</v>
      </c>
      <c r="W110" s="163">
        <f t="shared" si="1"/>
        <v>0</v>
      </c>
    </row>
    <row r="111" spans="1:23" s="75" customFormat="1" ht="15" customHeight="1" x14ac:dyDescent="0.2">
      <c r="A111" s="178"/>
      <c r="B111" s="185"/>
      <c r="C111" s="26" t="s">
        <v>113</v>
      </c>
      <c r="D111" s="26" t="s">
        <v>1177</v>
      </c>
      <c r="E111" s="26" t="s">
        <v>21</v>
      </c>
      <c r="F111" s="27" t="s">
        <v>707</v>
      </c>
      <c r="G111" s="28" t="s">
        <v>256</v>
      </c>
      <c r="H111" s="29">
        <v>42109</v>
      </c>
      <c r="I111" s="29">
        <v>42111</v>
      </c>
      <c r="J111" s="30">
        <v>2000</v>
      </c>
      <c r="K111" s="31">
        <v>3</v>
      </c>
      <c r="L111" s="29">
        <v>42293</v>
      </c>
      <c r="M111" s="31">
        <v>33.33</v>
      </c>
      <c r="N111" s="32">
        <v>2000</v>
      </c>
      <c r="O111" s="32">
        <v>0</v>
      </c>
      <c r="P111" s="32">
        <v>2000</v>
      </c>
      <c r="Q111" s="31">
        <v>3</v>
      </c>
      <c r="R111" s="31"/>
      <c r="S111" s="31"/>
      <c r="T111" s="149">
        <v>2000</v>
      </c>
      <c r="U111" s="31">
        <v>98.483333333333334</v>
      </c>
      <c r="W111" s="163">
        <f t="shared" si="1"/>
        <v>0</v>
      </c>
    </row>
    <row r="112" spans="1:23" s="75" customFormat="1" ht="15" customHeight="1" x14ac:dyDescent="0.2">
      <c r="A112" s="178"/>
      <c r="B112" s="185"/>
      <c r="C112" s="26" t="s">
        <v>111</v>
      </c>
      <c r="D112" s="26" t="s">
        <v>1177</v>
      </c>
      <c r="E112" s="26" t="s">
        <v>21</v>
      </c>
      <c r="F112" s="27" t="s">
        <v>478</v>
      </c>
      <c r="G112" s="28" t="s">
        <v>256</v>
      </c>
      <c r="H112" s="29">
        <v>42109</v>
      </c>
      <c r="I112" s="29">
        <v>42111</v>
      </c>
      <c r="J112" s="30">
        <v>10000</v>
      </c>
      <c r="K112" s="31">
        <v>2.64</v>
      </c>
      <c r="L112" s="29">
        <v>42293</v>
      </c>
      <c r="M112" s="31">
        <v>128</v>
      </c>
      <c r="N112" s="32">
        <v>3000</v>
      </c>
      <c r="O112" s="32">
        <v>7000</v>
      </c>
      <c r="P112" s="32">
        <v>10000</v>
      </c>
      <c r="Q112" s="31">
        <v>3.25</v>
      </c>
      <c r="R112" s="31"/>
      <c r="S112" s="31"/>
      <c r="T112" s="149">
        <v>10000</v>
      </c>
      <c r="U112" s="31">
        <v>98.665333333333336</v>
      </c>
      <c r="W112" s="163">
        <f t="shared" si="1"/>
        <v>0</v>
      </c>
    </row>
    <row r="113" spans="1:23" s="75" customFormat="1" ht="15" customHeight="1" x14ac:dyDescent="0.2">
      <c r="A113" s="178"/>
      <c r="B113" s="185"/>
      <c r="C113" s="26" t="s">
        <v>111</v>
      </c>
      <c r="D113" s="26" t="s">
        <v>1177</v>
      </c>
      <c r="E113" s="26" t="s">
        <v>18</v>
      </c>
      <c r="F113" s="27" t="s">
        <v>479</v>
      </c>
      <c r="G113" s="28" t="s">
        <v>256</v>
      </c>
      <c r="H113" s="29">
        <v>42116</v>
      </c>
      <c r="I113" s="29">
        <v>42118</v>
      </c>
      <c r="J113" s="30">
        <v>5000</v>
      </c>
      <c r="K113" s="31">
        <v>3.052</v>
      </c>
      <c r="L113" s="29">
        <v>42482</v>
      </c>
      <c r="M113" s="31">
        <v>264</v>
      </c>
      <c r="N113" s="32">
        <v>400</v>
      </c>
      <c r="O113" s="32">
        <v>4600</v>
      </c>
      <c r="P113" s="32">
        <v>5000</v>
      </c>
      <c r="Q113" s="31">
        <v>3.25</v>
      </c>
      <c r="R113" s="31">
        <v>2.95</v>
      </c>
      <c r="S113" s="31">
        <v>5.25</v>
      </c>
      <c r="T113" s="149">
        <v>5000</v>
      </c>
      <c r="U113" s="31">
        <v>96.914088888888884</v>
      </c>
      <c r="W113" s="163">
        <f t="shared" si="1"/>
        <v>0</v>
      </c>
    </row>
    <row r="114" spans="1:23" s="75" customFormat="1" ht="15" customHeight="1" x14ac:dyDescent="0.25">
      <c r="A114" s="178"/>
      <c r="B114" s="186"/>
      <c r="C114" s="26" t="s">
        <v>76</v>
      </c>
      <c r="D114" s="26" t="s">
        <v>1177</v>
      </c>
      <c r="E114" s="26" t="s">
        <v>21</v>
      </c>
      <c r="F114" s="27" t="s">
        <v>257</v>
      </c>
      <c r="G114" s="28" t="s">
        <v>256</v>
      </c>
      <c r="H114" s="29">
        <v>42116</v>
      </c>
      <c r="I114" s="29">
        <v>42118</v>
      </c>
      <c r="J114" s="30">
        <v>4500</v>
      </c>
      <c r="K114" s="31">
        <v>2.0299999999999998</v>
      </c>
      <c r="L114" s="29">
        <v>42300</v>
      </c>
      <c r="M114" s="31">
        <v>101.2</v>
      </c>
      <c r="N114" s="107">
        <v>4500</v>
      </c>
      <c r="O114" s="32"/>
      <c r="P114" s="32">
        <v>4500</v>
      </c>
      <c r="Q114" s="31">
        <v>2.15</v>
      </c>
      <c r="R114" s="31"/>
      <c r="S114" s="31"/>
      <c r="T114" s="149">
        <v>4500</v>
      </c>
      <c r="U114" s="31">
        <v>98.973722222222221</v>
      </c>
      <c r="W114" s="163">
        <f t="shared" si="1"/>
        <v>0</v>
      </c>
    </row>
    <row r="115" spans="1:23" s="75" customFormat="1" ht="15" customHeight="1" x14ac:dyDescent="0.25">
      <c r="A115" s="178"/>
      <c r="B115" s="182" t="s">
        <v>33</v>
      </c>
      <c r="C115" s="34" t="s">
        <v>76</v>
      </c>
      <c r="D115" s="34" t="s">
        <v>1177</v>
      </c>
      <c r="E115" s="34" t="s">
        <v>18</v>
      </c>
      <c r="F115" s="35" t="s">
        <v>258</v>
      </c>
      <c r="G115" s="36" t="s">
        <v>259</v>
      </c>
      <c r="H115" s="37">
        <v>42130</v>
      </c>
      <c r="I115" s="37">
        <v>42132</v>
      </c>
      <c r="J115" s="38">
        <v>10000</v>
      </c>
      <c r="K115" s="39">
        <v>2.3125</v>
      </c>
      <c r="L115" s="37">
        <v>42496</v>
      </c>
      <c r="M115" s="39">
        <v>168</v>
      </c>
      <c r="N115" s="106">
        <v>8500</v>
      </c>
      <c r="O115" s="40">
        <v>1500</v>
      </c>
      <c r="P115" s="40">
        <v>10000</v>
      </c>
      <c r="Q115" s="39">
        <v>2.4500000000000002</v>
      </c>
      <c r="R115" s="39">
        <v>2.2000000000000002</v>
      </c>
      <c r="S115" s="39">
        <v>4</v>
      </c>
      <c r="T115" s="150">
        <v>10000</v>
      </c>
      <c r="U115" s="39">
        <v>97.66180555555556</v>
      </c>
      <c r="W115" s="163">
        <f t="shared" si="1"/>
        <v>0</v>
      </c>
    </row>
    <row r="116" spans="1:23" s="75" customFormat="1" ht="15" customHeight="1" x14ac:dyDescent="0.2">
      <c r="A116" s="178"/>
      <c r="B116" s="183"/>
      <c r="C116" s="34" t="s">
        <v>113</v>
      </c>
      <c r="D116" s="34" t="s">
        <v>1177</v>
      </c>
      <c r="E116" s="34" t="s">
        <v>21</v>
      </c>
      <c r="F116" s="35" t="s">
        <v>708</v>
      </c>
      <c r="G116" s="36" t="s">
        <v>259</v>
      </c>
      <c r="H116" s="37">
        <v>42130</v>
      </c>
      <c r="I116" s="37">
        <v>42132</v>
      </c>
      <c r="J116" s="38">
        <v>10000</v>
      </c>
      <c r="K116" s="39">
        <v>3</v>
      </c>
      <c r="L116" s="37">
        <v>42314</v>
      </c>
      <c r="M116" s="39">
        <v>135</v>
      </c>
      <c r="N116" s="40">
        <v>4762</v>
      </c>
      <c r="O116" s="40">
        <v>5238</v>
      </c>
      <c r="P116" s="40">
        <v>10000</v>
      </c>
      <c r="Q116" s="39">
        <v>3</v>
      </c>
      <c r="R116" s="39"/>
      <c r="S116" s="39"/>
      <c r="T116" s="150">
        <v>10000</v>
      </c>
      <c r="U116" s="39">
        <v>98.483333333333334</v>
      </c>
      <c r="W116" s="163">
        <f t="shared" si="1"/>
        <v>0</v>
      </c>
    </row>
    <row r="117" spans="1:23" s="75" customFormat="1" ht="15" customHeight="1" x14ac:dyDescent="0.25">
      <c r="A117" s="178"/>
      <c r="B117" s="183"/>
      <c r="C117" s="34" t="s">
        <v>76</v>
      </c>
      <c r="D117" s="34" t="s">
        <v>1177</v>
      </c>
      <c r="E117" s="34" t="s">
        <v>23</v>
      </c>
      <c r="F117" s="35" t="s">
        <v>260</v>
      </c>
      <c r="G117" s="36" t="s">
        <v>259</v>
      </c>
      <c r="H117" s="37">
        <v>42137</v>
      </c>
      <c r="I117" s="37">
        <v>42139</v>
      </c>
      <c r="J117" s="38">
        <v>5000</v>
      </c>
      <c r="K117" s="39">
        <v>1.82</v>
      </c>
      <c r="L117" s="37">
        <v>42230</v>
      </c>
      <c r="M117" s="39">
        <v>266</v>
      </c>
      <c r="N117" s="106">
        <v>2500</v>
      </c>
      <c r="O117" s="40">
        <v>2500</v>
      </c>
      <c r="P117" s="40">
        <v>5000</v>
      </c>
      <c r="Q117" s="39">
        <v>1.95</v>
      </c>
      <c r="R117" s="39">
        <v>1.5</v>
      </c>
      <c r="S117" s="39">
        <v>4.5</v>
      </c>
      <c r="T117" s="150">
        <v>5000</v>
      </c>
      <c r="U117" s="39">
        <v>99.539944444444444</v>
      </c>
      <c r="W117" s="163">
        <f t="shared" si="1"/>
        <v>0</v>
      </c>
    </row>
    <row r="118" spans="1:23" s="75" customFormat="1" ht="15" customHeight="1" x14ac:dyDescent="0.2">
      <c r="A118" s="178"/>
      <c r="B118" s="183"/>
      <c r="C118" s="34" t="s">
        <v>111</v>
      </c>
      <c r="D118" s="34" t="s">
        <v>1177</v>
      </c>
      <c r="E118" s="34" t="s">
        <v>21</v>
      </c>
      <c r="F118" s="35" t="s">
        <v>480</v>
      </c>
      <c r="G118" s="36" t="s">
        <v>259</v>
      </c>
      <c r="H118" s="37">
        <v>42137</v>
      </c>
      <c r="I118" s="37">
        <v>42139</v>
      </c>
      <c r="J118" s="38">
        <v>6000</v>
      </c>
      <c r="K118" s="39">
        <v>2.6724999999999999</v>
      </c>
      <c r="L118" s="37">
        <v>42321</v>
      </c>
      <c r="M118" s="39">
        <v>229.99999999999997</v>
      </c>
      <c r="N118" s="40">
        <v>1000</v>
      </c>
      <c r="O118" s="40">
        <v>5000</v>
      </c>
      <c r="P118" s="40">
        <v>6000</v>
      </c>
      <c r="Q118" s="39">
        <v>2.95</v>
      </c>
      <c r="R118" s="39">
        <v>2.5</v>
      </c>
      <c r="S118" s="39">
        <v>3.5</v>
      </c>
      <c r="T118" s="150">
        <v>6000</v>
      </c>
      <c r="U118" s="39">
        <v>98.648902777777778</v>
      </c>
      <c r="W118" s="163">
        <f t="shared" si="1"/>
        <v>0</v>
      </c>
    </row>
    <row r="119" spans="1:23" s="75" customFormat="1" ht="15" customHeight="1" x14ac:dyDescent="0.2">
      <c r="A119" s="178"/>
      <c r="B119" s="183"/>
      <c r="C119" s="34" t="s">
        <v>111</v>
      </c>
      <c r="D119" s="34" t="s">
        <v>1177</v>
      </c>
      <c r="E119" s="34" t="s">
        <v>18</v>
      </c>
      <c r="F119" s="35" t="s">
        <v>481</v>
      </c>
      <c r="G119" s="36" t="s">
        <v>259</v>
      </c>
      <c r="H119" s="37">
        <v>42144</v>
      </c>
      <c r="I119" s="37">
        <v>42146</v>
      </c>
      <c r="J119" s="38">
        <v>10000</v>
      </c>
      <c r="K119" s="39">
        <v>3.1087500000000001</v>
      </c>
      <c r="L119" s="37">
        <v>42510</v>
      </c>
      <c r="M119" s="39">
        <v>145</v>
      </c>
      <c r="N119" s="40">
        <v>1842</v>
      </c>
      <c r="O119" s="40">
        <v>8158</v>
      </c>
      <c r="P119" s="40">
        <v>10000</v>
      </c>
      <c r="Q119" s="39">
        <v>3.3</v>
      </c>
      <c r="R119" s="39">
        <v>2.8</v>
      </c>
      <c r="S119" s="39">
        <v>3.75</v>
      </c>
      <c r="T119" s="150">
        <v>10000</v>
      </c>
      <c r="U119" s="39">
        <v>96.85670833333333</v>
      </c>
      <c r="W119" s="163">
        <f t="shared" si="1"/>
        <v>0</v>
      </c>
    </row>
    <row r="120" spans="1:23" s="75" customFormat="1" ht="15" customHeight="1" x14ac:dyDescent="0.2">
      <c r="A120" s="178"/>
      <c r="B120" s="183"/>
      <c r="C120" s="34" t="s">
        <v>408</v>
      </c>
      <c r="D120" s="34" t="s">
        <v>1177</v>
      </c>
      <c r="E120" s="34" t="s">
        <v>21</v>
      </c>
      <c r="F120" s="35" t="s">
        <v>685</v>
      </c>
      <c r="G120" s="36" t="s">
        <v>259</v>
      </c>
      <c r="H120" s="37">
        <v>42151</v>
      </c>
      <c r="I120" s="37">
        <v>42153</v>
      </c>
      <c r="J120" s="38">
        <v>5500</v>
      </c>
      <c r="K120" s="39">
        <v>5.25</v>
      </c>
      <c r="L120" s="37">
        <v>42335</v>
      </c>
      <c r="M120" s="39">
        <v>100</v>
      </c>
      <c r="N120" s="40">
        <v>5500</v>
      </c>
      <c r="O120" s="40"/>
      <c r="P120" s="40">
        <v>5500</v>
      </c>
      <c r="Q120" s="39">
        <v>5.25</v>
      </c>
      <c r="R120" s="39">
        <v>5.25</v>
      </c>
      <c r="S120" s="39">
        <v>5.25</v>
      </c>
      <c r="T120" s="150">
        <v>5500</v>
      </c>
      <c r="U120" s="39">
        <v>97.345833333333331</v>
      </c>
      <c r="W120" s="163">
        <f t="shared" si="1"/>
        <v>0</v>
      </c>
    </row>
    <row r="121" spans="1:23" s="75" customFormat="1" ht="15" customHeight="1" x14ac:dyDescent="0.2">
      <c r="A121" s="178"/>
      <c r="B121" s="183"/>
      <c r="C121" s="34" t="s">
        <v>113</v>
      </c>
      <c r="D121" s="34" t="s">
        <v>1177</v>
      </c>
      <c r="E121" s="34" t="s">
        <v>21</v>
      </c>
      <c r="F121" s="35" t="s">
        <v>709</v>
      </c>
      <c r="G121" s="36" t="s">
        <v>259</v>
      </c>
      <c r="H121" s="37">
        <v>42151</v>
      </c>
      <c r="I121" s="37">
        <v>42153</v>
      </c>
      <c r="J121" s="38">
        <v>11000</v>
      </c>
      <c r="K121" s="39">
        <v>3.1930000000000001</v>
      </c>
      <c r="L121" s="37">
        <v>42335</v>
      </c>
      <c r="M121" s="39">
        <v>113.33</v>
      </c>
      <c r="N121" s="40">
        <v>5000</v>
      </c>
      <c r="O121" s="40">
        <v>6000</v>
      </c>
      <c r="P121" s="40">
        <v>11000</v>
      </c>
      <c r="Q121" s="39">
        <v>3.25</v>
      </c>
      <c r="R121" s="39">
        <v>3</v>
      </c>
      <c r="S121" s="39">
        <v>4.25</v>
      </c>
      <c r="T121" s="150">
        <v>11000</v>
      </c>
      <c r="U121" s="39">
        <v>98.385761111111108</v>
      </c>
      <c r="W121" s="163">
        <f t="shared" si="1"/>
        <v>0</v>
      </c>
    </row>
    <row r="122" spans="1:23" s="75" customFormat="1" ht="15" customHeight="1" x14ac:dyDescent="0.25">
      <c r="A122" s="178"/>
      <c r="B122" s="183"/>
      <c r="C122" s="34" t="s">
        <v>76</v>
      </c>
      <c r="D122" s="34" t="s">
        <v>1177</v>
      </c>
      <c r="E122" s="34" t="s">
        <v>18</v>
      </c>
      <c r="F122" s="35" t="s">
        <v>261</v>
      </c>
      <c r="G122" s="36" t="s">
        <v>259</v>
      </c>
      <c r="H122" s="37">
        <v>42151</v>
      </c>
      <c r="I122" s="37">
        <v>42153</v>
      </c>
      <c r="J122" s="38">
        <v>5000</v>
      </c>
      <c r="K122" s="39">
        <v>2.4500000000000002</v>
      </c>
      <c r="L122" s="37">
        <v>42517</v>
      </c>
      <c r="M122" s="39">
        <v>166</v>
      </c>
      <c r="N122" s="106">
        <v>3500</v>
      </c>
      <c r="O122" s="40">
        <v>1500</v>
      </c>
      <c r="P122" s="40">
        <v>5000</v>
      </c>
      <c r="Q122" s="39">
        <v>2.75</v>
      </c>
      <c r="R122" s="39"/>
      <c r="S122" s="39"/>
      <c r="T122" s="150">
        <v>5000</v>
      </c>
      <c r="U122" s="39">
        <v>97.522777777777776</v>
      </c>
      <c r="W122" s="163">
        <f t="shared" si="1"/>
        <v>0</v>
      </c>
    </row>
    <row r="123" spans="1:23" s="75" customFormat="1" ht="15" customHeight="1" x14ac:dyDescent="0.2">
      <c r="A123" s="178"/>
      <c r="B123" s="184" t="s">
        <v>45</v>
      </c>
      <c r="C123" s="26" t="s">
        <v>111</v>
      </c>
      <c r="D123" s="26" t="s">
        <v>1177</v>
      </c>
      <c r="E123" s="26" t="s">
        <v>18</v>
      </c>
      <c r="F123" s="27" t="s">
        <v>482</v>
      </c>
      <c r="G123" s="28" t="s">
        <v>263</v>
      </c>
      <c r="H123" s="29">
        <v>42158</v>
      </c>
      <c r="I123" s="29">
        <v>42160</v>
      </c>
      <c r="J123" s="30">
        <v>5000</v>
      </c>
      <c r="K123" s="31">
        <v>3.415</v>
      </c>
      <c r="L123" s="29">
        <v>42524</v>
      </c>
      <c r="M123" s="31">
        <v>106</v>
      </c>
      <c r="N123" s="32">
        <v>2000</v>
      </c>
      <c r="O123" s="32">
        <v>3000</v>
      </c>
      <c r="P123" s="32">
        <v>5000</v>
      </c>
      <c r="Q123" s="31">
        <v>3.75</v>
      </c>
      <c r="R123" s="31">
        <v>3.1</v>
      </c>
      <c r="S123" s="31">
        <v>5.25</v>
      </c>
      <c r="T123" s="149">
        <v>5000</v>
      </c>
      <c r="U123" s="31">
        <v>96.547055555555559</v>
      </c>
      <c r="W123" s="163">
        <f t="shared" si="1"/>
        <v>0</v>
      </c>
    </row>
    <row r="124" spans="1:23" s="75" customFormat="1" ht="15" customHeight="1" x14ac:dyDescent="0.2">
      <c r="A124" s="178"/>
      <c r="B124" s="185"/>
      <c r="C124" s="26" t="s">
        <v>111</v>
      </c>
      <c r="D124" s="26" t="s">
        <v>1177</v>
      </c>
      <c r="E124" s="26" t="s">
        <v>21</v>
      </c>
      <c r="F124" s="27" t="s">
        <v>483</v>
      </c>
      <c r="G124" s="28" t="s">
        <v>263</v>
      </c>
      <c r="H124" s="29">
        <v>42165</v>
      </c>
      <c r="I124" s="29">
        <v>42167</v>
      </c>
      <c r="J124" s="30">
        <v>10000</v>
      </c>
      <c r="K124" s="31">
        <v>2.8149999999999999</v>
      </c>
      <c r="L124" s="29">
        <v>42349</v>
      </c>
      <c r="M124" s="31">
        <v>138</v>
      </c>
      <c r="N124" s="32">
        <v>500</v>
      </c>
      <c r="O124" s="32">
        <v>9500</v>
      </c>
      <c r="P124" s="32">
        <v>10000</v>
      </c>
      <c r="Q124" s="31">
        <v>3</v>
      </c>
      <c r="R124" s="31">
        <v>2.6</v>
      </c>
      <c r="S124" s="31">
        <v>4</v>
      </c>
      <c r="T124" s="149">
        <v>10000</v>
      </c>
      <c r="U124" s="31">
        <v>98.576861111111114</v>
      </c>
      <c r="W124" s="163">
        <f t="shared" si="1"/>
        <v>0</v>
      </c>
    </row>
    <row r="125" spans="1:23" s="75" customFormat="1" ht="15" customHeight="1" x14ac:dyDescent="0.25">
      <c r="A125" s="178"/>
      <c r="B125" s="185"/>
      <c r="C125" s="26" t="s">
        <v>76</v>
      </c>
      <c r="D125" s="26" t="s">
        <v>1177</v>
      </c>
      <c r="E125" s="26" t="s">
        <v>23</v>
      </c>
      <c r="F125" s="27" t="s">
        <v>262</v>
      </c>
      <c r="G125" s="28" t="s">
        <v>263</v>
      </c>
      <c r="H125" s="29">
        <v>42165</v>
      </c>
      <c r="I125" s="29">
        <v>42167</v>
      </c>
      <c r="J125" s="30">
        <v>5000</v>
      </c>
      <c r="K125" s="31">
        <v>2.0249999999999999</v>
      </c>
      <c r="L125" s="29">
        <v>42258</v>
      </c>
      <c r="M125" s="31">
        <v>186</v>
      </c>
      <c r="N125" s="107">
        <v>4500</v>
      </c>
      <c r="O125" s="32">
        <v>500</v>
      </c>
      <c r="P125" s="32">
        <v>5000</v>
      </c>
      <c r="Q125" s="31">
        <v>2.15</v>
      </c>
      <c r="R125" s="31">
        <v>1.85</v>
      </c>
      <c r="S125" s="31">
        <v>4.5</v>
      </c>
      <c r="T125" s="149">
        <v>5000</v>
      </c>
      <c r="U125" s="31">
        <v>99.488124999999997</v>
      </c>
      <c r="W125" s="163">
        <f t="shared" si="1"/>
        <v>0</v>
      </c>
    </row>
    <row r="126" spans="1:23" s="75" customFormat="1" ht="15" customHeight="1" x14ac:dyDescent="0.2">
      <c r="A126" s="178"/>
      <c r="B126" s="185"/>
      <c r="C126" s="26" t="s">
        <v>111</v>
      </c>
      <c r="D126" s="26" t="s">
        <v>1177</v>
      </c>
      <c r="E126" s="26" t="s">
        <v>18</v>
      </c>
      <c r="F126" s="27" t="s">
        <v>484</v>
      </c>
      <c r="G126" s="28" t="s">
        <v>263</v>
      </c>
      <c r="H126" s="29">
        <v>42179</v>
      </c>
      <c r="I126" s="29">
        <v>42181</v>
      </c>
      <c r="J126" s="30">
        <v>5000</v>
      </c>
      <c r="K126" s="31">
        <v>3.12</v>
      </c>
      <c r="L126" s="29">
        <v>42545</v>
      </c>
      <c r="M126" s="31">
        <v>227.99999999999997</v>
      </c>
      <c r="N126" s="32">
        <v>0</v>
      </c>
      <c r="O126" s="32">
        <v>5000</v>
      </c>
      <c r="P126" s="32">
        <v>5000</v>
      </c>
      <c r="Q126" s="31">
        <v>3.15</v>
      </c>
      <c r="R126" s="31">
        <v>3.05</v>
      </c>
      <c r="S126" s="31">
        <v>4.2</v>
      </c>
      <c r="T126" s="149">
        <v>5000</v>
      </c>
      <c r="U126" s="31">
        <v>96.845333333333329</v>
      </c>
      <c r="W126" s="163">
        <f t="shared" si="1"/>
        <v>0</v>
      </c>
    </row>
    <row r="127" spans="1:23" s="75" customFormat="1" ht="15" customHeight="1" x14ac:dyDescent="0.2">
      <c r="A127" s="178"/>
      <c r="B127" s="182" t="s">
        <v>57</v>
      </c>
      <c r="C127" s="34" t="s">
        <v>111</v>
      </c>
      <c r="D127" s="34" t="s">
        <v>1177</v>
      </c>
      <c r="E127" s="34" t="s">
        <v>18</v>
      </c>
      <c r="F127" s="35" t="s">
        <v>485</v>
      </c>
      <c r="G127" s="36" t="s">
        <v>265</v>
      </c>
      <c r="H127" s="37">
        <v>42200</v>
      </c>
      <c r="I127" s="37">
        <v>42202</v>
      </c>
      <c r="J127" s="38">
        <v>5000</v>
      </c>
      <c r="K127" s="39">
        <v>3.0950000000000002</v>
      </c>
      <c r="L127" s="37">
        <v>42566</v>
      </c>
      <c r="M127" s="39">
        <v>124</v>
      </c>
      <c r="N127" s="40">
        <v>3000</v>
      </c>
      <c r="O127" s="40">
        <v>2000</v>
      </c>
      <c r="P127" s="40">
        <v>5000</v>
      </c>
      <c r="Q127" s="39">
        <v>3.2</v>
      </c>
      <c r="R127" s="39">
        <v>3</v>
      </c>
      <c r="S127" s="39">
        <v>5.25</v>
      </c>
      <c r="T127" s="150">
        <v>5000</v>
      </c>
      <c r="U127" s="39">
        <v>96.870611111111117</v>
      </c>
      <c r="W127" s="163">
        <f t="shared" si="1"/>
        <v>0</v>
      </c>
    </row>
    <row r="128" spans="1:23" s="75" customFormat="1" ht="15" customHeight="1" x14ac:dyDescent="0.2">
      <c r="A128" s="178"/>
      <c r="B128" s="183"/>
      <c r="C128" s="34" t="s">
        <v>113</v>
      </c>
      <c r="D128" s="34" t="s">
        <v>1177</v>
      </c>
      <c r="E128" s="34" t="s">
        <v>21</v>
      </c>
      <c r="F128" s="35" t="s">
        <v>710</v>
      </c>
      <c r="G128" s="36" t="s">
        <v>265</v>
      </c>
      <c r="H128" s="37">
        <v>42200</v>
      </c>
      <c r="I128" s="37">
        <v>42202</v>
      </c>
      <c r="J128" s="38">
        <v>15000</v>
      </c>
      <c r="K128" s="39">
        <v>3.13</v>
      </c>
      <c r="L128" s="37">
        <v>42384</v>
      </c>
      <c r="M128" s="39">
        <v>143.33000000000001</v>
      </c>
      <c r="N128" s="40">
        <v>10381</v>
      </c>
      <c r="O128" s="40">
        <v>4619</v>
      </c>
      <c r="P128" s="40">
        <v>15000</v>
      </c>
      <c r="Q128" s="39">
        <v>3.25</v>
      </c>
      <c r="R128" s="39"/>
      <c r="S128" s="39"/>
      <c r="T128" s="150">
        <v>15000</v>
      </c>
      <c r="U128" s="39">
        <v>98.417611111111114</v>
      </c>
      <c r="W128" s="163">
        <f t="shared" si="1"/>
        <v>0</v>
      </c>
    </row>
    <row r="129" spans="1:23" s="75" customFormat="1" ht="15" customHeight="1" x14ac:dyDescent="0.2">
      <c r="A129" s="178"/>
      <c r="B129" s="183"/>
      <c r="C129" s="34" t="s">
        <v>408</v>
      </c>
      <c r="D129" s="34" t="s">
        <v>1177</v>
      </c>
      <c r="E129" s="34" t="s">
        <v>21</v>
      </c>
      <c r="F129" s="35" t="s">
        <v>686</v>
      </c>
      <c r="G129" s="36" t="s">
        <v>265</v>
      </c>
      <c r="H129" s="37">
        <v>42207</v>
      </c>
      <c r="I129" s="37">
        <v>42209</v>
      </c>
      <c r="J129" s="38">
        <v>2500</v>
      </c>
      <c r="K129" s="39">
        <v>5.125</v>
      </c>
      <c r="L129" s="37">
        <v>42391</v>
      </c>
      <c r="M129" s="39">
        <v>80</v>
      </c>
      <c r="N129" s="40">
        <v>2500</v>
      </c>
      <c r="O129" s="40">
        <v>0</v>
      </c>
      <c r="P129" s="40">
        <v>2500</v>
      </c>
      <c r="Q129" s="39">
        <v>5.25</v>
      </c>
      <c r="R129" s="39"/>
      <c r="S129" s="39"/>
      <c r="T129" s="150">
        <v>2500</v>
      </c>
      <c r="U129" s="39">
        <v>97.40902777777778</v>
      </c>
      <c r="W129" s="163">
        <f t="shared" si="1"/>
        <v>0</v>
      </c>
    </row>
    <row r="130" spans="1:23" s="75" customFormat="1" ht="15" customHeight="1" x14ac:dyDescent="0.25">
      <c r="A130" s="178"/>
      <c r="B130" s="183"/>
      <c r="C130" s="34" t="s">
        <v>76</v>
      </c>
      <c r="D130" s="34" t="s">
        <v>1177</v>
      </c>
      <c r="E130" s="34" t="s">
        <v>23</v>
      </c>
      <c r="F130" s="35" t="s">
        <v>264</v>
      </c>
      <c r="G130" s="36" t="s">
        <v>265</v>
      </c>
      <c r="H130" s="37">
        <v>42214</v>
      </c>
      <c r="I130" s="37">
        <v>42216</v>
      </c>
      <c r="J130" s="38">
        <v>5000</v>
      </c>
      <c r="K130" s="39">
        <v>2.0419999999999998</v>
      </c>
      <c r="L130" s="37">
        <v>42307</v>
      </c>
      <c r="M130" s="39">
        <v>224.00000000000003</v>
      </c>
      <c r="N130" s="106">
        <v>3500</v>
      </c>
      <c r="O130" s="40">
        <v>1500</v>
      </c>
      <c r="P130" s="40">
        <v>5000</v>
      </c>
      <c r="Q130" s="39">
        <v>2.15</v>
      </c>
      <c r="R130" s="39">
        <v>1.85</v>
      </c>
      <c r="S130" s="39">
        <v>4.25</v>
      </c>
      <c r="T130" s="150">
        <v>5000</v>
      </c>
      <c r="U130" s="39">
        <v>99.483827777777776</v>
      </c>
      <c r="W130" s="163">
        <f t="shared" si="1"/>
        <v>0</v>
      </c>
    </row>
    <row r="131" spans="1:23" s="75" customFormat="1" ht="15" customHeight="1" x14ac:dyDescent="0.25">
      <c r="A131" s="178"/>
      <c r="B131" s="184" t="s">
        <v>1078</v>
      </c>
      <c r="C131" s="26" t="s">
        <v>76</v>
      </c>
      <c r="D131" s="26" t="s">
        <v>1177</v>
      </c>
      <c r="E131" s="26" t="s">
        <v>23</v>
      </c>
      <c r="F131" s="27" t="s">
        <v>266</v>
      </c>
      <c r="G131" s="28" t="s">
        <v>267</v>
      </c>
      <c r="H131" s="29">
        <v>42221</v>
      </c>
      <c r="I131" s="29">
        <v>42223</v>
      </c>
      <c r="J131" s="30">
        <v>4000</v>
      </c>
      <c r="K131" s="31">
        <v>2.2124999999999999</v>
      </c>
      <c r="L131" s="29">
        <v>42314</v>
      </c>
      <c r="M131" s="31">
        <v>96</v>
      </c>
      <c r="N131" s="107">
        <v>3000</v>
      </c>
      <c r="O131" s="32">
        <v>1000</v>
      </c>
      <c r="P131" s="32">
        <v>4000</v>
      </c>
      <c r="Q131" s="31">
        <v>2.5</v>
      </c>
      <c r="R131" s="31">
        <v>2</v>
      </c>
      <c r="S131" s="31">
        <v>4.25</v>
      </c>
      <c r="T131" s="149">
        <v>4000</v>
      </c>
      <c r="U131" s="31">
        <v>99.440729166666671</v>
      </c>
      <c r="W131" s="163">
        <f t="shared" ref="W131:W194" si="2">J131-P131</f>
        <v>0</v>
      </c>
    </row>
    <row r="132" spans="1:23" s="75" customFormat="1" ht="15" customHeight="1" x14ac:dyDescent="0.25">
      <c r="A132" s="178"/>
      <c r="B132" s="185"/>
      <c r="C132" s="26" t="s">
        <v>76</v>
      </c>
      <c r="D132" s="26" t="s">
        <v>1177</v>
      </c>
      <c r="E132" s="26" t="s">
        <v>21</v>
      </c>
      <c r="F132" s="27" t="s">
        <v>268</v>
      </c>
      <c r="G132" s="28" t="s">
        <v>267</v>
      </c>
      <c r="H132" s="29">
        <v>42235</v>
      </c>
      <c r="I132" s="29">
        <v>42237</v>
      </c>
      <c r="J132" s="30">
        <v>5000</v>
      </c>
      <c r="K132" s="31">
        <v>2.15</v>
      </c>
      <c r="L132" s="29">
        <v>42419</v>
      </c>
      <c r="M132" s="31">
        <v>246</v>
      </c>
      <c r="N132" s="107">
        <v>3000</v>
      </c>
      <c r="O132" s="32">
        <v>2000</v>
      </c>
      <c r="P132" s="32">
        <v>5000</v>
      </c>
      <c r="Q132" s="31">
        <v>2.4</v>
      </c>
      <c r="R132" s="31">
        <v>1.9</v>
      </c>
      <c r="S132" s="31">
        <v>4.75</v>
      </c>
      <c r="T132" s="149">
        <v>5000</v>
      </c>
      <c r="U132" s="31">
        <v>98.913055555555559</v>
      </c>
      <c r="W132" s="163">
        <f t="shared" si="2"/>
        <v>0</v>
      </c>
    </row>
    <row r="133" spans="1:23" s="75" customFormat="1" ht="15" customHeight="1" x14ac:dyDescent="0.2">
      <c r="A133" s="178"/>
      <c r="B133" s="185"/>
      <c r="C133" s="26" t="s">
        <v>111</v>
      </c>
      <c r="D133" s="26" t="s">
        <v>1177</v>
      </c>
      <c r="E133" s="26" t="s">
        <v>21</v>
      </c>
      <c r="F133" s="27" t="s">
        <v>486</v>
      </c>
      <c r="G133" s="28" t="s">
        <v>267</v>
      </c>
      <c r="H133" s="29">
        <v>42235</v>
      </c>
      <c r="I133" s="29">
        <v>42237</v>
      </c>
      <c r="J133" s="30">
        <v>3000</v>
      </c>
      <c r="K133" s="31">
        <v>3.2666599999999999</v>
      </c>
      <c r="L133" s="29">
        <v>42419</v>
      </c>
      <c r="M133" s="31">
        <v>66.67</v>
      </c>
      <c r="N133" s="32">
        <v>3000</v>
      </c>
      <c r="O133" s="32">
        <v>0</v>
      </c>
      <c r="P133" s="32">
        <v>3000</v>
      </c>
      <c r="Q133" s="31">
        <v>3.5</v>
      </c>
      <c r="R133" s="31">
        <v>3.1</v>
      </c>
      <c r="S133" s="31">
        <v>4.5</v>
      </c>
      <c r="T133" s="149">
        <v>3000</v>
      </c>
      <c r="U133" s="31">
        <v>98.348521888888882</v>
      </c>
      <c r="W133" s="163">
        <f t="shared" si="2"/>
        <v>0</v>
      </c>
    </row>
    <row r="134" spans="1:23" s="75" customFormat="1" ht="15" customHeight="1" x14ac:dyDescent="0.2">
      <c r="A134" s="178"/>
      <c r="B134" s="185"/>
      <c r="C134" s="26" t="s">
        <v>111</v>
      </c>
      <c r="D134" s="26" t="s">
        <v>1177</v>
      </c>
      <c r="E134" s="26" t="s">
        <v>18</v>
      </c>
      <c r="F134" s="27" t="s">
        <v>487</v>
      </c>
      <c r="G134" s="28" t="s">
        <v>267</v>
      </c>
      <c r="H134" s="29">
        <v>42242</v>
      </c>
      <c r="I134" s="29">
        <v>42244</v>
      </c>
      <c r="J134" s="30">
        <v>5500</v>
      </c>
      <c r="K134" s="31">
        <v>3.4136299999999999</v>
      </c>
      <c r="L134" s="29">
        <v>42608</v>
      </c>
      <c r="M134" s="31">
        <v>103.33000000000001</v>
      </c>
      <c r="N134" s="32">
        <v>1000</v>
      </c>
      <c r="O134" s="32">
        <v>4500</v>
      </c>
      <c r="P134" s="32">
        <v>5500</v>
      </c>
      <c r="Q134" s="31">
        <v>3.85</v>
      </c>
      <c r="R134" s="31">
        <v>3</v>
      </c>
      <c r="S134" s="31">
        <v>5.25</v>
      </c>
      <c r="T134" s="149">
        <v>5500</v>
      </c>
      <c r="U134" s="31">
        <v>96.548440777777785</v>
      </c>
      <c r="W134" s="163">
        <f t="shared" si="2"/>
        <v>0</v>
      </c>
    </row>
    <row r="135" spans="1:23" s="75" customFormat="1" ht="15" customHeight="1" x14ac:dyDescent="0.25">
      <c r="A135" s="178"/>
      <c r="B135" s="182" t="s">
        <v>147</v>
      </c>
      <c r="C135" s="34" t="s">
        <v>76</v>
      </c>
      <c r="D135" s="34" t="s">
        <v>1177</v>
      </c>
      <c r="E135" s="34" t="s">
        <v>23</v>
      </c>
      <c r="F135" s="35" t="s">
        <v>269</v>
      </c>
      <c r="G135" s="36" t="s">
        <v>270</v>
      </c>
      <c r="H135" s="37">
        <v>42249</v>
      </c>
      <c r="I135" s="37">
        <v>42251</v>
      </c>
      <c r="J135" s="38">
        <v>3500</v>
      </c>
      <c r="K135" s="39">
        <v>2.8714200000000001</v>
      </c>
      <c r="L135" s="37">
        <v>42342</v>
      </c>
      <c r="M135" s="39">
        <v>70.399999999999991</v>
      </c>
      <c r="N135" s="106">
        <v>3500</v>
      </c>
      <c r="O135" s="40">
        <v>0</v>
      </c>
      <c r="P135" s="40">
        <v>3500</v>
      </c>
      <c r="Q135" s="39">
        <v>3.15</v>
      </c>
      <c r="R135" s="39">
        <v>2.5</v>
      </c>
      <c r="S135" s="39">
        <v>5</v>
      </c>
      <c r="T135" s="150">
        <v>3500</v>
      </c>
      <c r="U135" s="39">
        <v>99.274168833333334</v>
      </c>
      <c r="W135" s="163">
        <f t="shared" si="2"/>
        <v>0</v>
      </c>
    </row>
    <row r="136" spans="1:23" s="75" customFormat="1" ht="15" customHeight="1" x14ac:dyDescent="0.2">
      <c r="A136" s="178"/>
      <c r="B136" s="183"/>
      <c r="C136" s="34" t="s">
        <v>113</v>
      </c>
      <c r="D136" s="34" t="s">
        <v>1177</v>
      </c>
      <c r="E136" s="34" t="s">
        <v>18</v>
      </c>
      <c r="F136" s="35" t="s">
        <v>711</v>
      </c>
      <c r="G136" s="36" t="s">
        <v>270</v>
      </c>
      <c r="H136" s="37">
        <v>42249</v>
      </c>
      <c r="I136" s="37">
        <v>42251</v>
      </c>
      <c r="J136" s="38">
        <v>20000</v>
      </c>
      <c r="K136" s="39">
        <v>3.5</v>
      </c>
      <c r="L136" s="37">
        <v>42615</v>
      </c>
      <c r="M136" s="39">
        <v>92</v>
      </c>
      <c r="N136" s="40">
        <v>0</v>
      </c>
      <c r="O136" s="40">
        <v>20000</v>
      </c>
      <c r="P136" s="40">
        <v>20000</v>
      </c>
      <c r="Q136" s="39">
        <v>3.5</v>
      </c>
      <c r="R136" s="39">
        <v>3.5</v>
      </c>
      <c r="S136" s="39">
        <v>4.75</v>
      </c>
      <c r="T136" s="150">
        <v>20000</v>
      </c>
      <c r="U136" s="39">
        <v>96.461111111111109</v>
      </c>
      <c r="W136" s="163">
        <f t="shared" si="2"/>
        <v>0</v>
      </c>
    </row>
    <row r="137" spans="1:23" s="75" customFormat="1" ht="15" customHeight="1" x14ac:dyDescent="0.2">
      <c r="A137" s="178"/>
      <c r="B137" s="183"/>
      <c r="C137" s="34" t="s">
        <v>113</v>
      </c>
      <c r="D137" s="34" t="s">
        <v>1177</v>
      </c>
      <c r="E137" s="34" t="s">
        <v>18</v>
      </c>
      <c r="F137" s="35" t="s">
        <v>712</v>
      </c>
      <c r="G137" s="36" t="s">
        <v>270</v>
      </c>
      <c r="H137" s="37">
        <v>42256</v>
      </c>
      <c r="I137" s="37">
        <v>42258</v>
      </c>
      <c r="J137" s="38">
        <v>15000</v>
      </c>
      <c r="K137" s="39">
        <v>3.5</v>
      </c>
      <c r="L137" s="37">
        <v>42622</v>
      </c>
      <c r="M137" s="39">
        <v>60</v>
      </c>
      <c r="N137" s="40">
        <v>0</v>
      </c>
      <c r="O137" s="40">
        <v>15000</v>
      </c>
      <c r="P137" s="40">
        <v>15000</v>
      </c>
      <c r="Q137" s="39">
        <v>3.5</v>
      </c>
      <c r="R137" s="39">
        <v>3.5</v>
      </c>
      <c r="S137" s="39">
        <v>3.5</v>
      </c>
      <c r="T137" s="150">
        <v>15000</v>
      </c>
      <c r="U137" s="39">
        <v>96.461111111111109</v>
      </c>
      <c r="W137" s="163">
        <f t="shared" si="2"/>
        <v>0</v>
      </c>
    </row>
    <row r="138" spans="1:23" s="75" customFormat="1" ht="15" customHeight="1" x14ac:dyDescent="0.25">
      <c r="A138" s="178"/>
      <c r="B138" s="183"/>
      <c r="C138" s="34" t="s">
        <v>76</v>
      </c>
      <c r="D138" s="34" t="s">
        <v>1177</v>
      </c>
      <c r="E138" s="34" t="s">
        <v>23</v>
      </c>
      <c r="F138" s="35" t="s">
        <v>271</v>
      </c>
      <c r="G138" s="36" t="s">
        <v>270</v>
      </c>
      <c r="H138" s="37">
        <v>42256</v>
      </c>
      <c r="I138" s="37">
        <v>42258</v>
      </c>
      <c r="J138" s="38">
        <v>3500</v>
      </c>
      <c r="K138" s="39">
        <v>2.7928500000000001</v>
      </c>
      <c r="L138" s="37">
        <v>42349</v>
      </c>
      <c r="M138" s="39">
        <v>102</v>
      </c>
      <c r="N138" s="106">
        <v>2000</v>
      </c>
      <c r="O138" s="40">
        <v>1500</v>
      </c>
      <c r="P138" s="40">
        <v>3500</v>
      </c>
      <c r="Q138" s="39">
        <v>3.15</v>
      </c>
      <c r="R138" s="39">
        <v>2.5499999999999998</v>
      </c>
      <c r="S138" s="39">
        <v>4.8499999999999996</v>
      </c>
      <c r="T138" s="150">
        <v>3500</v>
      </c>
      <c r="U138" s="39">
        <v>99.294029583333327</v>
      </c>
      <c r="W138" s="163">
        <f t="shared" si="2"/>
        <v>0</v>
      </c>
    </row>
    <row r="139" spans="1:23" s="75" customFormat="1" ht="15" customHeight="1" x14ac:dyDescent="0.2">
      <c r="A139" s="178"/>
      <c r="B139" s="183"/>
      <c r="C139" s="34" t="s">
        <v>111</v>
      </c>
      <c r="D139" s="34" t="s">
        <v>1177</v>
      </c>
      <c r="E139" s="34" t="s">
        <v>21</v>
      </c>
      <c r="F139" s="35" t="s">
        <v>488</v>
      </c>
      <c r="G139" s="36" t="s">
        <v>270</v>
      </c>
      <c r="H139" s="37">
        <v>42256</v>
      </c>
      <c r="I139" s="37">
        <v>42258</v>
      </c>
      <c r="J139" s="38">
        <v>8000</v>
      </c>
      <c r="K139" s="39">
        <v>3.4975000000000001</v>
      </c>
      <c r="L139" s="37">
        <v>42440</v>
      </c>
      <c r="M139" s="39">
        <v>180</v>
      </c>
      <c r="N139" s="40">
        <v>4600</v>
      </c>
      <c r="O139" s="40">
        <v>3400</v>
      </c>
      <c r="P139" s="40">
        <v>8000</v>
      </c>
      <c r="Q139" s="39">
        <v>3.75</v>
      </c>
      <c r="R139" s="39">
        <v>3.15</v>
      </c>
      <c r="S139" s="39">
        <v>5.25</v>
      </c>
      <c r="T139" s="150">
        <v>8000</v>
      </c>
      <c r="U139" s="39">
        <v>98.23181944444444</v>
      </c>
      <c r="W139" s="163">
        <f t="shared" si="2"/>
        <v>0</v>
      </c>
    </row>
    <row r="140" spans="1:23" s="75" customFormat="1" ht="15" customHeight="1" x14ac:dyDescent="0.2">
      <c r="A140" s="178"/>
      <c r="B140" s="183"/>
      <c r="C140" s="34" t="s">
        <v>112</v>
      </c>
      <c r="D140" s="34" t="s">
        <v>1177</v>
      </c>
      <c r="E140" s="34" t="s">
        <v>18</v>
      </c>
      <c r="F140" s="35" t="s">
        <v>638</v>
      </c>
      <c r="G140" s="36" t="s">
        <v>270</v>
      </c>
      <c r="H140" s="37">
        <v>42256</v>
      </c>
      <c r="I140" s="37">
        <v>42258</v>
      </c>
      <c r="J140" s="38">
        <v>5000</v>
      </c>
      <c r="K140" s="39">
        <v>1.36</v>
      </c>
      <c r="L140" s="37">
        <v>42622</v>
      </c>
      <c r="M140" s="39">
        <v>300</v>
      </c>
      <c r="N140" s="40">
        <v>5000</v>
      </c>
      <c r="O140" s="40">
        <v>0</v>
      </c>
      <c r="P140" s="40">
        <v>5000</v>
      </c>
      <c r="Q140" s="39">
        <v>1.5</v>
      </c>
      <c r="R140" s="39"/>
      <c r="S140" s="39"/>
      <c r="T140" s="150">
        <v>5000</v>
      </c>
      <c r="U140" s="39">
        <v>98.62488888888889</v>
      </c>
      <c r="W140" s="163">
        <f t="shared" si="2"/>
        <v>0</v>
      </c>
    </row>
    <row r="141" spans="1:23" s="75" customFormat="1" ht="15" customHeight="1" x14ac:dyDescent="0.2">
      <c r="A141" s="178"/>
      <c r="B141" s="183"/>
      <c r="C141" s="34" t="s">
        <v>111</v>
      </c>
      <c r="D141" s="34" t="s">
        <v>1177</v>
      </c>
      <c r="E141" s="34" t="s">
        <v>18</v>
      </c>
      <c r="F141" s="35" t="s">
        <v>489</v>
      </c>
      <c r="G141" s="36" t="s">
        <v>270</v>
      </c>
      <c r="H141" s="37">
        <v>42270</v>
      </c>
      <c r="I141" s="37">
        <v>42272</v>
      </c>
      <c r="J141" s="38">
        <v>5950</v>
      </c>
      <c r="K141" s="39">
        <v>3.81</v>
      </c>
      <c r="L141" s="37">
        <v>42636</v>
      </c>
      <c r="M141" s="39">
        <v>62.5</v>
      </c>
      <c r="N141" s="40">
        <v>2600</v>
      </c>
      <c r="O141" s="40">
        <v>3350</v>
      </c>
      <c r="P141" s="40">
        <v>5950</v>
      </c>
      <c r="Q141" s="39">
        <v>4.5</v>
      </c>
      <c r="R141" s="39"/>
      <c r="S141" s="39"/>
      <c r="T141" s="150">
        <v>5950</v>
      </c>
      <c r="U141" s="39">
        <v>96.147666666666666</v>
      </c>
      <c r="W141" s="163">
        <f t="shared" si="2"/>
        <v>0</v>
      </c>
    </row>
    <row r="142" spans="1:23" s="75" customFormat="1" ht="15" customHeight="1" x14ac:dyDescent="0.25">
      <c r="A142" s="178"/>
      <c r="B142" s="184" t="s">
        <v>152</v>
      </c>
      <c r="C142" s="26" t="s">
        <v>76</v>
      </c>
      <c r="D142" s="26" t="s">
        <v>1177</v>
      </c>
      <c r="E142" s="26" t="s">
        <v>23</v>
      </c>
      <c r="F142" s="27" t="s">
        <v>272</v>
      </c>
      <c r="G142" s="28" t="s">
        <v>273</v>
      </c>
      <c r="H142" s="29">
        <v>42284</v>
      </c>
      <c r="I142" s="29">
        <v>42286</v>
      </c>
      <c r="J142" s="30">
        <v>4650</v>
      </c>
      <c r="K142" s="31">
        <v>3.0677400000000001</v>
      </c>
      <c r="L142" s="29">
        <v>42377</v>
      </c>
      <c r="M142" s="31">
        <v>159</v>
      </c>
      <c r="N142" s="107">
        <v>4150</v>
      </c>
      <c r="O142" s="32">
        <v>500</v>
      </c>
      <c r="P142" s="32">
        <v>4650</v>
      </c>
      <c r="Q142" s="31">
        <v>3.15</v>
      </c>
      <c r="R142" s="31">
        <v>0</v>
      </c>
      <c r="S142" s="31">
        <v>4.95</v>
      </c>
      <c r="T142" s="149">
        <v>4650</v>
      </c>
      <c r="U142" s="31">
        <v>99.224543499999996</v>
      </c>
      <c r="W142" s="163">
        <f t="shared" si="2"/>
        <v>0</v>
      </c>
    </row>
    <row r="143" spans="1:23" s="75" customFormat="1" ht="15" customHeight="1" x14ac:dyDescent="0.2">
      <c r="A143" s="178"/>
      <c r="B143" s="185"/>
      <c r="C143" s="26" t="s">
        <v>111</v>
      </c>
      <c r="D143" s="26" t="s">
        <v>1177</v>
      </c>
      <c r="E143" s="26" t="s">
        <v>23</v>
      </c>
      <c r="F143" s="27" t="s">
        <v>490</v>
      </c>
      <c r="G143" s="28" t="s">
        <v>273</v>
      </c>
      <c r="H143" s="29">
        <v>42284</v>
      </c>
      <c r="I143" s="29">
        <v>42286</v>
      </c>
      <c r="J143" s="30">
        <v>6000</v>
      </c>
      <c r="K143" s="31">
        <v>3.55</v>
      </c>
      <c r="L143" s="29">
        <v>42377</v>
      </c>
      <c r="M143" s="31">
        <v>97.330000000000013</v>
      </c>
      <c r="N143" s="32">
        <v>3000</v>
      </c>
      <c r="O143" s="32">
        <v>3000</v>
      </c>
      <c r="P143" s="32">
        <v>6000</v>
      </c>
      <c r="Q143" s="31">
        <v>3.95</v>
      </c>
      <c r="R143" s="31"/>
      <c r="S143" s="31"/>
      <c r="T143" s="149">
        <v>6000</v>
      </c>
      <c r="U143" s="31">
        <v>99.10263888888889</v>
      </c>
      <c r="W143" s="163">
        <f t="shared" si="2"/>
        <v>0</v>
      </c>
    </row>
    <row r="144" spans="1:23" s="75" customFormat="1" ht="15" customHeight="1" x14ac:dyDescent="0.2">
      <c r="A144" s="178"/>
      <c r="B144" s="185"/>
      <c r="C144" s="26" t="s">
        <v>111</v>
      </c>
      <c r="D144" s="26" t="s">
        <v>1177</v>
      </c>
      <c r="E144" s="26" t="s">
        <v>18</v>
      </c>
      <c r="F144" s="27" t="s">
        <v>491</v>
      </c>
      <c r="G144" s="28" t="s">
        <v>273</v>
      </c>
      <c r="H144" s="29">
        <v>42291</v>
      </c>
      <c r="I144" s="29">
        <v>42293</v>
      </c>
      <c r="J144" s="30">
        <v>7500</v>
      </c>
      <c r="K144" s="31">
        <v>4.21</v>
      </c>
      <c r="L144" s="29">
        <v>42657</v>
      </c>
      <c r="M144" s="31">
        <v>140</v>
      </c>
      <c r="N144" s="32">
        <v>875</v>
      </c>
      <c r="O144" s="32">
        <v>6625</v>
      </c>
      <c r="P144" s="32">
        <v>7500</v>
      </c>
      <c r="Q144" s="31">
        <v>4.5</v>
      </c>
      <c r="R144" s="31">
        <v>4</v>
      </c>
      <c r="S144" s="31">
        <v>4.75</v>
      </c>
      <c r="T144" s="149">
        <v>7500</v>
      </c>
      <c r="U144" s="31">
        <v>95.743222222222215</v>
      </c>
      <c r="W144" s="163">
        <f t="shared" si="2"/>
        <v>0</v>
      </c>
    </row>
    <row r="145" spans="1:23" s="75" customFormat="1" ht="15" customHeight="1" x14ac:dyDescent="0.25">
      <c r="A145" s="178"/>
      <c r="B145" s="185"/>
      <c r="C145" s="26" t="s">
        <v>76</v>
      </c>
      <c r="D145" s="26" t="s">
        <v>1177</v>
      </c>
      <c r="E145" s="26" t="s">
        <v>23</v>
      </c>
      <c r="F145" s="27" t="s">
        <v>274</v>
      </c>
      <c r="G145" s="28" t="s">
        <v>273</v>
      </c>
      <c r="H145" s="29">
        <v>42305</v>
      </c>
      <c r="I145" s="29">
        <v>42307</v>
      </c>
      <c r="J145" s="30">
        <v>5000</v>
      </c>
      <c r="K145" s="31">
        <v>3.08</v>
      </c>
      <c r="L145" s="29">
        <v>42398</v>
      </c>
      <c r="M145" s="31">
        <v>250</v>
      </c>
      <c r="N145" s="107">
        <v>5000</v>
      </c>
      <c r="O145" s="32">
        <v>0</v>
      </c>
      <c r="P145" s="32">
        <v>5000</v>
      </c>
      <c r="Q145" s="31">
        <v>3.1</v>
      </c>
      <c r="R145" s="31"/>
      <c r="S145" s="31"/>
      <c r="T145" s="149">
        <v>5000</v>
      </c>
      <c r="U145" s="31">
        <v>99.221444444444444</v>
      </c>
      <c r="W145" s="163">
        <f t="shared" si="2"/>
        <v>0</v>
      </c>
    </row>
    <row r="146" spans="1:23" s="75" customFormat="1" ht="15" customHeight="1" x14ac:dyDescent="0.2">
      <c r="A146" s="178"/>
      <c r="B146" s="182" t="s">
        <v>161</v>
      </c>
      <c r="C146" s="34" t="s">
        <v>111</v>
      </c>
      <c r="D146" s="34" t="s">
        <v>1177</v>
      </c>
      <c r="E146" s="34" t="s">
        <v>18</v>
      </c>
      <c r="F146" s="35" t="s">
        <v>492</v>
      </c>
      <c r="G146" s="36" t="s">
        <v>276</v>
      </c>
      <c r="H146" s="37">
        <v>42312</v>
      </c>
      <c r="I146" s="37">
        <v>42314</v>
      </c>
      <c r="J146" s="38">
        <v>5000</v>
      </c>
      <c r="K146" s="39">
        <v>4.0359999999999996</v>
      </c>
      <c r="L146" s="37">
        <v>42678</v>
      </c>
      <c r="M146" s="39">
        <v>214</v>
      </c>
      <c r="N146" s="40">
        <v>0</v>
      </c>
      <c r="O146" s="40">
        <v>5000</v>
      </c>
      <c r="P146" s="40">
        <v>5000</v>
      </c>
      <c r="Q146" s="39">
        <v>4.1500000000000004</v>
      </c>
      <c r="R146" s="39">
        <v>4</v>
      </c>
      <c r="S146" s="39">
        <v>5.25</v>
      </c>
      <c r="T146" s="150">
        <v>5000</v>
      </c>
      <c r="U146" s="39">
        <v>95.919155555555562</v>
      </c>
      <c r="W146" s="163">
        <f t="shared" si="2"/>
        <v>0</v>
      </c>
    </row>
    <row r="147" spans="1:23" s="75" customFormat="1" ht="15" customHeight="1" x14ac:dyDescent="0.2">
      <c r="A147" s="178"/>
      <c r="B147" s="183"/>
      <c r="C147" s="34" t="s">
        <v>113</v>
      </c>
      <c r="D147" s="34" t="s">
        <v>1177</v>
      </c>
      <c r="E147" s="34" t="s">
        <v>18</v>
      </c>
      <c r="F147" s="35" t="s">
        <v>713</v>
      </c>
      <c r="G147" s="36" t="s">
        <v>276</v>
      </c>
      <c r="H147" s="37">
        <v>42312</v>
      </c>
      <c r="I147" s="37">
        <v>42314</v>
      </c>
      <c r="J147" s="38">
        <v>5500</v>
      </c>
      <c r="K147" s="39">
        <v>3.32</v>
      </c>
      <c r="L147" s="37">
        <v>42678</v>
      </c>
      <c r="M147" s="39">
        <v>165</v>
      </c>
      <c r="N147" s="40">
        <v>2500</v>
      </c>
      <c r="O147" s="40">
        <v>3000</v>
      </c>
      <c r="P147" s="40">
        <v>5500</v>
      </c>
      <c r="Q147" s="39">
        <v>3.5</v>
      </c>
      <c r="R147" s="39"/>
      <c r="S147" s="39"/>
      <c r="T147" s="150">
        <v>5500</v>
      </c>
      <c r="U147" s="39">
        <v>96.643111111111111</v>
      </c>
      <c r="W147" s="163">
        <f t="shared" si="2"/>
        <v>0</v>
      </c>
    </row>
    <row r="148" spans="1:23" s="75" customFormat="1" ht="15" customHeight="1" x14ac:dyDescent="0.2">
      <c r="A148" s="178"/>
      <c r="B148" s="183"/>
      <c r="C148" s="34" t="s">
        <v>111</v>
      </c>
      <c r="D148" s="34" t="s">
        <v>1177</v>
      </c>
      <c r="E148" s="34" t="s">
        <v>23</v>
      </c>
      <c r="F148" s="35" t="s">
        <v>493</v>
      </c>
      <c r="G148" s="36" t="s">
        <v>276</v>
      </c>
      <c r="H148" s="37">
        <v>42319</v>
      </c>
      <c r="I148" s="37">
        <v>42321</v>
      </c>
      <c r="J148" s="38">
        <v>6000</v>
      </c>
      <c r="K148" s="39">
        <v>3.75</v>
      </c>
      <c r="L148" s="37">
        <v>42412</v>
      </c>
      <c r="M148" s="39">
        <v>216.67000000000002</v>
      </c>
      <c r="N148" s="40">
        <v>1500</v>
      </c>
      <c r="O148" s="40">
        <v>4500</v>
      </c>
      <c r="P148" s="40">
        <v>6000</v>
      </c>
      <c r="Q148" s="39">
        <v>4</v>
      </c>
      <c r="R148" s="39"/>
      <c r="S148" s="39"/>
      <c r="T148" s="150">
        <v>6000</v>
      </c>
      <c r="U148" s="39">
        <v>99.052083333333329</v>
      </c>
      <c r="W148" s="163">
        <f t="shared" si="2"/>
        <v>0</v>
      </c>
    </row>
    <row r="149" spans="1:23" s="75" customFormat="1" ht="15" customHeight="1" x14ac:dyDescent="0.25">
      <c r="A149" s="178"/>
      <c r="B149" s="183"/>
      <c r="C149" s="34" t="s">
        <v>76</v>
      </c>
      <c r="D149" s="34" t="s">
        <v>1177</v>
      </c>
      <c r="E149" s="34" t="s">
        <v>18</v>
      </c>
      <c r="F149" s="35" t="s">
        <v>275</v>
      </c>
      <c r="G149" s="36" t="s">
        <v>276</v>
      </c>
      <c r="H149" s="37">
        <v>42319</v>
      </c>
      <c r="I149" s="37">
        <v>42321</v>
      </c>
      <c r="J149" s="38">
        <v>5000</v>
      </c>
      <c r="K149" s="39">
        <v>3.2</v>
      </c>
      <c r="L149" s="37">
        <v>42685</v>
      </c>
      <c r="M149" s="39">
        <v>160</v>
      </c>
      <c r="N149" s="106">
        <v>4250</v>
      </c>
      <c r="O149" s="40">
        <v>750</v>
      </c>
      <c r="P149" s="40">
        <v>5000</v>
      </c>
      <c r="Q149" s="39">
        <v>3.3</v>
      </c>
      <c r="R149" s="39"/>
      <c r="S149" s="39"/>
      <c r="T149" s="150">
        <v>5000</v>
      </c>
      <c r="U149" s="39">
        <v>96.76444444444445</v>
      </c>
      <c r="W149" s="163">
        <f t="shared" si="2"/>
        <v>0</v>
      </c>
    </row>
    <row r="150" spans="1:23" s="75" customFormat="1" ht="15" customHeight="1" x14ac:dyDescent="0.2">
      <c r="A150" s="178"/>
      <c r="B150" s="183"/>
      <c r="C150" s="34" t="s">
        <v>113</v>
      </c>
      <c r="D150" s="34" t="s">
        <v>1177</v>
      </c>
      <c r="E150" s="34" t="s">
        <v>18</v>
      </c>
      <c r="F150" s="35" t="s">
        <v>714</v>
      </c>
      <c r="G150" s="36" t="s">
        <v>276</v>
      </c>
      <c r="H150" s="37">
        <v>42326</v>
      </c>
      <c r="I150" s="37">
        <v>42328</v>
      </c>
      <c r="J150" s="38">
        <v>15000</v>
      </c>
      <c r="K150" s="39">
        <v>3.2250000000000001</v>
      </c>
      <c r="L150" s="37">
        <v>42692</v>
      </c>
      <c r="M150" s="39">
        <v>103.33000000000001</v>
      </c>
      <c r="N150" s="40">
        <v>5357</v>
      </c>
      <c r="O150" s="40">
        <v>9643</v>
      </c>
      <c r="P150" s="40">
        <v>15000</v>
      </c>
      <c r="Q150" s="39">
        <v>3.25</v>
      </c>
      <c r="R150" s="39">
        <v>3</v>
      </c>
      <c r="S150" s="39">
        <v>3.25</v>
      </c>
      <c r="T150" s="150">
        <v>15000</v>
      </c>
      <c r="U150" s="39">
        <v>96.739166666666662</v>
      </c>
      <c r="W150" s="163">
        <f t="shared" si="2"/>
        <v>0</v>
      </c>
    </row>
    <row r="151" spans="1:23" s="75" customFormat="1" ht="15" customHeight="1" x14ac:dyDescent="0.2">
      <c r="A151" s="178"/>
      <c r="B151" s="183"/>
      <c r="C151" s="34" t="s">
        <v>408</v>
      </c>
      <c r="D151" s="34" t="s">
        <v>1177</v>
      </c>
      <c r="E151" s="34" t="s">
        <v>21</v>
      </c>
      <c r="F151" s="35" t="s">
        <v>687</v>
      </c>
      <c r="G151" s="36" t="s">
        <v>276</v>
      </c>
      <c r="H151" s="37">
        <v>42326</v>
      </c>
      <c r="I151" s="37">
        <v>42328</v>
      </c>
      <c r="J151" s="38">
        <v>5500</v>
      </c>
      <c r="K151" s="39">
        <v>5.25</v>
      </c>
      <c r="L151" s="37">
        <v>42510</v>
      </c>
      <c r="M151" s="39">
        <v>100</v>
      </c>
      <c r="N151" s="40">
        <v>5500</v>
      </c>
      <c r="O151" s="40">
        <v>0</v>
      </c>
      <c r="P151" s="40">
        <v>5500</v>
      </c>
      <c r="Q151" s="39">
        <v>5.25</v>
      </c>
      <c r="R151" s="39">
        <v>5.25</v>
      </c>
      <c r="S151" s="39">
        <v>5.25</v>
      </c>
      <c r="T151" s="150">
        <v>5500</v>
      </c>
      <c r="U151" s="39">
        <v>97.345833333333331</v>
      </c>
      <c r="W151" s="163">
        <f t="shared" si="2"/>
        <v>0</v>
      </c>
    </row>
    <row r="152" spans="1:23" s="75" customFormat="1" ht="15" customHeight="1" x14ac:dyDescent="0.2">
      <c r="A152" s="178"/>
      <c r="B152" s="184" t="s">
        <v>946</v>
      </c>
      <c r="C152" s="26" t="s">
        <v>111</v>
      </c>
      <c r="D152" s="26" t="s">
        <v>1177</v>
      </c>
      <c r="E152" s="26" t="s">
        <v>23</v>
      </c>
      <c r="F152" s="27" t="s">
        <v>494</v>
      </c>
      <c r="G152" s="28" t="s">
        <v>278</v>
      </c>
      <c r="H152" s="29">
        <v>42340</v>
      </c>
      <c r="I152" s="29">
        <v>42342</v>
      </c>
      <c r="J152" s="30">
        <v>6000</v>
      </c>
      <c r="K152" s="31">
        <v>3.8708300000000002</v>
      </c>
      <c r="L152" s="29">
        <v>42433</v>
      </c>
      <c r="M152" s="31">
        <v>161.666</v>
      </c>
      <c r="N152" s="32">
        <v>2132</v>
      </c>
      <c r="O152" s="32">
        <v>3868</v>
      </c>
      <c r="P152" s="32">
        <v>6000</v>
      </c>
      <c r="Q152" s="31">
        <v>4</v>
      </c>
      <c r="R152" s="31">
        <v>3.75</v>
      </c>
      <c r="S152" s="31">
        <v>4.5999999999999996</v>
      </c>
      <c r="T152" s="149">
        <v>6000</v>
      </c>
      <c r="U152" s="31">
        <v>99.021540194444441</v>
      </c>
      <c r="W152" s="163">
        <f t="shared" si="2"/>
        <v>0</v>
      </c>
    </row>
    <row r="153" spans="1:23" s="75" customFormat="1" ht="15" customHeight="1" x14ac:dyDescent="0.2">
      <c r="A153" s="178"/>
      <c r="B153" s="185"/>
      <c r="C153" s="26" t="s">
        <v>111</v>
      </c>
      <c r="D153" s="26" t="s">
        <v>1177</v>
      </c>
      <c r="E153" s="26" t="s">
        <v>18</v>
      </c>
      <c r="F153" s="27" t="s">
        <v>495</v>
      </c>
      <c r="G153" s="28" t="s">
        <v>278</v>
      </c>
      <c r="H153" s="29">
        <v>42347</v>
      </c>
      <c r="I153" s="29">
        <v>42349</v>
      </c>
      <c r="J153" s="30">
        <v>5000</v>
      </c>
      <c r="K153" s="31">
        <v>4.0999999999999996</v>
      </c>
      <c r="L153" s="29">
        <v>42713</v>
      </c>
      <c r="M153" s="31">
        <v>130</v>
      </c>
      <c r="N153" s="32">
        <v>500</v>
      </c>
      <c r="O153" s="32">
        <v>4500</v>
      </c>
      <c r="P153" s="32">
        <v>5000</v>
      </c>
      <c r="Q153" s="31">
        <v>4.5</v>
      </c>
      <c r="R153" s="31">
        <v>4</v>
      </c>
      <c r="S153" s="31">
        <v>4.6500000000000004</v>
      </c>
      <c r="T153" s="149">
        <v>5000</v>
      </c>
      <c r="U153" s="31">
        <v>95.854444444444439</v>
      </c>
      <c r="W153" s="163">
        <f t="shared" si="2"/>
        <v>0</v>
      </c>
    </row>
    <row r="154" spans="1:23" s="75" customFormat="1" ht="15" customHeight="1" x14ac:dyDescent="0.25">
      <c r="A154" s="178"/>
      <c r="B154" s="185"/>
      <c r="C154" s="26" t="s">
        <v>76</v>
      </c>
      <c r="D154" s="26" t="s">
        <v>1177</v>
      </c>
      <c r="E154" s="26" t="s">
        <v>23</v>
      </c>
      <c r="F154" s="27" t="s">
        <v>277</v>
      </c>
      <c r="G154" s="28" t="s">
        <v>278</v>
      </c>
      <c r="H154" s="29">
        <v>42347</v>
      </c>
      <c r="I154" s="29">
        <v>42349</v>
      </c>
      <c r="J154" s="30">
        <v>5000</v>
      </c>
      <c r="K154" s="31">
        <v>3.0550000000000002</v>
      </c>
      <c r="L154" s="29">
        <v>42440</v>
      </c>
      <c r="M154" s="31">
        <v>190</v>
      </c>
      <c r="N154" s="107">
        <v>3500</v>
      </c>
      <c r="O154" s="32">
        <v>1500</v>
      </c>
      <c r="P154" s="32">
        <v>5000</v>
      </c>
      <c r="Q154" s="31">
        <v>3.15</v>
      </c>
      <c r="R154" s="31">
        <v>2.95</v>
      </c>
      <c r="S154" s="31">
        <v>3.75</v>
      </c>
      <c r="T154" s="149">
        <v>5000</v>
      </c>
      <c r="U154" s="31">
        <v>99.227763888888887</v>
      </c>
      <c r="W154" s="163">
        <f t="shared" si="2"/>
        <v>0</v>
      </c>
    </row>
    <row r="155" spans="1:23" s="75" customFormat="1" ht="15" customHeight="1" x14ac:dyDescent="0.25">
      <c r="A155" s="178"/>
      <c r="B155" s="185"/>
      <c r="C155" s="26" t="s">
        <v>76</v>
      </c>
      <c r="D155" s="26" t="s">
        <v>1177</v>
      </c>
      <c r="E155" s="26" t="s">
        <v>21</v>
      </c>
      <c r="F155" s="27" t="s">
        <v>279</v>
      </c>
      <c r="G155" s="28" t="s">
        <v>278</v>
      </c>
      <c r="H155" s="29">
        <v>42354</v>
      </c>
      <c r="I155" s="29">
        <v>42356</v>
      </c>
      <c r="J155" s="30">
        <v>5000</v>
      </c>
      <c r="K155" s="31">
        <v>2.66</v>
      </c>
      <c r="L155" s="29">
        <v>42538</v>
      </c>
      <c r="M155" s="31">
        <v>196</v>
      </c>
      <c r="N155" s="107">
        <v>3500</v>
      </c>
      <c r="O155" s="32">
        <v>1500</v>
      </c>
      <c r="P155" s="32">
        <v>5000</v>
      </c>
      <c r="Q155" s="31">
        <v>3.25</v>
      </c>
      <c r="R155" s="31">
        <v>2.25</v>
      </c>
      <c r="S155" s="31">
        <v>5.05</v>
      </c>
      <c r="T155" s="149">
        <v>5000</v>
      </c>
      <c r="U155" s="31">
        <v>98.655222222222221</v>
      </c>
      <c r="W155" s="163">
        <f t="shared" si="2"/>
        <v>0</v>
      </c>
    </row>
    <row r="156" spans="1:23" s="75" customFormat="1" ht="15" customHeight="1" x14ac:dyDescent="0.2">
      <c r="A156" s="178"/>
      <c r="B156" s="185"/>
      <c r="C156" s="26" t="s">
        <v>112</v>
      </c>
      <c r="D156" s="26" t="s">
        <v>1177</v>
      </c>
      <c r="E156" s="26" t="s">
        <v>18</v>
      </c>
      <c r="F156" s="27" t="s">
        <v>639</v>
      </c>
      <c r="G156" s="28" t="s">
        <v>278</v>
      </c>
      <c r="H156" s="29">
        <v>42361</v>
      </c>
      <c r="I156" s="29">
        <v>42363</v>
      </c>
      <c r="J156" s="30">
        <v>10000</v>
      </c>
      <c r="K156" s="31">
        <v>1.58</v>
      </c>
      <c r="L156" s="29">
        <v>42727</v>
      </c>
      <c r="M156" s="31">
        <v>130</v>
      </c>
      <c r="N156" s="32">
        <v>10000</v>
      </c>
      <c r="O156" s="32">
        <v>0</v>
      </c>
      <c r="P156" s="32">
        <v>10000</v>
      </c>
      <c r="Q156" s="31">
        <v>1.7</v>
      </c>
      <c r="R156" s="31"/>
      <c r="S156" s="31"/>
      <c r="T156" s="149">
        <v>10000</v>
      </c>
      <c r="U156" s="31">
        <v>98.402444444444441</v>
      </c>
      <c r="W156" s="163">
        <f t="shared" si="2"/>
        <v>0</v>
      </c>
    </row>
    <row r="157" spans="1:23" s="75" customFormat="1" ht="15" customHeight="1" x14ac:dyDescent="0.2">
      <c r="A157" s="178"/>
      <c r="B157" s="186"/>
      <c r="C157" s="26" t="s">
        <v>113</v>
      </c>
      <c r="D157" s="26" t="s">
        <v>1177</v>
      </c>
      <c r="E157" s="26" t="s">
        <v>18</v>
      </c>
      <c r="F157" s="27" t="s">
        <v>715</v>
      </c>
      <c r="G157" s="28" t="s">
        <v>278</v>
      </c>
      <c r="H157" s="29">
        <v>42361</v>
      </c>
      <c r="I157" s="29">
        <v>42363</v>
      </c>
      <c r="J157" s="30">
        <v>8500</v>
      </c>
      <c r="K157" s="31">
        <v>3.5</v>
      </c>
      <c r="L157" s="29">
        <v>42727</v>
      </c>
      <c r="M157" s="31">
        <v>73.33</v>
      </c>
      <c r="N157" s="32">
        <v>6000</v>
      </c>
      <c r="O157" s="32">
        <v>2500</v>
      </c>
      <c r="P157" s="32">
        <v>8500</v>
      </c>
      <c r="Q157" s="31">
        <v>3.5</v>
      </c>
      <c r="R157" s="31">
        <v>3.5</v>
      </c>
      <c r="S157" s="31">
        <v>4.5</v>
      </c>
      <c r="T157" s="149">
        <v>8500</v>
      </c>
      <c r="U157" s="31">
        <v>96.461111111111109</v>
      </c>
      <c r="W157" s="163">
        <f t="shared" si="2"/>
        <v>0</v>
      </c>
    </row>
    <row r="158" spans="1:23" s="75" customFormat="1" ht="15" customHeight="1" x14ac:dyDescent="0.25">
      <c r="A158" s="179">
        <v>2016</v>
      </c>
      <c r="B158" s="182" t="s">
        <v>945</v>
      </c>
      <c r="C158" s="34" t="s">
        <v>76</v>
      </c>
      <c r="D158" s="34" t="s">
        <v>1177</v>
      </c>
      <c r="E158" s="34" t="s">
        <v>23</v>
      </c>
      <c r="F158" s="35" t="s">
        <v>280</v>
      </c>
      <c r="G158" s="36" t="s">
        <v>281</v>
      </c>
      <c r="H158" s="37">
        <v>42382</v>
      </c>
      <c r="I158" s="37">
        <v>42384</v>
      </c>
      <c r="J158" s="38">
        <v>7000</v>
      </c>
      <c r="K158" s="39">
        <v>2.38</v>
      </c>
      <c r="L158" s="37">
        <v>42475</v>
      </c>
      <c r="M158" s="39">
        <v>432.85999999999996</v>
      </c>
      <c r="N158" s="106">
        <v>6500</v>
      </c>
      <c r="O158" s="40">
        <v>500</v>
      </c>
      <c r="P158" s="40">
        <v>7000</v>
      </c>
      <c r="Q158" s="39">
        <v>2.85</v>
      </c>
      <c r="R158" s="39"/>
      <c r="S158" s="39"/>
      <c r="T158" s="150">
        <v>7000</v>
      </c>
      <c r="U158" s="39">
        <v>99.398388888888888</v>
      </c>
      <c r="W158" s="163">
        <f t="shared" si="2"/>
        <v>0</v>
      </c>
    </row>
    <row r="159" spans="1:23" s="75" customFormat="1" ht="15" customHeight="1" x14ac:dyDescent="0.2">
      <c r="A159" s="180"/>
      <c r="B159" s="183"/>
      <c r="C159" s="34" t="s">
        <v>113</v>
      </c>
      <c r="D159" s="34" t="s">
        <v>1177</v>
      </c>
      <c r="E159" s="34" t="s">
        <v>21</v>
      </c>
      <c r="F159" s="35" t="s">
        <v>716</v>
      </c>
      <c r="G159" s="36" t="s">
        <v>281</v>
      </c>
      <c r="H159" s="37">
        <v>42382</v>
      </c>
      <c r="I159" s="37">
        <v>42384</v>
      </c>
      <c r="J159" s="38">
        <v>11000</v>
      </c>
      <c r="K159" s="39">
        <v>3.18</v>
      </c>
      <c r="L159" s="37">
        <v>42566</v>
      </c>
      <c r="M159" s="39">
        <v>73</v>
      </c>
      <c r="N159" s="40">
        <v>11000</v>
      </c>
      <c r="O159" s="40">
        <v>0</v>
      </c>
      <c r="P159" s="40">
        <v>11000</v>
      </c>
      <c r="Q159" s="39">
        <v>3.25</v>
      </c>
      <c r="R159" s="39"/>
      <c r="S159" s="39"/>
      <c r="T159" s="150">
        <v>11000</v>
      </c>
      <c r="U159" s="39">
        <v>98.39233333333334</v>
      </c>
      <c r="W159" s="163">
        <f t="shared" si="2"/>
        <v>0</v>
      </c>
    </row>
    <row r="160" spans="1:23" s="75" customFormat="1" ht="15" customHeight="1" x14ac:dyDescent="0.2">
      <c r="A160" s="180"/>
      <c r="B160" s="183"/>
      <c r="C160" s="34" t="s">
        <v>113</v>
      </c>
      <c r="D160" s="34" t="s">
        <v>1177</v>
      </c>
      <c r="E160" s="34" t="s">
        <v>21</v>
      </c>
      <c r="F160" s="35" t="s">
        <v>717</v>
      </c>
      <c r="G160" s="36" t="s">
        <v>281</v>
      </c>
      <c r="H160" s="37">
        <v>42389</v>
      </c>
      <c r="I160" s="37">
        <v>42391</v>
      </c>
      <c r="J160" s="38">
        <v>9000</v>
      </c>
      <c r="K160" s="39">
        <v>3.1</v>
      </c>
      <c r="L160" s="37">
        <v>42573</v>
      </c>
      <c r="M160" s="39">
        <v>60</v>
      </c>
      <c r="N160" s="40">
        <v>0</v>
      </c>
      <c r="O160" s="40">
        <v>9000</v>
      </c>
      <c r="P160" s="40">
        <v>9000</v>
      </c>
      <c r="Q160" s="39">
        <v>3.1</v>
      </c>
      <c r="R160" s="39"/>
      <c r="S160" s="39"/>
      <c r="T160" s="150">
        <v>9000</v>
      </c>
      <c r="U160" s="39">
        <v>98.432777777777773</v>
      </c>
      <c r="W160" s="163">
        <f t="shared" si="2"/>
        <v>0</v>
      </c>
    </row>
    <row r="161" spans="1:23" s="75" customFormat="1" ht="15" customHeight="1" x14ac:dyDescent="0.2">
      <c r="A161" s="180"/>
      <c r="B161" s="183"/>
      <c r="C161" s="34" t="s">
        <v>408</v>
      </c>
      <c r="D161" s="34" t="s">
        <v>1177</v>
      </c>
      <c r="E161" s="34" t="s">
        <v>21</v>
      </c>
      <c r="F161" s="35" t="s">
        <v>688</v>
      </c>
      <c r="G161" s="36" t="s">
        <v>281</v>
      </c>
      <c r="H161" s="37">
        <v>42389</v>
      </c>
      <c r="I161" s="37">
        <v>42391</v>
      </c>
      <c r="J161" s="38">
        <v>4000</v>
      </c>
      <c r="K161" s="39">
        <v>5.35</v>
      </c>
      <c r="L161" s="37">
        <v>42573</v>
      </c>
      <c r="M161" s="39">
        <v>100</v>
      </c>
      <c r="N161" s="40">
        <v>4000</v>
      </c>
      <c r="O161" s="40">
        <v>0</v>
      </c>
      <c r="P161" s="40">
        <v>4000</v>
      </c>
      <c r="Q161" s="39">
        <v>5.45</v>
      </c>
      <c r="R161" s="39"/>
      <c r="S161" s="39"/>
      <c r="T161" s="150">
        <v>4000</v>
      </c>
      <c r="U161" s="39">
        <v>97.295277777777784</v>
      </c>
      <c r="W161" s="163">
        <f t="shared" si="2"/>
        <v>0</v>
      </c>
    </row>
    <row r="162" spans="1:23" s="75" customFormat="1" ht="15" customHeight="1" x14ac:dyDescent="0.2">
      <c r="A162" s="180"/>
      <c r="B162" s="183"/>
      <c r="C162" s="34" t="s">
        <v>111</v>
      </c>
      <c r="D162" s="34" t="s">
        <v>1177</v>
      </c>
      <c r="E162" s="34" t="s">
        <v>23</v>
      </c>
      <c r="F162" s="35" t="s">
        <v>496</v>
      </c>
      <c r="G162" s="36" t="s">
        <v>281</v>
      </c>
      <c r="H162" s="37">
        <v>42389</v>
      </c>
      <c r="I162" s="37">
        <v>42391</v>
      </c>
      <c r="J162" s="38">
        <v>10000</v>
      </c>
      <c r="K162" s="39">
        <v>3.0954999999999999</v>
      </c>
      <c r="L162" s="37">
        <v>42482</v>
      </c>
      <c r="M162" s="39">
        <v>238</v>
      </c>
      <c r="N162" s="40">
        <v>167</v>
      </c>
      <c r="O162" s="40">
        <v>9833</v>
      </c>
      <c r="P162" s="40">
        <v>10000</v>
      </c>
      <c r="Q162" s="39">
        <v>3.5</v>
      </c>
      <c r="R162" s="39">
        <v>2.95</v>
      </c>
      <c r="S162" s="39">
        <v>5.9</v>
      </c>
      <c r="T162" s="150">
        <v>10000</v>
      </c>
      <c r="U162" s="39">
        <v>99.217526388888885</v>
      </c>
      <c r="W162" s="163">
        <f t="shared" si="2"/>
        <v>0</v>
      </c>
    </row>
    <row r="163" spans="1:23" s="75" customFormat="1" ht="15" customHeight="1" x14ac:dyDescent="0.2">
      <c r="A163" s="180"/>
      <c r="B163" s="183"/>
      <c r="C163" s="34" t="s">
        <v>111</v>
      </c>
      <c r="D163" s="34" t="s">
        <v>1177</v>
      </c>
      <c r="E163" s="34" t="s">
        <v>21</v>
      </c>
      <c r="F163" s="35" t="s">
        <v>497</v>
      </c>
      <c r="G163" s="36" t="s">
        <v>281</v>
      </c>
      <c r="H163" s="37">
        <v>42396</v>
      </c>
      <c r="I163" s="37">
        <v>42398</v>
      </c>
      <c r="J163" s="38">
        <v>10000</v>
      </c>
      <c r="K163" s="39">
        <v>3.7974999999999999</v>
      </c>
      <c r="L163" s="37">
        <v>42580</v>
      </c>
      <c r="M163" s="39">
        <v>103</v>
      </c>
      <c r="N163" s="40">
        <v>7000</v>
      </c>
      <c r="O163" s="40">
        <v>3000</v>
      </c>
      <c r="P163" s="40">
        <v>10000</v>
      </c>
      <c r="Q163" s="39">
        <v>4</v>
      </c>
      <c r="R163" s="39">
        <v>3.55</v>
      </c>
      <c r="S163" s="39">
        <v>5.9</v>
      </c>
      <c r="T163" s="150">
        <v>10000</v>
      </c>
      <c r="U163" s="39">
        <v>98.080152777777784</v>
      </c>
      <c r="W163" s="163">
        <f t="shared" si="2"/>
        <v>0</v>
      </c>
    </row>
    <row r="164" spans="1:23" s="75" customFormat="1" ht="15" customHeight="1" x14ac:dyDescent="0.25">
      <c r="A164" s="180"/>
      <c r="B164" s="183"/>
      <c r="C164" s="34" t="s">
        <v>76</v>
      </c>
      <c r="D164" s="34" t="s">
        <v>1177</v>
      </c>
      <c r="E164" s="34" t="s">
        <v>18</v>
      </c>
      <c r="F164" s="35" t="s">
        <v>282</v>
      </c>
      <c r="G164" s="36" t="s">
        <v>281</v>
      </c>
      <c r="H164" s="37">
        <v>42396</v>
      </c>
      <c r="I164" s="37">
        <v>42398</v>
      </c>
      <c r="J164" s="38">
        <v>7000</v>
      </c>
      <c r="K164" s="39">
        <v>2.86</v>
      </c>
      <c r="L164" s="37">
        <v>42762</v>
      </c>
      <c r="M164" s="39">
        <v>317.86</v>
      </c>
      <c r="N164" s="106">
        <v>6500</v>
      </c>
      <c r="O164" s="40">
        <v>500</v>
      </c>
      <c r="P164" s="40">
        <v>7000</v>
      </c>
      <c r="Q164" s="39">
        <v>3.05</v>
      </c>
      <c r="R164" s="39"/>
      <c r="S164" s="39"/>
      <c r="T164" s="150">
        <v>7000</v>
      </c>
      <c r="U164" s="39">
        <v>97.108222222222224</v>
      </c>
      <c r="W164" s="163">
        <f t="shared" si="2"/>
        <v>0</v>
      </c>
    </row>
    <row r="165" spans="1:23" s="75" customFormat="1" ht="15" customHeight="1" x14ac:dyDescent="0.25">
      <c r="A165" s="180"/>
      <c r="B165" s="184" t="s">
        <v>944</v>
      </c>
      <c r="C165" s="26" t="s">
        <v>76</v>
      </c>
      <c r="D165" s="26" t="s">
        <v>1177</v>
      </c>
      <c r="E165" s="26" t="s">
        <v>21</v>
      </c>
      <c r="F165" s="27" t="s">
        <v>283</v>
      </c>
      <c r="G165" s="28" t="s">
        <v>284</v>
      </c>
      <c r="H165" s="29">
        <v>42410</v>
      </c>
      <c r="I165" s="29">
        <v>42412</v>
      </c>
      <c r="J165" s="30">
        <v>7000</v>
      </c>
      <c r="K165" s="31">
        <v>2.52</v>
      </c>
      <c r="L165" s="29">
        <v>42594</v>
      </c>
      <c r="M165" s="31">
        <v>275</v>
      </c>
      <c r="N165" s="107">
        <v>6500</v>
      </c>
      <c r="O165" s="32">
        <v>500</v>
      </c>
      <c r="P165" s="32">
        <v>7000</v>
      </c>
      <c r="Q165" s="31">
        <v>2.65</v>
      </c>
      <c r="R165" s="31">
        <v>2.2999999999999998</v>
      </c>
      <c r="S165" s="31">
        <v>3.2</v>
      </c>
      <c r="T165" s="149">
        <v>7000</v>
      </c>
      <c r="U165" s="31">
        <v>98.725999999999999</v>
      </c>
      <c r="W165" s="163">
        <f t="shared" si="2"/>
        <v>0</v>
      </c>
    </row>
    <row r="166" spans="1:23" s="75" customFormat="1" ht="15" customHeight="1" x14ac:dyDescent="0.2">
      <c r="A166" s="180"/>
      <c r="B166" s="185"/>
      <c r="C166" s="26" t="s">
        <v>111</v>
      </c>
      <c r="D166" s="26" t="s">
        <v>1177</v>
      </c>
      <c r="E166" s="26" t="s">
        <v>23</v>
      </c>
      <c r="F166" s="27" t="s">
        <v>498</v>
      </c>
      <c r="G166" s="28" t="s">
        <v>284</v>
      </c>
      <c r="H166" s="29">
        <v>42410</v>
      </c>
      <c r="I166" s="29">
        <v>42412</v>
      </c>
      <c r="J166" s="30">
        <v>6000</v>
      </c>
      <c r="K166" s="31">
        <v>3.1666599999999998</v>
      </c>
      <c r="L166" s="29">
        <v>42501</v>
      </c>
      <c r="M166" s="31">
        <v>275</v>
      </c>
      <c r="N166" s="32">
        <v>0</v>
      </c>
      <c r="O166" s="32">
        <v>6000</v>
      </c>
      <c r="P166" s="32">
        <v>6000</v>
      </c>
      <c r="Q166" s="31">
        <v>3.3</v>
      </c>
      <c r="R166" s="31">
        <v>3</v>
      </c>
      <c r="S166" s="31">
        <v>4</v>
      </c>
      <c r="T166" s="149">
        <v>6000</v>
      </c>
      <c r="U166" s="31">
        <v>99.217131277777781</v>
      </c>
      <c r="W166" s="163">
        <f t="shared" si="2"/>
        <v>0</v>
      </c>
    </row>
    <row r="167" spans="1:23" s="75" customFormat="1" ht="15" customHeight="1" x14ac:dyDescent="0.2">
      <c r="A167" s="180"/>
      <c r="B167" s="185"/>
      <c r="C167" s="26" t="s">
        <v>111</v>
      </c>
      <c r="D167" s="26" t="s">
        <v>1177</v>
      </c>
      <c r="E167" s="26" t="s">
        <v>18</v>
      </c>
      <c r="F167" s="27" t="s">
        <v>499</v>
      </c>
      <c r="G167" s="28" t="s">
        <v>284</v>
      </c>
      <c r="H167" s="29">
        <v>42417</v>
      </c>
      <c r="I167" s="29">
        <v>42419</v>
      </c>
      <c r="J167" s="30">
        <v>2500</v>
      </c>
      <c r="K167" s="31">
        <v>4.5199999999999996</v>
      </c>
      <c r="L167" s="29">
        <v>42783</v>
      </c>
      <c r="M167" s="31">
        <v>50</v>
      </c>
      <c r="N167" s="32">
        <v>2500</v>
      </c>
      <c r="O167" s="32">
        <v>0</v>
      </c>
      <c r="P167" s="32">
        <v>2500</v>
      </c>
      <c r="Q167" s="31">
        <v>4.5999999999999996</v>
      </c>
      <c r="R167" s="31">
        <v>4.4000000000000004</v>
      </c>
      <c r="S167" s="31">
        <v>4.5999999999999996</v>
      </c>
      <c r="T167" s="149">
        <v>2500</v>
      </c>
      <c r="U167" s="31">
        <v>95.429777777777772</v>
      </c>
      <c r="W167" s="163">
        <f t="shared" si="2"/>
        <v>0</v>
      </c>
    </row>
    <row r="168" spans="1:23" s="75" customFormat="1" ht="15" customHeight="1" x14ac:dyDescent="0.2">
      <c r="A168" s="180"/>
      <c r="B168" s="185"/>
      <c r="C168" s="26" t="s">
        <v>113</v>
      </c>
      <c r="D168" s="26" t="s">
        <v>1177</v>
      </c>
      <c r="E168" s="26" t="s">
        <v>18</v>
      </c>
      <c r="F168" s="27" t="s">
        <v>718</v>
      </c>
      <c r="G168" s="28" t="s">
        <v>284</v>
      </c>
      <c r="H168" s="29">
        <v>42424</v>
      </c>
      <c r="I168" s="29">
        <v>42426</v>
      </c>
      <c r="J168" s="30">
        <v>21000</v>
      </c>
      <c r="K168" s="31">
        <v>3.5</v>
      </c>
      <c r="L168" s="29">
        <v>42790</v>
      </c>
      <c r="M168" s="31">
        <v>70</v>
      </c>
      <c r="N168" s="32">
        <v>0</v>
      </c>
      <c r="O168" s="32">
        <v>21000</v>
      </c>
      <c r="P168" s="32">
        <v>21000</v>
      </c>
      <c r="Q168" s="31">
        <v>3.5</v>
      </c>
      <c r="R168" s="31"/>
      <c r="S168" s="31"/>
      <c r="T168" s="149">
        <v>21000</v>
      </c>
      <c r="U168" s="31">
        <v>96.461111111111109</v>
      </c>
      <c r="W168" s="163">
        <f t="shared" si="2"/>
        <v>0</v>
      </c>
    </row>
    <row r="169" spans="1:23" s="75" customFormat="1" ht="15" customHeight="1" x14ac:dyDescent="0.25">
      <c r="A169" s="180"/>
      <c r="B169" s="185"/>
      <c r="C169" s="26" t="s">
        <v>76</v>
      </c>
      <c r="D169" s="26" t="s">
        <v>1177</v>
      </c>
      <c r="E169" s="26" t="s">
        <v>18</v>
      </c>
      <c r="F169" s="27" t="s">
        <v>285</v>
      </c>
      <c r="G169" s="28" t="s">
        <v>284</v>
      </c>
      <c r="H169" s="29">
        <v>42424</v>
      </c>
      <c r="I169" s="29">
        <v>42426</v>
      </c>
      <c r="J169" s="30">
        <v>7000</v>
      </c>
      <c r="K169" s="31">
        <v>2.66</v>
      </c>
      <c r="L169" s="29">
        <v>42790</v>
      </c>
      <c r="M169" s="31">
        <v>297.86</v>
      </c>
      <c r="N169" s="107">
        <v>7000</v>
      </c>
      <c r="O169" s="32">
        <v>0</v>
      </c>
      <c r="P169" s="32">
        <v>7000</v>
      </c>
      <c r="Q169" s="31">
        <v>2.8</v>
      </c>
      <c r="R169" s="31"/>
      <c r="S169" s="31"/>
      <c r="T169" s="149">
        <v>7000</v>
      </c>
      <c r="U169" s="31">
        <v>97.310444444444443</v>
      </c>
      <c r="W169" s="163">
        <f t="shared" si="2"/>
        <v>0</v>
      </c>
    </row>
    <row r="170" spans="1:23" s="75" customFormat="1" ht="15" customHeight="1" x14ac:dyDescent="0.2">
      <c r="A170" s="180"/>
      <c r="B170" s="182" t="s">
        <v>943</v>
      </c>
      <c r="C170" s="34" t="s">
        <v>113</v>
      </c>
      <c r="D170" s="34" t="s">
        <v>1177</v>
      </c>
      <c r="E170" s="34" t="s">
        <v>23</v>
      </c>
      <c r="F170" s="35" t="s">
        <v>719</v>
      </c>
      <c r="G170" s="36" t="s">
        <v>287</v>
      </c>
      <c r="H170" s="37">
        <v>42431</v>
      </c>
      <c r="I170" s="37">
        <v>42433</v>
      </c>
      <c r="J170" s="38">
        <v>16595</v>
      </c>
      <c r="K170" s="39">
        <v>3.75</v>
      </c>
      <c r="L170" s="37">
        <v>42524</v>
      </c>
      <c r="M170" s="39">
        <v>66</v>
      </c>
      <c r="N170" s="40">
        <v>15095</v>
      </c>
      <c r="O170" s="40">
        <v>1500</v>
      </c>
      <c r="P170" s="40">
        <v>16595</v>
      </c>
      <c r="Q170" s="39">
        <v>3.75</v>
      </c>
      <c r="R170" s="39">
        <v>3.75</v>
      </c>
      <c r="S170" s="39">
        <v>3.75</v>
      </c>
      <c r="T170" s="150">
        <v>16595</v>
      </c>
      <c r="U170" s="39">
        <v>99.052083333333329</v>
      </c>
      <c r="W170" s="163">
        <f t="shared" si="2"/>
        <v>0</v>
      </c>
    </row>
    <row r="171" spans="1:23" s="75" customFormat="1" ht="15" customHeight="1" x14ac:dyDescent="0.2">
      <c r="A171" s="180"/>
      <c r="B171" s="183"/>
      <c r="C171" s="34" t="s">
        <v>111</v>
      </c>
      <c r="D171" s="34" t="s">
        <v>1177</v>
      </c>
      <c r="E171" s="34" t="s">
        <v>21</v>
      </c>
      <c r="F171" s="35" t="s">
        <v>500</v>
      </c>
      <c r="G171" s="36" t="s">
        <v>287</v>
      </c>
      <c r="H171" s="37">
        <v>42431</v>
      </c>
      <c r="I171" s="37">
        <v>42433</v>
      </c>
      <c r="J171" s="38">
        <v>5700</v>
      </c>
      <c r="K171" s="39">
        <v>3.97017</v>
      </c>
      <c r="L171" s="37">
        <v>42615</v>
      </c>
      <c r="M171" s="39">
        <v>100</v>
      </c>
      <c r="N171" s="40">
        <v>2500</v>
      </c>
      <c r="O171" s="40">
        <v>3200</v>
      </c>
      <c r="P171" s="40">
        <v>5700</v>
      </c>
      <c r="Q171" s="39">
        <v>4.3</v>
      </c>
      <c r="R171" s="39">
        <v>3.5</v>
      </c>
      <c r="S171" s="39">
        <v>5.9</v>
      </c>
      <c r="T171" s="150">
        <v>5700</v>
      </c>
      <c r="U171" s="39">
        <v>97.992858499999997</v>
      </c>
      <c r="W171" s="163">
        <f t="shared" si="2"/>
        <v>0</v>
      </c>
    </row>
    <row r="172" spans="1:23" s="75" customFormat="1" ht="15" customHeight="1" x14ac:dyDescent="0.2">
      <c r="A172" s="180"/>
      <c r="B172" s="183"/>
      <c r="C172" s="34" t="s">
        <v>111</v>
      </c>
      <c r="D172" s="34" t="s">
        <v>1177</v>
      </c>
      <c r="E172" s="34" t="s">
        <v>18</v>
      </c>
      <c r="F172" s="35" t="s">
        <v>501</v>
      </c>
      <c r="G172" s="36" t="s">
        <v>287</v>
      </c>
      <c r="H172" s="37">
        <v>42438</v>
      </c>
      <c r="I172" s="37">
        <v>42440</v>
      </c>
      <c r="J172" s="38">
        <v>5085</v>
      </c>
      <c r="K172" s="39">
        <v>4.1917400000000002</v>
      </c>
      <c r="L172" s="37">
        <v>42804</v>
      </c>
      <c r="M172" s="39">
        <v>63.56</v>
      </c>
      <c r="N172" s="40">
        <v>2500</v>
      </c>
      <c r="O172" s="40">
        <v>2585</v>
      </c>
      <c r="P172" s="40">
        <v>5085</v>
      </c>
      <c r="Q172" s="39">
        <v>4.6500000000000004</v>
      </c>
      <c r="R172" s="39">
        <v>3.7</v>
      </c>
      <c r="S172" s="39">
        <v>4.6500000000000004</v>
      </c>
      <c r="T172" s="150">
        <v>5085</v>
      </c>
      <c r="U172" s="39">
        <v>95.761685111111106</v>
      </c>
      <c r="W172" s="163">
        <f t="shared" si="2"/>
        <v>0</v>
      </c>
    </row>
    <row r="173" spans="1:23" s="75" customFormat="1" ht="15" customHeight="1" x14ac:dyDescent="0.25">
      <c r="A173" s="180"/>
      <c r="B173" s="183"/>
      <c r="C173" s="34" t="s">
        <v>76</v>
      </c>
      <c r="D173" s="34" t="s">
        <v>1177</v>
      </c>
      <c r="E173" s="34" t="s">
        <v>23</v>
      </c>
      <c r="F173" s="35" t="s">
        <v>286</v>
      </c>
      <c r="G173" s="36" t="s">
        <v>287</v>
      </c>
      <c r="H173" s="37">
        <v>42438</v>
      </c>
      <c r="I173" s="37">
        <v>42440</v>
      </c>
      <c r="J173" s="38">
        <v>7000</v>
      </c>
      <c r="K173" s="39">
        <v>2.2535699999999999</v>
      </c>
      <c r="L173" s="37">
        <v>42531</v>
      </c>
      <c r="M173" s="39">
        <v>394.28999999999996</v>
      </c>
      <c r="N173" s="106">
        <v>7000</v>
      </c>
      <c r="O173" s="40">
        <v>0</v>
      </c>
      <c r="P173" s="40">
        <v>7000</v>
      </c>
      <c r="Q173" s="39">
        <v>2.2999999999999998</v>
      </c>
      <c r="R173" s="39">
        <v>2.2000000000000002</v>
      </c>
      <c r="S173" s="39">
        <v>3.2</v>
      </c>
      <c r="T173" s="150">
        <v>7000</v>
      </c>
      <c r="U173" s="39">
        <v>99.430347583333329</v>
      </c>
      <c r="W173" s="163">
        <f t="shared" si="2"/>
        <v>0</v>
      </c>
    </row>
    <row r="174" spans="1:23" s="75" customFormat="1" ht="15" customHeight="1" x14ac:dyDescent="0.2">
      <c r="A174" s="180"/>
      <c r="B174" s="183"/>
      <c r="C174" s="34" t="s">
        <v>113</v>
      </c>
      <c r="D174" s="34" t="s">
        <v>1177</v>
      </c>
      <c r="E174" s="34" t="s">
        <v>23</v>
      </c>
      <c r="F174" s="35" t="s">
        <v>720</v>
      </c>
      <c r="G174" s="36" t="s">
        <v>287</v>
      </c>
      <c r="H174" s="37">
        <v>42452</v>
      </c>
      <c r="I174" s="37">
        <v>42454</v>
      </c>
      <c r="J174" s="38">
        <v>22220</v>
      </c>
      <c r="K174" s="39">
        <v>3.74</v>
      </c>
      <c r="L174" s="37">
        <v>42545</v>
      </c>
      <c r="M174" s="39">
        <v>89</v>
      </c>
      <c r="N174" s="40">
        <v>20720</v>
      </c>
      <c r="O174" s="40">
        <v>1500</v>
      </c>
      <c r="P174" s="40">
        <v>22220</v>
      </c>
      <c r="Q174" s="39">
        <v>3.75</v>
      </c>
      <c r="R174" s="39">
        <v>3.5</v>
      </c>
      <c r="S174" s="39">
        <v>3.75</v>
      </c>
      <c r="T174" s="150">
        <v>22220</v>
      </c>
      <c r="U174" s="39">
        <v>99.054611111111114</v>
      </c>
      <c r="W174" s="163">
        <f t="shared" si="2"/>
        <v>0</v>
      </c>
    </row>
    <row r="175" spans="1:23" s="75" customFormat="1" ht="15" customHeight="1" x14ac:dyDescent="0.25">
      <c r="A175" s="180"/>
      <c r="B175" s="183"/>
      <c r="C175" s="34" t="s">
        <v>76</v>
      </c>
      <c r="D175" s="34" t="s">
        <v>1177</v>
      </c>
      <c r="E175" s="34" t="s">
        <v>18</v>
      </c>
      <c r="F175" s="35" t="s">
        <v>288</v>
      </c>
      <c r="G175" s="36" t="s">
        <v>287</v>
      </c>
      <c r="H175" s="37">
        <v>42452</v>
      </c>
      <c r="I175" s="37">
        <v>42454</v>
      </c>
      <c r="J175" s="38">
        <v>7000</v>
      </c>
      <c r="K175" s="39">
        <v>2.5714199999999998</v>
      </c>
      <c r="L175" s="37">
        <v>42790</v>
      </c>
      <c r="M175" s="39">
        <v>220.00000000000003</v>
      </c>
      <c r="N175" s="106">
        <v>7000</v>
      </c>
      <c r="O175" s="40">
        <v>0</v>
      </c>
      <c r="P175" s="40">
        <v>7000</v>
      </c>
      <c r="Q175" s="39">
        <v>2.75</v>
      </c>
      <c r="R175" s="39">
        <v>2.35</v>
      </c>
      <c r="S175" s="39">
        <v>5.55</v>
      </c>
      <c r="T175" s="150">
        <v>7000</v>
      </c>
      <c r="U175" s="39">
        <v>97.600008000000003</v>
      </c>
      <c r="W175" s="163">
        <f t="shared" si="2"/>
        <v>0</v>
      </c>
    </row>
    <row r="176" spans="1:23" s="75" customFormat="1" ht="15" customHeight="1" x14ac:dyDescent="0.25">
      <c r="A176" s="180"/>
      <c r="B176" s="184" t="s">
        <v>17</v>
      </c>
      <c r="C176" s="26" t="s">
        <v>76</v>
      </c>
      <c r="D176" s="26" t="s">
        <v>1177</v>
      </c>
      <c r="E176" s="26" t="s">
        <v>18</v>
      </c>
      <c r="F176" s="27" t="s">
        <v>289</v>
      </c>
      <c r="G176" s="28" t="s">
        <v>290</v>
      </c>
      <c r="H176" s="29">
        <v>42466</v>
      </c>
      <c r="I176" s="29">
        <v>42468</v>
      </c>
      <c r="J176" s="30">
        <v>7000</v>
      </c>
      <c r="K176" s="31">
        <v>2.4900000000000002</v>
      </c>
      <c r="L176" s="29">
        <v>42832</v>
      </c>
      <c r="M176" s="31">
        <v>262.86</v>
      </c>
      <c r="N176" s="107">
        <v>7000</v>
      </c>
      <c r="O176" s="32">
        <v>0</v>
      </c>
      <c r="P176" s="32">
        <v>7000</v>
      </c>
      <c r="Q176" s="31">
        <v>2.5499999999999998</v>
      </c>
      <c r="R176" s="31">
        <v>2.35</v>
      </c>
      <c r="S176" s="31">
        <v>5.55</v>
      </c>
      <c r="T176" s="149">
        <v>7000</v>
      </c>
      <c r="U176" s="31">
        <v>97.48233333333333</v>
      </c>
      <c r="W176" s="163">
        <f t="shared" si="2"/>
        <v>0</v>
      </c>
    </row>
    <row r="177" spans="1:23" s="75" customFormat="1" ht="15" customHeight="1" x14ac:dyDescent="0.2">
      <c r="A177" s="180"/>
      <c r="B177" s="185"/>
      <c r="C177" s="26" t="s">
        <v>111</v>
      </c>
      <c r="D177" s="26" t="s">
        <v>1177</v>
      </c>
      <c r="E177" s="26" t="s">
        <v>21</v>
      </c>
      <c r="F177" s="27" t="s">
        <v>502</v>
      </c>
      <c r="G177" s="28" t="s">
        <v>290</v>
      </c>
      <c r="H177" s="29">
        <v>42466</v>
      </c>
      <c r="I177" s="29">
        <v>42468</v>
      </c>
      <c r="J177" s="30">
        <v>4500</v>
      </c>
      <c r="K177" s="31">
        <v>3.8333300000000001</v>
      </c>
      <c r="L177" s="29">
        <v>42650</v>
      </c>
      <c r="M177" s="31">
        <v>100</v>
      </c>
      <c r="N177" s="32">
        <v>4500</v>
      </c>
      <c r="O177" s="32">
        <v>0</v>
      </c>
      <c r="P177" s="32">
        <v>4500</v>
      </c>
      <c r="Q177" s="31">
        <v>4.05</v>
      </c>
      <c r="R177" s="31">
        <v>3.5</v>
      </c>
      <c r="S177" s="31">
        <v>6.1</v>
      </c>
      <c r="T177" s="149">
        <v>4500</v>
      </c>
      <c r="U177" s="31">
        <v>98.062038722222226</v>
      </c>
      <c r="W177" s="163">
        <f t="shared" si="2"/>
        <v>0</v>
      </c>
    </row>
    <row r="178" spans="1:23" s="75" customFormat="1" ht="15" customHeight="1" x14ac:dyDescent="0.25">
      <c r="A178" s="180"/>
      <c r="B178" s="185"/>
      <c r="C178" s="26" t="s">
        <v>76</v>
      </c>
      <c r="D178" s="26" t="s">
        <v>1177</v>
      </c>
      <c r="E178" s="26" t="s">
        <v>23</v>
      </c>
      <c r="F178" s="27" t="s">
        <v>291</v>
      </c>
      <c r="G178" s="28" t="s">
        <v>290</v>
      </c>
      <c r="H178" s="29">
        <v>42473</v>
      </c>
      <c r="I178" s="29">
        <v>42475</v>
      </c>
      <c r="J178" s="30">
        <v>7000</v>
      </c>
      <c r="K178" s="31">
        <v>2.0142799999999998</v>
      </c>
      <c r="L178" s="29">
        <v>42566</v>
      </c>
      <c r="M178" s="31">
        <v>80</v>
      </c>
      <c r="N178" s="107">
        <v>7000</v>
      </c>
      <c r="O178" s="32">
        <v>0</v>
      </c>
      <c r="P178" s="32">
        <v>7000</v>
      </c>
      <c r="Q178" s="31">
        <v>2.0499999999999998</v>
      </c>
      <c r="R178" s="31">
        <v>2</v>
      </c>
      <c r="S178" s="31">
        <v>2.6</v>
      </c>
      <c r="T178" s="149">
        <v>7000</v>
      </c>
      <c r="U178" s="31">
        <v>99.490834777777778</v>
      </c>
      <c r="W178" s="163">
        <f t="shared" si="2"/>
        <v>0</v>
      </c>
    </row>
    <row r="179" spans="1:23" s="75" customFormat="1" ht="15" customHeight="1" x14ac:dyDescent="0.2">
      <c r="A179" s="180"/>
      <c r="B179" s="185"/>
      <c r="C179" s="26" t="s">
        <v>111</v>
      </c>
      <c r="D179" s="26" t="s">
        <v>1177</v>
      </c>
      <c r="E179" s="26" t="s">
        <v>18</v>
      </c>
      <c r="F179" s="27" t="s">
        <v>503</v>
      </c>
      <c r="G179" s="28" t="s">
        <v>290</v>
      </c>
      <c r="H179" s="29">
        <v>42480</v>
      </c>
      <c r="I179" s="29">
        <v>42482</v>
      </c>
      <c r="J179" s="30">
        <v>11075</v>
      </c>
      <c r="K179" s="31">
        <v>4.2699999999999996</v>
      </c>
      <c r="L179" s="29">
        <v>42846</v>
      </c>
      <c r="M179" s="31">
        <v>94.789999999999992</v>
      </c>
      <c r="N179" s="32">
        <v>1000</v>
      </c>
      <c r="O179" s="32">
        <v>10075</v>
      </c>
      <c r="P179" s="32">
        <v>11075</v>
      </c>
      <c r="Q179" s="31"/>
      <c r="R179" s="31"/>
      <c r="S179" s="31"/>
      <c r="T179" s="149">
        <v>11075</v>
      </c>
      <c r="U179" s="31">
        <v>95.682555555555552</v>
      </c>
      <c r="W179" s="163">
        <f t="shared" si="2"/>
        <v>0</v>
      </c>
    </row>
    <row r="180" spans="1:23" s="75" customFormat="1" ht="15" customHeight="1" x14ac:dyDescent="0.25">
      <c r="A180" s="180"/>
      <c r="B180" s="185"/>
      <c r="C180" s="26" t="s">
        <v>76</v>
      </c>
      <c r="D180" s="26" t="s">
        <v>1177</v>
      </c>
      <c r="E180" s="26" t="s">
        <v>21</v>
      </c>
      <c r="F180" s="27" t="s">
        <v>292</v>
      </c>
      <c r="G180" s="28" t="s">
        <v>290</v>
      </c>
      <c r="H180" s="29">
        <v>42487</v>
      </c>
      <c r="I180" s="29">
        <v>42489</v>
      </c>
      <c r="J180" s="30">
        <v>7000</v>
      </c>
      <c r="K180" s="31">
        <v>2.09571</v>
      </c>
      <c r="L180" s="29">
        <v>42671</v>
      </c>
      <c r="M180" s="31">
        <v>275.14</v>
      </c>
      <c r="N180" s="107">
        <v>6415</v>
      </c>
      <c r="O180" s="32">
        <v>585</v>
      </c>
      <c r="P180" s="32">
        <v>7000</v>
      </c>
      <c r="Q180" s="31">
        <v>2.15</v>
      </c>
      <c r="R180" s="31">
        <v>2</v>
      </c>
      <c r="S180" s="31">
        <v>2.65</v>
      </c>
      <c r="T180" s="149">
        <v>7000</v>
      </c>
      <c r="U180" s="31">
        <v>98.940502166666661</v>
      </c>
      <c r="W180" s="163">
        <f t="shared" si="2"/>
        <v>0</v>
      </c>
    </row>
    <row r="181" spans="1:23" s="75" customFormat="1" ht="15" customHeight="1" x14ac:dyDescent="0.25">
      <c r="A181" s="180"/>
      <c r="B181" s="182" t="s">
        <v>33</v>
      </c>
      <c r="C181" s="34" t="s">
        <v>76</v>
      </c>
      <c r="D181" s="34" t="s">
        <v>1177</v>
      </c>
      <c r="E181" s="34" t="s">
        <v>23</v>
      </c>
      <c r="F181" s="35" t="s">
        <v>293</v>
      </c>
      <c r="G181" s="36" t="s">
        <v>294</v>
      </c>
      <c r="H181" s="37">
        <v>42494</v>
      </c>
      <c r="I181" s="37">
        <v>42496</v>
      </c>
      <c r="J181" s="38">
        <v>7000</v>
      </c>
      <c r="K181" s="39">
        <v>1.9750000000000001</v>
      </c>
      <c r="L181" s="37">
        <v>42587</v>
      </c>
      <c r="M181" s="39">
        <v>247.14200000000002</v>
      </c>
      <c r="N181" s="106">
        <v>5700</v>
      </c>
      <c r="O181" s="40">
        <v>1300</v>
      </c>
      <c r="P181" s="40">
        <v>7000</v>
      </c>
      <c r="Q181" s="39">
        <v>2</v>
      </c>
      <c r="R181" s="39">
        <v>1.9</v>
      </c>
      <c r="S181" s="39">
        <v>5.5</v>
      </c>
      <c r="T181" s="150">
        <v>7000</v>
      </c>
      <c r="U181" s="39">
        <v>99.500763888888883</v>
      </c>
      <c r="W181" s="163">
        <f t="shared" si="2"/>
        <v>0</v>
      </c>
    </row>
    <row r="182" spans="1:23" s="75" customFormat="1" ht="15" customHeight="1" x14ac:dyDescent="0.2">
      <c r="A182" s="180"/>
      <c r="B182" s="183"/>
      <c r="C182" s="34" t="s">
        <v>111</v>
      </c>
      <c r="D182" s="34" t="s">
        <v>1177</v>
      </c>
      <c r="E182" s="34" t="s">
        <v>21</v>
      </c>
      <c r="F182" s="35" t="s">
        <v>504</v>
      </c>
      <c r="G182" s="36" t="s">
        <v>294</v>
      </c>
      <c r="H182" s="37">
        <v>42501</v>
      </c>
      <c r="I182" s="37">
        <v>42503</v>
      </c>
      <c r="J182" s="38">
        <v>10000</v>
      </c>
      <c r="K182" s="39">
        <v>4.18</v>
      </c>
      <c r="L182" s="37">
        <v>42685</v>
      </c>
      <c r="M182" s="39">
        <v>103.49999999999999</v>
      </c>
      <c r="N182" s="40">
        <v>7740</v>
      </c>
      <c r="O182" s="40">
        <v>2260</v>
      </c>
      <c r="P182" s="40">
        <v>10000</v>
      </c>
      <c r="Q182" s="39">
        <v>4.5</v>
      </c>
      <c r="R182" s="39"/>
      <c r="S182" s="39"/>
      <c r="T182" s="150">
        <v>10000</v>
      </c>
      <c r="U182" s="39">
        <v>97.88677777777778</v>
      </c>
      <c r="W182" s="163">
        <f t="shared" si="2"/>
        <v>0</v>
      </c>
    </row>
    <row r="183" spans="1:23" s="75" customFormat="1" ht="15" customHeight="1" x14ac:dyDescent="0.2">
      <c r="A183" s="180"/>
      <c r="B183" s="183"/>
      <c r="C183" s="34" t="s">
        <v>111</v>
      </c>
      <c r="D183" s="34" t="s">
        <v>1177</v>
      </c>
      <c r="E183" s="34" t="s">
        <v>18</v>
      </c>
      <c r="F183" s="35" t="s">
        <v>505</v>
      </c>
      <c r="G183" s="36" t="s">
        <v>294</v>
      </c>
      <c r="H183" s="37">
        <v>42508</v>
      </c>
      <c r="I183" s="37">
        <v>42510</v>
      </c>
      <c r="J183" s="38">
        <v>9020</v>
      </c>
      <c r="K183" s="39">
        <v>4.57</v>
      </c>
      <c r="L183" s="37">
        <v>42874</v>
      </c>
      <c r="M183" s="39">
        <v>112.7</v>
      </c>
      <c r="N183" s="40">
        <v>0</v>
      </c>
      <c r="O183" s="40">
        <v>9020</v>
      </c>
      <c r="P183" s="40">
        <v>9020</v>
      </c>
      <c r="Q183" s="39"/>
      <c r="R183" s="39"/>
      <c r="S183" s="39"/>
      <c r="T183" s="150">
        <v>9020</v>
      </c>
      <c r="U183" s="39">
        <v>95.379222222222225</v>
      </c>
      <c r="W183" s="163">
        <f t="shared" si="2"/>
        <v>0</v>
      </c>
    </row>
    <row r="184" spans="1:23" s="75" customFormat="1" ht="15" customHeight="1" x14ac:dyDescent="0.25">
      <c r="A184" s="180"/>
      <c r="B184" s="183"/>
      <c r="C184" s="34" t="s">
        <v>76</v>
      </c>
      <c r="D184" s="34" t="s">
        <v>1177</v>
      </c>
      <c r="E184" s="34" t="s">
        <v>18</v>
      </c>
      <c r="F184" s="35" t="s">
        <v>295</v>
      </c>
      <c r="G184" s="36" t="s">
        <v>294</v>
      </c>
      <c r="H184" s="37">
        <v>42508</v>
      </c>
      <c r="I184" s="37">
        <v>42510</v>
      </c>
      <c r="J184" s="38">
        <v>7000</v>
      </c>
      <c r="K184" s="39">
        <v>2.36</v>
      </c>
      <c r="L184" s="37">
        <v>42874</v>
      </c>
      <c r="M184" s="39">
        <v>250.29</v>
      </c>
      <c r="N184" s="106">
        <v>6842</v>
      </c>
      <c r="O184" s="40">
        <v>158</v>
      </c>
      <c r="P184" s="40">
        <v>7000</v>
      </c>
      <c r="Q184" s="39"/>
      <c r="R184" s="39"/>
      <c r="S184" s="39"/>
      <c r="T184" s="150">
        <v>7000</v>
      </c>
      <c r="U184" s="39">
        <v>97.613777777777784</v>
      </c>
      <c r="W184" s="163">
        <f t="shared" si="2"/>
        <v>0</v>
      </c>
    </row>
    <row r="185" spans="1:23" s="75" customFormat="1" ht="15" customHeight="1" x14ac:dyDescent="0.2">
      <c r="A185" s="180"/>
      <c r="B185" s="183"/>
      <c r="C185" s="34" t="s">
        <v>408</v>
      </c>
      <c r="D185" s="34" t="s">
        <v>1177</v>
      </c>
      <c r="E185" s="34" t="s">
        <v>21</v>
      </c>
      <c r="F185" s="35" t="s">
        <v>689</v>
      </c>
      <c r="G185" s="36" t="s">
        <v>294</v>
      </c>
      <c r="H185" s="37">
        <v>42508</v>
      </c>
      <c r="I185" s="37">
        <v>42510</v>
      </c>
      <c r="J185" s="38">
        <v>5500</v>
      </c>
      <c r="K185" s="39">
        <v>5.32</v>
      </c>
      <c r="L185" s="37">
        <v>42692</v>
      </c>
      <c r="M185" s="39">
        <v>100</v>
      </c>
      <c r="N185" s="40">
        <v>5500</v>
      </c>
      <c r="O185" s="40">
        <v>0</v>
      </c>
      <c r="P185" s="40">
        <v>5500</v>
      </c>
      <c r="Q185" s="39">
        <v>5.45</v>
      </c>
      <c r="R185" s="39"/>
      <c r="S185" s="39"/>
      <c r="T185" s="150">
        <v>5500</v>
      </c>
      <c r="U185" s="39">
        <v>97.310444444444443</v>
      </c>
      <c r="W185" s="163">
        <f t="shared" si="2"/>
        <v>0</v>
      </c>
    </row>
    <row r="186" spans="1:23" s="75" customFormat="1" ht="15" customHeight="1" x14ac:dyDescent="0.2">
      <c r="A186" s="180"/>
      <c r="B186" s="183"/>
      <c r="C186" s="34" t="s">
        <v>113</v>
      </c>
      <c r="D186" s="34" t="s">
        <v>1177</v>
      </c>
      <c r="E186" s="34" t="s">
        <v>23</v>
      </c>
      <c r="F186" s="35" t="s">
        <v>721</v>
      </c>
      <c r="G186" s="36" t="s">
        <v>294</v>
      </c>
      <c r="H186" s="37">
        <v>42515</v>
      </c>
      <c r="I186" s="37">
        <v>42517</v>
      </c>
      <c r="J186" s="38">
        <v>10600</v>
      </c>
      <c r="K186" s="39">
        <v>3.68</v>
      </c>
      <c r="L186" s="37">
        <v>42608</v>
      </c>
      <c r="M186" s="39">
        <v>53</v>
      </c>
      <c r="N186" s="40">
        <v>10600</v>
      </c>
      <c r="O186" s="40">
        <v>0</v>
      </c>
      <c r="P186" s="40">
        <v>10600</v>
      </c>
      <c r="Q186" s="39">
        <v>3.75</v>
      </c>
      <c r="R186" s="39"/>
      <c r="S186" s="39"/>
      <c r="T186" s="150">
        <v>10600</v>
      </c>
      <c r="U186" s="39">
        <v>99.069777777777773</v>
      </c>
      <c r="W186" s="163">
        <f t="shared" si="2"/>
        <v>0</v>
      </c>
    </row>
    <row r="187" spans="1:23" s="75" customFormat="1" ht="15" customHeight="1" x14ac:dyDescent="0.2">
      <c r="A187" s="180"/>
      <c r="B187" s="184" t="s">
        <v>45</v>
      </c>
      <c r="C187" s="26" t="s">
        <v>113</v>
      </c>
      <c r="D187" s="26" t="s">
        <v>1177</v>
      </c>
      <c r="E187" s="26" t="s">
        <v>21</v>
      </c>
      <c r="F187" s="27" t="s">
        <v>722</v>
      </c>
      <c r="G187" s="28" t="s">
        <v>297</v>
      </c>
      <c r="H187" s="29">
        <v>42522</v>
      </c>
      <c r="I187" s="29">
        <v>42524</v>
      </c>
      <c r="J187" s="30">
        <v>16500</v>
      </c>
      <c r="K187" s="31">
        <v>3.7121200000000001</v>
      </c>
      <c r="L187" s="29">
        <v>42706</v>
      </c>
      <c r="M187" s="31">
        <v>82.5</v>
      </c>
      <c r="N187" s="32">
        <v>16500</v>
      </c>
      <c r="O187" s="32">
        <v>0</v>
      </c>
      <c r="P187" s="32">
        <v>16500</v>
      </c>
      <c r="Q187" s="31">
        <v>3.75</v>
      </c>
      <c r="R187" s="31">
        <v>3.5</v>
      </c>
      <c r="S187" s="31">
        <v>3.75</v>
      </c>
      <c r="T187" s="149">
        <v>16500</v>
      </c>
      <c r="U187" s="31">
        <v>98.123317111111106</v>
      </c>
      <c r="W187" s="163">
        <f t="shared" si="2"/>
        <v>0</v>
      </c>
    </row>
    <row r="188" spans="1:23" s="75" customFormat="1" ht="15" customHeight="1" x14ac:dyDescent="0.25">
      <c r="A188" s="180"/>
      <c r="B188" s="185"/>
      <c r="C188" s="26" t="s">
        <v>76</v>
      </c>
      <c r="D188" s="26" t="s">
        <v>1177</v>
      </c>
      <c r="E188" s="26" t="s">
        <v>18</v>
      </c>
      <c r="F188" s="27" t="s">
        <v>296</v>
      </c>
      <c r="G188" s="28" t="s">
        <v>297</v>
      </c>
      <c r="H188" s="29">
        <v>42522</v>
      </c>
      <c r="I188" s="29">
        <v>42524</v>
      </c>
      <c r="J188" s="30">
        <v>4720</v>
      </c>
      <c r="K188" s="31">
        <v>2.4900000000000002</v>
      </c>
      <c r="L188" s="29">
        <v>42888</v>
      </c>
      <c r="M188" s="31">
        <v>86</v>
      </c>
      <c r="N188" s="107">
        <v>4120</v>
      </c>
      <c r="O188" s="32">
        <v>600</v>
      </c>
      <c r="P188" s="32">
        <v>4720</v>
      </c>
      <c r="Q188" s="31"/>
      <c r="R188" s="31"/>
      <c r="S188" s="31"/>
      <c r="T188" s="149">
        <v>4720</v>
      </c>
      <c r="U188" s="31">
        <v>97.48233333333333</v>
      </c>
      <c r="W188" s="163">
        <f t="shared" si="2"/>
        <v>0</v>
      </c>
    </row>
    <row r="189" spans="1:23" s="75" customFormat="1" ht="15" customHeight="1" x14ac:dyDescent="0.2">
      <c r="A189" s="180"/>
      <c r="B189" s="185"/>
      <c r="C189" s="26" t="s">
        <v>111</v>
      </c>
      <c r="D189" s="26" t="s">
        <v>1177</v>
      </c>
      <c r="E189" s="26" t="s">
        <v>21</v>
      </c>
      <c r="F189" s="27" t="s">
        <v>506</v>
      </c>
      <c r="G189" s="28" t="s">
        <v>297</v>
      </c>
      <c r="H189" s="29">
        <v>42522</v>
      </c>
      <c r="I189" s="29">
        <v>42524</v>
      </c>
      <c r="J189" s="30">
        <v>10000</v>
      </c>
      <c r="K189" s="31">
        <v>4.149</v>
      </c>
      <c r="L189" s="29">
        <v>42706</v>
      </c>
      <c r="M189" s="31">
        <v>130.5</v>
      </c>
      <c r="N189" s="32">
        <v>3200</v>
      </c>
      <c r="O189" s="32">
        <v>6800</v>
      </c>
      <c r="P189" s="32">
        <v>10000</v>
      </c>
      <c r="Q189" s="31">
        <v>4.4000000000000004</v>
      </c>
      <c r="R189" s="31">
        <v>4</v>
      </c>
      <c r="S189" s="31">
        <v>6.55</v>
      </c>
      <c r="T189" s="149">
        <v>10000</v>
      </c>
      <c r="U189" s="31">
        <v>97.902450000000002</v>
      </c>
      <c r="W189" s="163">
        <f t="shared" si="2"/>
        <v>0</v>
      </c>
    </row>
    <row r="190" spans="1:23" s="75" customFormat="1" ht="15" customHeight="1" x14ac:dyDescent="0.2">
      <c r="A190" s="180"/>
      <c r="B190" s="185"/>
      <c r="C190" s="26" t="s">
        <v>111</v>
      </c>
      <c r="D190" s="26" t="s">
        <v>1177</v>
      </c>
      <c r="E190" s="26" t="s">
        <v>18</v>
      </c>
      <c r="F190" s="27" t="s">
        <v>507</v>
      </c>
      <c r="G190" s="28" t="s">
        <v>297</v>
      </c>
      <c r="H190" s="29">
        <v>42529</v>
      </c>
      <c r="I190" s="29">
        <v>42531</v>
      </c>
      <c r="J190" s="30">
        <v>5000</v>
      </c>
      <c r="K190" s="31">
        <v>4.28</v>
      </c>
      <c r="L190" s="29">
        <v>42895</v>
      </c>
      <c r="M190" s="31">
        <v>175</v>
      </c>
      <c r="N190" s="32">
        <v>4000</v>
      </c>
      <c r="O190" s="32">
        <v>1000</v>
      </c>
      <c r="P190" s="32">
        <v>5000</v>
      </c>
      <c r="Q190" s="31"/>
      <c r="R190" s="31"/>
      <c r="S190" s="31"/>
      <c r="T190" s="149">
        <v>5000</v>
      </c>
      <c r="U190" s="31">
        <v>95.672444444444437</v>
      </c>
      <c r="W190" s="163">
        <f t="shared" si="2"/>
        <v>0</v>
      </c>
    </row>
    <row r="191" spans="1:23" s="75" customFormat="1" ht="15" customHeight="1" x14ac:dyDescent="0.2">
      <c r="A191" s="180"/>
      <c r="B191" s="185"/>
      <c r="C191" s="26" t="s">
        <v>113</v>
      </c>
      <c r="D191" s="26" t="s">
        <v>1177</v>
      </c>
      <c r="E191" s="26" t="s">
        <v>18</v>
      </c>
      <c r="F191" s="27" t="s">
        <v>723</v>
      </c>
      <c r="G191" s="28" t="s">
        <v>297</v>
      </c>
      <c r="H191" s="29">
        <v>42529</v>
      </c>
      <c r="I191" s="29">
        <v>42531</v>
      </c>
      <c r="J191" s="30">
        <v>26800</v>
      </c>
      <c r="K191" s="31">
        <v>3.5</v>
      </c>
      <c r="L191" s="29">
        <v>42895</v>
      </c>
      <c r="M191" s="31">
        <v>76.570000000000007</v>
      </c>
      <c r="N191" s="32">
        <v>26800</v>
      </c>
      <c r="O191" s="32">
        <v>0</v>
      </c>
      <c r="P191" s="32">
        <v>26800</v>
      </c>
      <c r="Q191" s="31"/>
      <c r="R191" s="31"/>
      <c r="S191" s="31"/>
      <c r="T191" s="149">
        <v>26800</v>
      </c>
      <c r="U191" s="31">
        <v>96.461111111111109</v>
      </c>
      <c r="W191" s="163">
        <f t="shared" si="2"/>
        <v>0</v>
      </c>
    </row>
    <row r="192" spans="1:23" s="75" customFormat="1" ht="15" customHeight="1" x14ac:dyDescent="0.25">
      <c r="A192" s="180"/>
      <c r="B192" s="185"/>
      <c r="C192" s="26" t="s">
        <v>76</v>
      </c>
      <c r="D192" s="26" t="s">
        <v>1177</v>
      </c>
      <c r="E192" s="26" t="s">
        <v>21</v>
      </c>
      <c r="F192" s="27" t="s">
        <v>298</v>
      </c>
      <c r="G192" s="28" t="s">
        <v>297</v>
      </c>
      <c r="H192" s="29">
        <v>42529</v>
      </c>
      <c r="I192" s="29">
        <v>42531</v>
      </c>
      <c r="J192" s="30">
        <v>5700</v>
      </c>
      <c r="K192" s="31">
        <v>2.2122799999999998</v>
      </c>
      <c r="L192" s="29">
        <v>42713</v>
      </c>
      <c r="M192" s="31">
        <v>85.71</v>
      </c>
      <c r="N192" s="107">
        <v>2500</v>
      </c>
      <c r="O192" s="32">
        <v>3200</v>
      </c>
      <c r="P192" s="32">
        <v>5700</v>
      </c>
      <c r="Q192" s="31">
        <v>2.4</v>
      </c>
      <c r="R192" s="31">
        <v>2</v>
      </c>
      <c r="S192" s="31">
        <v>5.5</v>
      </c>
      <c r="T192" s="149">
        <v>5700</v>
      </c>
      <c r="U192" s="31">
        <v>98.881569555555558</v>
      </c>
      <c r="W192" s="163">
        <f t="shared" si="2"/>
        <v>0</v>
      </c>
    </row>
    <row r="193" spans="1:23" s="75" customFormat="1" ht="15" customHeight="1" x14ac:dyDescent="0.2">
      <c r="A193" s="180"/>
      <c r="B193" s="185"/>
      <c r="C193" s="26" t="s">
        <v>113</v>
      </c>
      <c r="D193" s="26" t="s">
        <v>1177</v>
      </c>
      <c r="E193" s="26" t="s">
        <v>18</v>
      </c>
      <c r="F193" s="27" t="s">
        <v>724</v>
      </c>
      <c r="G193" s="28" t="s">
        <v>297</v>
      </c>
      <c r="H193" s="29">
        <v>42536</v>
      </c>
      <c r="I193" s="29">
        <v>42538</v>
      </c>
      <c r="J193" s="30">
        <v>14500</v>
      </c>
      <c r="K193" s="31">
        <v>3.78</v>
      </c>
      <c r="L193" s="29">
        <v>42902</v>
      </c>
      <c r="M193" s="31">
        <v>96.67</v>
      </c>
      <c r="N193" s="32">
        <v>11500</v>
      </c>
      <c r="O193" s="32">
        <v>3000</v>
      </c>
      <c r="P193" s="32">
        <v>14500</v>
      </c>
      <c r="Q193" s="31"/>
      <c r="R193" s="31"/>
      <c r="S193" s="31"/>
      <c r="T193" s="149">
        <v>14500</v>
      </c>
      <c r="U193" s="31">
        <v>96.177999999999997</v>
      </c>
      <c r="W193" s="163">
        <f t="shared" si="2"/>
        <v>0</v>
      </c>
    </row>
    <row r="194" spans="1:23" s="75" customFormat="1" ht="15" customHeight="1" x14ac:dyDescent="0.2">
      <c r="A194" s="180"/>
      <c r="B194" s="185"/>
      <c r="C194" s="26" t="s">
        <v>113</v>
      </c>
      <c r="D194" s="26" t="s">
        <v>1177</v>
      </c>
      <c r="E194" s="26" t="s">
        <v>23</v>
      </c>
      <c r="F194" s="27" t="s">
        <v>725</v>
      </c>
      <c r="G194" s="28" t="s">
        <v>297</v>
      </c>
      <c r="H194" s="29">
        <v>42543</v>
      </c>
      <c r="I194" s="29">
        <v>42545</v>
      </c>
      <c r="J194" s="30">
        <v>6100</v>
      </c>
      <c r="K194" s="31">
        <v>3.68</v>
      </c>
      <c r="L194" s="29">
        <v>42636</v>
      </c>
      <c r="M194" s="31">
        <v>24.4</v>
      </c>
      <c r="N194" s="32">
        <v>6100</v>
      </c>
      <c r="O194" s="32">
        <v>0</v>
      </c>
      <c r="P194" s="32">
        <v>6100</v>
      </c>
      <c r="Q194" s="31">
        <v>3.75</v>
      </c>
      <c r="R194" s="31"/>
      <c r="S194" s="31"/>
      <c r="T194" s="149">
        <v>6100</v>
      </c>
      <c r="U194" s="31">
        <v>99.069777777777773</v>
      </c>
      <c r="W194" s="163">
        <f t="shared" si="2"/>
        <v>0</v>
      </c>
    </row>
    <row r="195" spans="1:23" s="75" customFormat="1" ht="15" customHeight="1" x14ac:dyDescent="0.25">
      <c r="A195" s="180"/>
      <c r="B195" s="185"/>
      <c r="C195" s="26" t="s">
        <v>76</v>
      </c>
      <c r="D195" s="26" t="s">
        <v>1177</v>
      </c>
      <c r="E195" s="26" t="s">
        <v>23</v>
      </c>
      <c r="F195" s="27" t="s">
        <v>299</v>
      </c>
      <c r="G195" s="28" t="s">
        <v>297</v>
      </c>
      <c r="H195" s="29">
        <v>42543</v>
      </c>
      <c r="I195" s="29">
        <v>42545</v>
      </c>
      <c r="J195" s="30">
        <v>7000</v>
      </c>
      <c r="K195" s="31">
        <v>1.54</v>
      </c>
      <c r="L195" s="29">
        <v>42636</v>
      </c>
      <c r="M195" s="31">
        <v>100</v>
      </c>
      <c r="N195" s="107">
        <v>7000</v>
      </c>
      <c r="O195" s="32">
        <v>0</v>
      </c>
      <c r="P195" s="32">
        <v>7000</v>
      </c>
      <c r="Q195" s="31">
        <v>1.75</v>
      </c>
      <c r="R195" s="31"/>
      <c r="S195" s="31"/>
      <c r="T195" s="149">
        <v>7000</v>
      </c>
      <c r="U195" s="31">
        <v>99.610722222222222</v>
      </c>
      <c r="W195" s="163">
        <f t="shared" ref="W195:W258" si="3">J195-P195</f>
        <v>0</v>
      </c>
    </row>
    <row r="196" spans="1:23" s="75" customFormat="1" ht="15" customHeight="1" x14ac:dyDescent="0.2">
      <c r="A196" s="180"/>
      <c r="B196" s="186"/>
      <c r="C196" s="26" t="s">
        <v>111</v>
      </c>
      <c r="D196" s="26" t="s">
        <v>1177</v>
      </c>
      <c r="E196" s="26" t="s">
        <v>23</v>
      </c>
      <c r="F196" s="27" t="s">
        <v>508</v>
      </c>
      <c r="G196" s="28" t="s">
        <v>297</v>
      </c>
      <c r="H196" s="29">
        <v>42543</v>
      </c>
      <c r="I196" s="29">
        <v>42545</v>
      </c>
      <c r="J196" s="30">
        <v>9500</v>
      </c>
      <c r="K196" s="31">
        <v>3.8515700000000002</v>
      </c>
      <c r="L196" s="29">
        <v>42636</v>
      </c>
      <c r="M196" s="31">
        <v>97.8</v>
      </c>
      <c r="N196" s="32">
        <v>7480</v>
      </c>
      <c r="O196" s="32">
        <v>2020</v>
      </c>
      <c r="P196" s="32">
        <v>9500</v>
      </c>
      <c r="Q196" s="31">
        <v>4.3</v>
      </c>
      <c r="R196" s="31">
        <v>3</v>
      </c>
      <c r="S196" s="31">
        <v>6.55</v>
      </c>
      <c r="T196" s="149">
        <v>9500</v>
      </c>
      <c r="U196" s="31">
        <v>99.026408694444441</v>
      </c>
      <c r="W196" s="163">
        <f t="shared" si="3"/>
        <v>0</v>
      </c>
    </row>
    <row r="197" spans="1:23" s="75" customFormat="1" ht="15" customHeight="1" x14ac:dyDescent="0.25">
      <c r="A197" s="180"/>
      <c r="B197" s="182" t="s">
        <v>57</v>
      </c>
      <c r="C197" s="34" t="s">
        <v>76</v>
      </c>
      <c r="D197" s="34" t="s">
        <v>1177</v>
      </c>
      <c r="E197" s="34" t="s">
        <v>23</v>
      </c>
      <c r="F197" s="35" t="s">
        <v>300</v>
      </c>
      <c r="G197" s="36" t="s">
        <v>301</v>
      </c>
      <c r="H197" s="37">
        <v>42557</v>
      </c>
      <c r="I197" s="37">
        <v>42559</v>
      </c>
      <c r="J197" s="38">
        <v>7000</v>
      </c>
      <c r="K197" s="39">
        <v>1.7</v>
      </c>
      <c r="L197" s="37">
        <v>42650</v>
      </c>
      <c r="M197" s="39">
        <v>432.28999999999996</v>
      </c>
      <c r="N197" s="106">
        <v>3740</v>
      </c>
      <c r="O197" s="40">
        <v>3260</v>
      </c>
      <c r="P197" s="40">
        <v>7000</v>
      </c>
      <c r="Q197" s="39">
        <v>1.8</v>
      </c>
      <c r="R197" s="39"/>
      <c r="S197" s="39"/>
      <c r="T197" s="150">
        <v>7000</v>
      </c>
      <c r="U197" s="39">
        <v>99.570277777777775</v>
      </c>
      <c r="W197" s="163">
        <f t="shared" si="3"/>
        <v>0</v>
      </c>
    </row>
    <row r="198" spans="1:23" s="75" customFormat="1" ht="15" customHeight="1" x14ac:dyDescent="0.2">
      <c r="A198" s="180"/>
      <c r="B198" s="183"/>
      <c r="C198" s="34" t="s">
        <v>111</v>
      </c>
      <c r="D198" s="34" t="s">
        <v>1177</v>
      </c>
      <c r="E198" s="34" t="s">
        <v>23</v>
      </c>
      <c r="F198" s="35" t="s">
        <v>509</v>
      </c>
      <c r="G198" s="36" t="s">
        <v>301</v>
      </c>
      <c r="H198" s="37">
        <v>42557</v>
      </c>
      <c r="I198" s="37">
        <v>42559</v>
      </c>
      <c r="J198" s="38">
        <v>5000</v>
      </c>
      <c r="K198" s="39">
        <v>3.8450000000000002</v>
      </c>
      <c r="L198" s="37">
        <v>42650</v>
      </c>
      <c r="M198" s="39">
        <v>155</v>
      </c>
      <c r="N198" s="40">
        <v>0</v>
      </c>
      <c r="O198" s="40">
        <v>5000</v>
      </c>
      <c r="P198" s="40">
        <v>5000</v>
      </c>
      <c r="Q198" s="39">
        <v>4.05</v>
      </c>
      <c r="R198" s="39">
        <v>3.5</v>
      </c>
      <c r="S198" s="39">
        <v>6.75</v>
      </c>
      <c r="T198" s="150">
        <v>5000</v>
      </c>
      <c r="U198" s="39">
        <v>99.028069444444441</v>
      </c>
      <c r="W198" s="163">
        <f t="shared" si="3"/>
        <v>0</v>
      </c>
    </row>
    <row r="199" spans="1:23" s="75" customFormat="1" ht="15" customHeight="1" x14ac:dyDescent="0.2">
      <c r="A199" s="180"/>
      <c r="B199" s="183"/>
      <c r="C199" s="34" t="s">
        <v>111</v>
      </c>
      <c r="D199" s="34" t="s">
        <v>1177</v>
      </c>
      <c r="E199" s="34" t="s">
        <v>21</v>
      </c>
      <c r="F199" s="35" t="s">
        <v>510</v>
      </c>
      <c r="G199" s="36" t="s">
        <v>301</v>
      </c>
      <c r="H199" s="37">
        <v>42564</v>
      </c>
      <c r="I199" s="37">
        <v>42566</v>
      </c>
      <c r="J199" s="38">
        <v>5000</v>
      </c>
      <c r="K199" s="39">
        <v>4.1399999999999997</v>
      </c>
      <c r="L199" s="37">
        <v>42748</v>
      </c>
      <c r="M199" s="39">
        <v>245.00000000000003</v>
      </c>
      <c r="N199" s="40">
        <v>0</v>
      </c>
      <c r="O199" s="40">
        <v>5000</v>
      </c>
      <c r="P199" s="40">
        <v>5000</v>
      </c>
      <c r="Q199" s="39">
        <v>4.25</v>
      </c>
      <c r="R199" s="39">
        <v>4</v>
      </c>
      <c r="S199" s="39">
        <v>6.8</v>
      </c>
      <c r="T199" s="150">
        <v>5000</v>
      </c>
      <c r="U199" s="39">
        <v>97.906999999999996</v>
      </c>
      <c r="W199" s="163">
        <f t="shared" si="3"/>
        <v>0</v>
      </c>
    </row>
    <row r="200" spans="1:23" s="75" customFormat="1" ht="15" customHeight="1" x14ac:dyDescent="0.2">
      <c r="A200" s="180"/>
      <c r="B200" s="183"/>
      <c r="C200" s="34" t="s">
        <v>113</v>
      </c>
      <c r="D200" s="34" t="s">
        <v>1177</v>
      </c>
      <c r="E200" s="34" t="s">
        <v>18</v>
      </c>
      <c r="F200" s="35" t="s">
        <v>726</v>
      </c>
      <c r="G200" s="36" t="s">
        <v>301</v>
      </c>
      <c r="H200" s="37">
        <v>42564</v>
      </c>
      <c r="I200" s="37">
        <v>42566</v>
      </c>
      <c r="J200" s="38">
        <v>25000</v>
      </c>
      <c r="K200" s="39">
        <v>3.82</v>
      </c>
      <c r="L200" s="37">
        <v>42930</v>
      </c>
      <c r="M200" s="39">
        <v>100</v>
      </c>
      <c r="N200" s="40">
        <v>25000</v>
      </c>
      <c r="O200" s="40">
        <v>0</v>
      </c>
      <c r="P200" s="40">
        <v>25000</v>
      </c>
      <c r="Q200" s="39"/>
      <c r="R200" s="39"/>
      <c r="S200" s="39"/>
      <c r="T200" s="150">
        <v>25000</v>
      </c>
      <c r="U200" s="39">
        <v>96.137555555555551</v>
      </c>
      <c r="W200" s="163">
        <f t="shared" si="3"/>
        <v>0</v>
      </c>
    </row>
    <row r="201" spans="1:23" s="75" customFormat="1" ht="15" customHeight="1" x14ac:dyDescent="0.25">
      <c r="A201" s="180"/>
      <c r="B201" s="183"/>
      <c r="C201" s="34" t="s">
        <v>76</v>
      </c>
      <c r="D201" s="34" t="s">
        <v>1177</v>
      </c>
      <c r="E201" s="34" t="s">
        <v>18</v>
      </c>
      <c r="F201" s="35" t="s">
        <v>302</v>
      </c>
      <c r="G201" s="36" t="s">
        <v>301</v>
      </c>
      <c r="H201" s="37">
        <v>42571</v>
      </c>
      <c r="I201" s="37">
        <v>42573</v>
      </c>
      <c r="J201" s="38">
        <v>7000</v>
      </c>
      <c r="K201" s="39">
        <v>2.42</v>
      </c>
      <c r="L201" s="37">
        <v>42937</v>
      </c>
      <c r="M201" s="39">
        <v>235.71</v>
      </c>
      <c r="N201" s="106">
        <v>3450</v>
      </c>
      <c r="O201" s="40">
        <v>3550</v>
      </c>
      <c r="P201" s="40">
        <v>7000</v>
      </c>
      <c r="Q201" s="39"/>
      <c r="R201" s="39"/>
      <c r="S201" s="39"/>
      <c r="T201" s="150">
        <v>7000</v>
      </c>
      <c r="U201" s="39">
        <v>97.553111111111107</v>
      </c>
      <c r="W201" s="163">
        <f t="shared" si="3"/>
        <v>0</v>
      </c>
    </row>
    <row r="202" spans="1:23" s="75" customFormat="1" ht="15" customHeight="1" x14ac:dyDescent="0.2">
      <c r="A202" s="180"/>
      <c r="B202" s="183"/>
      <c r="C202" s="34" t="s">
        <v>112</v>
      </c>
      <c r="D202" s="34" t="s">
        <v>1177</v>
      </c>
      <c r="E202" s="34" t="s">
        <v>18</v>
      </c>
      <c r="F202" s="35" t="s">
        <v>640</v>
      </c>
      <c r="G202" s="36" t="s">
        <v>301</v>
      </c>
      <c r="H202" s="37">
        <v>42571</v>
      </c>
      <c r="I202" s="37">
        <v>42573</v>
      </c>
      <c r="J202" s="38">
        <v>10000</v>
      </c>
      <c r="K202" s="39">
        <v>1.58</v>
      </c>
      <c r="L202" s="37">
        <v>42937</v>
      </c>
      <c r="M202" s="39">
        <v>130</v>
      </c>
      <c r="N202" s="40">
        <v>10000</v>
      </c>
      <c r="O202" s="40">
        <v>0</v>
      </c>
      <c r="P202" s="40">
        <v>10000</v>
      </c>
      <c r="Q202" s="39"/>
      <c r="R202" s="39"/>
      <c r="S202" s="39"/>
      <c r="T202" s="150">
        <v>10000</v>
      </c>
      <c r="U202" s="39">
        <v>98.402444444444441</v>
      </c>
      <c r="W202" s="163">
        <f t="shared" si="3"/>
        <v>0</v>
      </c>
    </row>
    <row r="203" spans="1:23" s="75" customFormat="1" ht="15" customHeight="1" x14ac:dyDescent="0.2">
      <c r="A203" s="180"/>
      <c r="B203" s="183"/>
      <c r="C203" s="34" t="s">
        <v>408</v>
      </c>
      <c r="D203" s="34" t="s">
        <v>1177</v>
      </c>
      <c r="E203" s="34" t="s">
        <v>21</v>
      </c>
      <c r="F203" s="35" t="s">
        <v>690</v>
      </c>
      <c r="G203" s="36" t="s">
        <v>301</v>
      </c>
      <c r="H203" s="37">
        <v>42571</v>
      </c>
      <c r="I203" s="37">
        <v>42573</v>
      </c>
      <c r="J203" s="38">
        <v>4000</v>
      </c>
      <c r="K203" s="39">
        <v>5</v>
      </c>
      <c r="L203" s="37">
        <v>42755</v>
      </c>
      <c r="M203" s="39">
        <v>100</v>
      </c>
      <c r="N203" s="40">
        <v>4000</v>
      </c>
      <c r="O203" s="40">
        <v>0</v>
      </c>
      <c r="P203" s="40">
        <v>4000</v>
      </c>
      <c r="Q203" s="39">
        <v>5.25</v>
      </c>
      <c r="R203" s="39">
        <v>5</v>
      </c>
      <c r="S203" s="39">
        <v>5.25</v>
      </c>
      <c r="T203" s="150">
        <v>4000</v>
      </c>
      <c r="U203" s="39">
        <v>97.472222222222229</v>
      </c>
      <c r="W203" s="163">
        <f t="shared" si="3"/>
        <v>0</v>
      </c>
    </row>
    <row r="204" spans="1:23" s="75" customFormat="1" ht="15" customHeight="1" x14ac:dyDescent="0.2">
      <c r="A204" s="180"/>
      <c r="B204" s="183"/>
      <c r="C204" s="34" t="s">
        <v>113</v>
      </c>
      <c r="D204" s="34" t="s">
        <v>1177</v>
      </c>
      <c r="E204" s="34" t="s">
        <v>23</v>
      </c>
      <c r="F204" s="35" t="s">
        <v>727</v>
      </c>
      <c r="G204" s="36" t="s">
        <v>301</v>
      </c>
      <c r="H204" s="37">
        <v>42578</v>
      </c>
      <c r="I204" s="37">
        <v>42580</v>
      </c>
      <c r="J204" s="38">
        <v>11200</v>
      </c>
      <c r="K204" s="39">
        <v>3.9308000000000001</v>
      </c>
      <c r="L204" s="37">
        <v>42668</v>
      </c>
      <c r="M204" s="39">
        <v>56.000000000000007</v>
      </c>
      <c r="N204" s="40">
        <v>10700</v>
      </c>
      <c r="O204" s="40">
        <v>500</v>
      </c>
      <c r="P204" s="40">
        <v>11200</v>
      </c>
      <c r="Q204" s="39">
        <v>4</v>
      </c>
      <c r="R204" s="39">
        <v>3.25</v>
      </c>
      <c r="S204" s="39">
        <v>4</v>
      </c>
      <c r="T204" s="150">
        <v>11200</v>
      </c>
      <c r="U204" s="39">
        <v>99.039137777777782</v>
      </c>
      <c r="W204" s="163">
        <f t="shared" si="3"/>
        <v>0</v>
      </c>
    </row>
    <row r="205" spans="1:23" s="75" customFormat="1" ht="15" customHeight="1" x14ac:dyDescent="0.2">
      <c r="A205" s="180"/>
      <c r="B205" s="183"/>
      <c r="C205" s="34" t="s">
        <v>111</v>
      </c>
      <c r="D205" s="34" t="s">
        <v>1177</v>
      </c>
      <c r="E205" s="34" t="s">
        <v>18</v>
      </c>
      <c r="F205" s="35" t="s">
        <v>511</v>
      </c>
      <c r="G205" s="36" t="s">
        <v>301</v>
      </c>
      <c r="H205" s="37">
        <v>42578</v>
      </c>
      <c r="I205" s="37">
        <v>42580</v>
      </c>
      <c r="J205" s="38">
        <v>8500</v>
      </c>
      <c r="K205" s="39">
        <v>4.67</v>
      </c>
      <c r="L205" s="37">
        <v>42944</v>
      </c>
      <c r="M205" s="39">
        <v>85</v>
      </c>
      <c r="N205" s="40">
        <v>2500</v>
      </c>
      <c r="O205" s="40">
        <v>6000</v>
      </c>
      <c r="P205" s="40">
        <v>8500</v>
      </c>
      <c r="Q205" s="39"/>
      <c r="R205" s="39"/>
      <c r="S205" s="39"/>
      <c r="T205" s="150">
        <v>8500</v>
      </c>
      <c r="U205" s="39">
        <v>95.278111111111116</v>
      </c>
      <c r="W205" s="163">
        <f t="shared" si="3"/>
        <v>0</v>
      </c>
    </row>
    <row r="206" spans="1:23" s="75" customFormat="1" ht="15" customHeight="1" x14ac:dyDescent="0.25">
      <c r="A206" s="180"/>
      <c r="B206" s="184" t="s">
        <v>1078</v>
      </c>
      <c r="C206" s="26" t="s">
        <v>76</v>
      </c>
      <c r="D206" s="26" t="s">
        <v>1177</v>
      </c>
      <c r="E206" s="26" t="s">
        <v>21</v>
      </c>
      <c r="F206" s="27" t="s">
        <v>303</v>
      </c>
      <c r="G206" s="28" t="s">
        <v>304</v>
      </c>
      <c r="H206" s="29">
        <v>42585</v>
      </c>
      <c r="I206" s="29">
        <v>42587</v>
      </c>
      <c r="J206" s="30">
        <v>7000</v>
      </c>
      <c r="K206" s="31">
        <v>2.0964200000000002</v>
      </c>
      <c r="L206" s="29">
        <v>42769</v>
      </c>
      <c r="M206" s="31">
        <v>400.72999999999996</v>
      </c>
      <c r="N206" s="107">
        <v>7000</v>
      </c>
      <c r="O206" s="32">
        <v>0</v>
      </c>
      <c r="P206" s="32">
        <v>7000</v>
      </c>
      <c r="Q206" s="31">
        <v>2.1</v>
      </c>
      <c r="R206" s="31">
        <v>2.0499999999999998</v>
      </c>
      <c r="S206" s="31">
        <v>4.8</v>
      </c>
      <c r="T206" s="149">
        <v>7000</v>
      </c>
      <c r="U206" s="31">
        <v>98.940143222222218</v>
      </c>
      <c r="W206" s="163">
        <f t="shared" si="3"/>
        <v>0</v>
      </c>
    </row>
    <row r="207" spans="1:23" s="75" customFormat="1" ht="15" customHeight="1" x14ac:dyDescent="0.2">
      <c r="A207" s="180"/>
      <c r="B207" s="185"/>
      <c r="C207" s="26" t="s">
        <v>112</v>
      </c>
      <c r="D207" s="26" t="s">
        <v>1177</v>
      </c>
      <c r="E207" s="26" t="s">
        <v>18</v>
      </c>
      <c r="F207" s="27" t="s">
        <v>641</v>
      </c>
      <c r="G207" s="28" t="s">
        <v>304</v>
      </c>
      <c r="H207" s="29">
        <v>42585</v>
      </c>
      <c r="I207" s="29">
        <v>42587</v>
      </c>
      <c r="J207" s="30">
        <v>10000</v>
      </c>
      <c r="K207" s="31">
        <v>1.58</v>
      </c>
      <c r="L207" s="29">
        <v>42951</v>
      </c>
      <c r="M207" s="31">
        <v>80</v>
      </c>
      <c r="N207" s="32">
        <v>10000</v>
      </c>
      <c r="O207" s="32">
        <v>0</v>
      </c>
      <c r="P207" s="32">
        <v>10000</v>
      </c>
      <c r="Q207" s="31"/>
      <c r="R207" s="31"/>
      <c r="S207" s="31"/>
      <c r="T207" s="149">
        <v>10000</v>
      </c>
      <c r="U207" s="31">
        <v>98.402444444444441</v>
      </c>
      <c r="W207" s="163">
        <f t="shared" si="3"/>
        <v>0</v>
      </c>
    </row>
    <row r="208" spans="1:23" s="75" customFormat="1" ht="15" customHeight="1" x14ac:dyDescent="0.2">
      <c r="A208" s="180"/>
      <c r="B208" s="185"/>
      <c r="C208" s="26" t="s">
        <v>111</v>
      </c>
      <c r="D208" s="26" t="s">
        <v>1177</v>
      </c>
      <c r="E208" s="26" t="s">
        <v>23</v>
      </c>
      <c r="F208" s="27" t="s">
        <v>512</v>
      </c>
      <c r="G208" s="28" t="s">
        <v>304</v>
      </c>
      <c r="H208" s="29">
        <v>42585</v>
      </c>
      <c r="I208" s="29">
        <v>42587</v>
      </c>
      <c r="J208" s="30">
        <v>6000</v>
      </c>
      <c r="K208" s="31">
        <v>3.9249999999999998</v>
      </c>
      <c r="L208" s="29">
        <v>42678</v>
      </c>
      <c r="M208" s="31">
        <v>310.75</v>
      </c>
      <c r="N208" s="32">
        <v>3000</v>
      </c>
      <c r="O208" s="32">
        <v>3000</v>
      </c>
      <c r="P208" s="32">
        <v>6000</v>
      </c>
      <c r="Q208" s="31">
        <v>4</v>
      </c>
      <c r="R208" s="31">
        <v>3.5</v>
      </c>
      <c r="S208" s="31">
        <v>5</v>
      </c>
      <c r="T208" s="149">
        <v>6000</v>
      </c>
      <c r="U208" s="31">
        <v>99.007847222222225</v>
      </c>
      <c r="W208" s="163">
        <f t="shared" si="3"/>
        <v>0</v>
      </c>
    </row>
    <row r="209" spans="1:23" s="75" customFormat="1" ht="15" customHeight="1" x14ac:dyDescent="0.2">
      <c r="A209" s="180"/>
      <c r="B209" s="185"/>
      <c r="C209" s="26" t="s">
        <v>111</v>
      </c>
      <c r="D209" s="26" t="s">
        <v>1177</v>
      </c>
      <c r="E209" s="26" t="s">
        <v>18</v>
      </c>
      <c r="F209" s="27" t="s">
        <v>513</v>
      </c>
      <c r="G209" s="28" t="s">
        <v>304</v>
      </c>
      <c r="H209" s="29">
        <v>42592</v>
      </c>
      <c r="I209" s="29">
        <v>42594</v>
      </c>
      <c r="J209" s="30">
        <v>6000</v>
      </c>
      <c r="K209" s="31">
        <v>4.67</v>
      </c>
      <c r="L209" s="29">
        <v>42958</v>
      </c>
      <c r="M209" s="31">
        <v>279.17</v>
      </c>
      <c r="N209" s="32">
        <v>3000</v>
      </c>
      <c r="O209" s="32">
        <v>3000</v>
      </c>
      <c r="P209" s="32">
        <v>6000</v>
      </c>
      <c r="Q209" s="31"/>
      <c r="R209" s="31"/>
      <c r="S209" s="31"/>
      <c r="T209" s="149">
        <v>6000</v>
      </c>
      <c r="U209" s="31">
        <v>95.278111111111116</v>
      </c>
      <c r="W209" s="163">
        <f t="shared" si="3"/>
        <v>0</v>
      </c>
    </row>
    <row r="210" spans="1:23" s="75" customFormat="1" ht="15" customHeight="1" x14ac:dyDescent="0.25">
      <c r="A210" s="180"/>
      <c r="B210" s="185"/>
      <c r="C210" s="26" t="s">
        <v>76</v>
      </c>
      <c r="D210" s="26" t="s">
        <v>1177</v>
      </c>
      <c r="E210" s="26" t="s">
        <v>23</v>
      </c>
      <c r="F210" s="27" t="s">
        <v>305</v>
      </c>
      <c r="G210" s="28" t="s">
        <v>304</v>
      </c>
      <c r="H210" s="29">
        <v>42592</v>
      </c>
      <c r="I210" s="29">
        <v>42594</v>
      </c>
      <c r="J210" s="30">
        <v>7000</v>
      </c>
      <c r="K210" s="31">
        <v>1.69</v>
      </c>
      <c r="L210" s="29">
        <v>42685</v>
      </c>
      <c r="M210" s="31">
        <v>292.86</v>
      </c>
      <c r="N210" s="107">
        <v>3857</v>
      </c>
      <c r="O210" s="32">
        <v>3143</v>
      </c>
      <c r="P210" s="32">
        <v>7000</v>
      </c>
      <c r="Q210" s="31">
        <v>1.8</v>
      </c>
      <c r="R210" s="31"/>
      <c r="S210" s="31"/>
      <c r="T210" s="149">
        <v>7000</v>
      </c>
      <c r="U210" s="31">
        <v>99.572805555555561</v>
      </c>
      <c r="W210" s="163">
        <f t="shared" si="3"/>
        <v>0</v>
      </c>
    </row>
    <row r="211" spans="1:23" s="75" customFormat="1" ht="15" customHeight="1" x14ac:dyDescent="0.2">
      <c r="A211" s="180"/>
      <c r="B211" s="185"/>
      <c r="C211" s="26" t="s">
        <v>111</v>
      </c>
      <c r="D211" s="26" t="s">
        <v>1177</v>
      </c>
      <c r="E211" s="26" t="s">
        <v>18</v>
      </c>
      <c r="F211" s="27" t="s">
        <v>514</v>
      </c>
      <c r="G211" s="28" t="s">
        <v>304</v>
      </c>
      <c r="H211" s="29">
        <v>42599</v>
      </c>
      <c r="I211" s="29">
        <v>42601</v>
      </c>
      <c r="J211" s="30">
        <v>10000</v>
      </c>
      <c r="K211" s="31">
        <v>4.58</v>
      </c>
      <c r="L211" s="29">
        <v>42965</v>
      </c>
      <c r="M211" s="31">
        <v>122.50000000000001</v>
      </c>
      <c r="N211" s="32">
        <v>3500</v>
      </c>
      <c r="O211" s="32">
        <v>6500</v>
      </c>
      <c r="P211" s="32">
        <v>10000</v>
      </c>
      <c r="Q211" s="31"/>
      <c r="R211" s="31"/>
      <c r="S211" s="31"/>
      <c r="T211" s="149">
        <v>10000</v>
      </c>
      <c r="U211" s="31">
        <v>95.36911111111111</v>
      </c>
      <c r="W211" s="163">
        <f t="shared" si="3"/>
        <v>0</v>
      </c>
    </row>
    <row r="212" spans="1:23" s="75" customFormat="1" ht="15" customHeight="1" x14ac:dyDescent="0.2">
      <c r="A212" s="180"/>
      <c r="B212" s="185"/>
      <c r="C212" s="26" t="s">
        <v>111</v>
      </c>
      <c r="D212" s="26" t="s">
        <v>1177</v>
      </c>
      <c r="E212" s="26" t="s">
        <v>21</v>
      </c>
      <c r="F212" s="27" t="s">
        <v>515</v>
      </c>
      <c r="G212" s="28" t="s">
        <v>304</v>
      </c>
      <c r="H212" s="29">
        <v>42606</v>
      </c>
      <c r="I212" s="29">
        <v>42608</v>
      </c>
      <c r="J212" s="30">
        <v>8000</v>
      </c>
      <c r="K212" s="31">
        <v>4.2937500000000002</v>
      </c>
      <c r="L212" s="29">
        <v>42790</v>
      </c>
      <c r="M212" s="31">
        <v>146.875</v>
      </c>
      <c r="N212" s="32">
        <v>2000</v>
      </c>
      <c r="O212" s="32">
        <v>6000</v>
      </c>
      <c r="P212" s="32">
        <v>8000</v>
      </c>
      <c r="Q212" s="31">
        <v>4.7</v>
      </c>
      <c r="R212" s="31">
        <v>4.05</v>
      </c>
      <c r="S212" s="31">
        <v>6.8</v>
      </c>
      <c r="T212" s="149">
        <v>8000</v>
      </c>
      <c r="U212" s="31">
        <v>97.829270833333339</v>
      </c>
      <c r="W212" s="163">
        <f t="shared" si="3"/>
        <v>0</v>
      </c>
    </row>
    <row r="213" spans="1:23" s="75" customFormat="1" ht="15" customHeight="1" x14ac:dyDescent="0.25">
      <c r="A213" s="180"/>
      <c r="B213" s="185"/>
      <c r="C213" s="26" t="s">
        <v>76</v>
      </c>
      <c r="D213" s="26" t="s">
        <v>1177</v>
      </c>
      <c r="E213" s="26" t="s">
        <v>18</v>
      </c>
      <c r="F213" s="27" t="s">
        <v>306</v>
      </c>
      <c r="G213" s="28" t="s">
        <v>304</v>
      </c>
      <c r="H213" s="29">
        <v>42606</v>
      </c>
      <c r="I213" s="29">
        <v>42608</v>
      </c>
      <c r="J213" s="30">
        <v>7000</v>
      </c>
      <c r="K213" s="31">
        <v>2.42</v>
      </c>
      <c r="L213" s="29">
        <v>42972</v>
      </c>
      <c r="M213" s="31">
        <v>251.7</v>
      </c>
      <c r="N213" s="107">
        <v>6500</v>
      </c>
      <c r="O213" s="32">
        <v>500</v>
      </c>
      <c r="P213" s="32">
        <v>7000</v>
      </c>
      <c r="Q213" s="31"/>
      <c r="R213" s="31"/>
      <c r="S213" s="31"/>
      <c r="T213" s="149">
        <v>7000</v>
      </c>
      <c r="U213" s="31">
        <v>97.553111111111107</v>
      </c>
      <c r="W213" s="163">
        <f t="shared" si="3"/>
        <v>0</v>
      </c>
    </row>
    <row r="214" spans="1:23" s="75" customFormat="1" ht="15" customHeight="1" x14ac:dyDescent="0.2">
      <c r="A214" s="180"/>
      <c r="B214" s="185"/>
      <c r="C214" s="26" t="s">
        <v>113</v>
      </c>
      <c r="D214" s="26" t="s">
        <v>1177</v>
      </c>
      <c r="E214" s="26" t="s">
        <v>18</v>
      </c>
      <c r="F214" s="27" t="s">
        <v>728</v>
      </c>
      <c r="G214" s="28" t="s">
        <v>304</v>
      </c>
      <c r="H214" s="29">
        <v>42606</v>
      </c>
      <c r="I214" s="29">
        <v>42608</v>
      </c>
      <c r="J214" s="30">
        <v>15000</v>
      </c>
      <c r="K214" s="31">
        <v>3.88</v>
      </c>
      <c r="L214" s="29">
        <v>42972</v>
      </c>
      <c r="M214" s="31">
        <v>100</v>
      </c>
      <c r="N214" s="32">
        <v>15000</v>
      </c>
      <c r="O214" s="32">
        <v>0</v>
      </c>
      <c r="P214" s="32">
        <v>15000</v>
      </c>
      <c r="Q214" s="31"/>
      <c r="R214" s="31"/>
      <c r="S214" s="31"/>
      <c r="T214" s="149">
        <v>15000</v>
      </c>
      <c r="U214" s="31">
        <v>96.076888888888888</v>
      </c>
      <c r="W214" s="163">
        <f t="shared" si="3"/>
        <v>0</v>
      </c>
    </row>
    <row r="215" spans="1:23" s="75" customFormat="1" ht="15" customHeight="1" x14ac:dyDescent="0.2">
      <c r="A215" s="180"/>
      <c r="B215" s="183" t="s">
        <v>147</v>
      </c>
      <c r="C215" s="34" t="s">
        <v>113</v>
      </c>
      <c r="D215" s="34" t="s">
        <v>1177</v>
      </c>
      <c r="E215" s="34" t="s">
        <v>18</v>
      </c>
      <c r="F215" s="35" t="s">
        <v>729</v>
      </c>
      <c r="G215" s="36" t="s">
        <v>308</v>
      </c>
      <c r="H215" s="37">
        <v>42613</v>
      </c>
      <c r="I215" s="37">
        <v>42615</v>
      </c>
      <c r="J215" s="38">
        <v>16200</v>
      </c>
      <c r="K215" s="39">
        <v>3.97</v>
      </c>
      <c r="L215" s="37">
        <v>42979</v>
      </c>
      <c r="M215" s="39">
        <v>81</v>
      </c>
      <c r="N215" s="40">
        <v>1200</v>
      </c>
      <c r="O215" s="40">
        <v>15000</v>
      </c>
      <c r="P215" s="40">
        <v>16200</v>
      </c>
      <c r="Q215" s="39"/>
      <c r="R215" s="39"/>
      <c r="S215" s="39"/>
      <c r="T215" s="150">
        <v>16200</v>
      </c>
      <c r="U215" s="39">
        <v>95.985888888888894</v>
      </c>
      <c r="W215" s="163">
        <f t="shared" si="3"/>
        <v>0</v>
      </c>
    </row>
    <row r="216" spans="1:23" s="75" customFormat="1" ht="15" customHeight="1" x14ac:dyDescent="0.25">
      <c r="A216" s="180"/>
      <c r="B216" s="183"/>
      <c r="C216" s="34" t="s">
        <v>76</v>
      </c>
      <c r="D216" s="34" t="s">
        <v>1177</v>
      </c>
      <c r="E216" s="34" t="s">
        <v>18</v>
      </c>
      <c r="F216" s="35" t="s">
        <v>307</v>
      </c>
      <c r="G216" s="36" t="s">
        <v>308</v>
      </c>
      <c r="H216" s="37">
        <v>42620</v>
      </c>
      <c r="I216" s="37">
        <v>42622</v>
      </c>
      <c r="J216" s="38">
        <v>7000</v>
      </c>
      <c r="K216" s="39">
        <v>2.21</v>
      </c>
      <c r="L216" s="37">
        <v>42986</v>
      </c>
      <c r="M216" s="39">
        <v>230.7</v>
      </c>
      <c r="N216" s="106">
        <v>4500</v>
      </c>
      <c r="O216" s="40">
        <v>2500</v>
      </c>
      <c r="P216" s="40">
        <v>7000</v>
      </c>
      <c r="Q216" s="39"/>
      <c r="R216" s="39"/>
      <c r="S216" s="39"/>
      <c r="T216" s="150">
        <v>7000</v>
      </c>
      <c r="U216" s="39">
        <v>97.765444444444441</v>
      </c>
      <c r="W216" s="163">
        <f t="shared" si="3"/>
        <v>0</v>
      </c>
    </row>
    <row r="217" spans="1:23" s="75" customFormat="1" ht="15" customHeight="1" x14ac:dyDescent="0.2">
      <c r="A217" s="180"/>
      <c r="B217" s="183"/>
      <c r="C217" s="34" t="s">
        <v>113</v>
      </c>
      <c r="D217" s="34" t="s">
        <v>1177</v>
      </c>
      <c r="E217" s="34" t="s">
        <v>18</v>
      </c>
      <c r="F217" s="35" t="s">
        <v>730</v>
      </c>
      <c r="G217" s="36" t="s">
        <v>308</v>
      </c>
      <c r="H217" s="37">
        <v>42620</v>
      </c>
      <c r="I217" s="37">
        <v>42622</v>
      </c>
      <c r="J217" s="38">
        <v>15000</v>
      </c>
      <c r="K217" s="39">
        <v>4.5</v>
      </c>
      <c r="L217" s="37">
        <v>42986</v>
      </c>
      <c r="M217" s="39">
        <v>100</v>
      </c>
      <c r="N217" s="40">
        <v>0</v>
      </c>
      <c r="O217" s="40">
        <v>15000</v>
      </c>
      <c r="P217" s="40">
        <v>15000</v>
      </c>
      <c r="Q217" s="39"/>
      <c r="R217" s="39"/>
      <c r="S217" s="39"/>
      <c r="T217" s="150">
        <v>15000</v>
      </c>
      <c r="U217" s="39">
        <v>95.45</v>
      </c>
      <c r="W217" s="163">
        <f t="shared" si="3"/>
        <v>0</v>
      </c>
    </row>
    <row r="218" spans="1:23" s="75" customFormat="1" ht="15" customHeight="1" x14ac:dyDescent="0.2">
      <c r="A218" s="180"/>
      <c r="B218" s="183"/>
      <c r="C218" s="34" t="s">
        <v>111</v>
      </c>
      <c r="D218" s="34" t="s">
        <v>1177</v>
      </c>
      <c r="E218" s="34" t="s">
        <v>23</v>
      </c>
      <c r="F218" s="35" t="s">
        <v>516</v>
      </c>
      <c r="G218" s="36" t="s">
        <v>308</v>
      </c>
      <c r="H218" s="37">
        <v>42620</v>
      </c>
      <c r="I218" s="37">
        <v>42622</v>
      </c>
      <c r="J218" s="38">
        <v>4000</v>
      </c>
      <c r="K218" s="39">
        <v>4.1500000000000004</v>
      </c>
      <c r="L218" s="37">
        <v>42713</v>
      </c>
      <c r="M218" s="39">
        <v>66.67</v>
      </c>
      <c r="N218" s="40">
        <v>4000</v>
      </c>
      <c r="O218" s="40">
        <v>0</v>
      </c>
      <c r="P218" s="40">
        <v>4000</v>
      </c>
      <c r="Q218" s="39">
        <v>4.3499999999999996</v>
      </c>
      <c r="R218" s="39"/>
      <c r="S218" s="39"/>
      <c r="T218" s="150">
        <v>4000</v>
      </c>
      <c r="U218" s="39">
        <v>98.950972222222219</v>
      </c>
      <c r="W218" s="163">
        <f t="shared" si="3"/>
        <v>0</v>
      </c>
    </row>
    <row r="219" spans="1:23" s="75" customFormat="1" ht="15" customHeight="1" x14ac:dyDescent="0.2">
      <c r="A219" s="180"/>
      <c r="B219" s="183"/>
      <c r="C219" s="34" t="s">
        <v>111</v>
      </c>
      <c r="D219" s="34" t="s">
        <v>1177</v>
      </c>
      <c r="E219" s="34" t="s">
        <v>21</v>
      </c>
      <c r="F219" s="35" t="s">
        <v>517</v>
      </c>
      <c r="G219" s="36" t="s">
        <v>308</v>
      </c>
      <c r="H219" s="37">
        <v>42627</v>
      </c>
      <c r="I219" s="37">
        <v>42629</v>
      </c>
      <c r="J219" s="38">
        <v>8000</v>
      </c>
      <c r="K219" s="39">
        <v>4.4800000000000004</v>
      </c>
      <c r="L219" s="37">
        <v>42811</v>
      </c>
      <c r="M219" s="39">
        <v>125</v>
      </c>
      <c r="N219" s="40">
        <v>8000</v>
      </c>
      <c r="O219" s="40">
        <v>0</v>
      </c>
      <c r="P219" s="40">
        <v>8000</v>
      </c>
      <c r="Q219" s="39">
        <v>4.55</v>
      </c>
      <c r="R219" s="39"/>
      <c r="S219" s="39"/>
      <c r="T219" s="150">
        <v>8000</v>
      </c>
      <c r="U219" s="39">
        <v>97.735111111111109</v>
      </c>
      <c r="W219" s="163">
        <f t="shared" si="3"/>
        <v>0</v>
      </c>
    </row>
    <row r="220" spans="1:23" s="75" customFormat="1" ht="15" customHeight="1" x14ac:dyDescent="0.2">
      <c r="A220" s="180"/>
      <c r="B220" s="183"/>
      <c r="C220" s="34" t="s">
        <v>111</v>
      </c>
      <c r="D220" s="34" t="s">
        <v>1177</v>
      </c>
      <c r="E220" s="34" t="s">
        <v>18</v>
      </c>
      <c r="F220" s="35" t="s">
        <v>518</v>
      </c>
      <c r="G220" s="36" t="s">
        <v>308</v>
      </c>
      <c r="H220" s="37">
        <v>42634</v>
      </c>
      <c r="I220" s="37">
        <v>42636</v>
      </c>
      <c r="J220" s="38">
        <v>10000</v>
      </c>
      <c r="K220" s="39">
        <v>4.93</v>
      </c>
      <c r="L220" s="37">
        <v>43000</v>
      </c>
      <c r="M220" s="39">
        <v>135</v>
      </c>
      <c r="N220" s="40">
        <v>10000</v>
      </c>
      <c r="O220" s="40">
        <v>0</v>
      </c>
      <c r="P220" s="40">
        <v>10000</v>
      </c>
      <c r="Q220" s="39"/>
      <c r="R220" s="39"/>
      <c r="S220" s="39"/>
      <c r="T220" s="150">
        <v>10000</v>
      </c>
      <c r="U220" s="39">
        <v>95.015222222222221</v>
      </c>
      <c r="W220" s="163">
        <f t="shared" si="3"/>
        <v>0</v>
      </c>
    </row>
    <row r="221" spans="1:23" s="75" customFormat="1" ht="15" customHeight="1" x14ac:dyDescent="0.25">
      <c r="A221" s="180"/>
      <c r="B221" s="183"/>
      <c r="C221" s="34" t="s">
        <v>76</v>
      </c>
      <c r="D221" s="34" t="s">
        <v>1177</v>
      </c>
      <c r="E221" s="34" t="s">
        <v>23</v>
      </c>
      <c r="F221" s="35" t="s">
        <v>309</v>
      </c>
      <c r="G221" s="36" t="s">
        <v>308</v>
      </c>
      <c r="H221" s="37">
        <v>42634</v>
      </c>
      <c r="I221" s="37">
        <v>42636</v>
      </c>
      <c r="J221" s="38">
        <v>7000</v>
      </c>
      <c r="K221" s="39">
        <v>1.76</v>
      </c>
      <c r="L221" s="37">
        <v>42727</v>
      </c>
      <c r="M221" s="39">
        <v>148.9</v>
      </c>
      <c r="N221" s="106">
        <v>4087</v>
      </c>
      <c r="O221" s="40">
        <v>2913</v>
      </c>
      <c r="P221" s="40">
        <v>7000</v>
      </c>
      <c r="Q221" s="39">
        <v>1.85</v>
      </c>
      <c r="R221" s="39"/>
      <c r="S221" s="39"/>
      <c r="T221" s="150">
        <v>7000</v>
      </c>
      <c r="U221" s="39">
        <v>99.555111111111117</v>
      </c>
      <c r="W221" s="163">
        <f t="shared" si="3"/>
        <v>0</v>
      </c>
    </row>
    <row r="222" spans="1:23" s="75" customFormat="1" ht="15" customHeight="1" x14ac:dyDescent="0.2">
      <c r="A222" s="180"/>
      <c r="B222" s="187"/>
      <c r="C222" s="34" t="s">
        <v>112</v>
      </c>
      <c r="D222" s="34" t="s">
        <v>1177</v>
      </c>
      <c r="E222" s="34" t="s">
        <v>18</v>
      </c>
      <c r="F222" s="35" t="s">
        <v>642</v>
      </c>
      <c r="G222" s="36" t="s">
        <v>308</v>
      </c>
      <c r="H222" s="37">
        <v>42634</v>
      </c>
      <c r="I222" s="37">
        <v>42636</v>
      </c>
      <c r="J222" s="38">
        <v>10000</v>
      </c>
      <c r="K222" s="39">
        <v>2.14</v>
      </c>
      <c r="L222" s="37">
        <v>43000</v>
      </c>
      <c r="M222" s="39">
        <v>150</v>
      </c>
      <c r="N222" s="40">
        <v>10000</v>
      </c>
      <c r="O222" s="40">
        <v>0</v>
      </c>
      <c r="P222" s="40">
        <v>10000</v>
      </c>
      <c r="Q222" s="39"/>
      <c r="R222" s="39"/>
      <c r="S222" s="39"/>
      <c r="T222" s="150">
        <v>10000</v>
      </c>
      <c r="U222" s="39">
        <v>97.836222222222219</v>
      </c>
      <c r="W222" s="163">
        <f t="shared" si="3"/>
        <v>0</v>
      </c>
    </row>
    <row r="223" spans="1:23" s="75" customFormat="1" ht="15" customHeight="1" x14ac:dyDescent="0.25">
      <c r="A223" s="180"/>
      <c r="B223" s="184" t="s">
        <v>152</v>
      </c>
      <c r="C223" s="26" t="s">
        <v>76</v>
      </c>
      <c r="D223" s="26" t="s">
        <v>1177</v>
      </c>
      <c r="E223" s="26" t="s">
        <v>23</v>
      </c>
      <c r="F223" s="27" t="s">
        <v>310</v>
      </c>
      <c r="G223" s="28" t="s">
        <v>311</v>
      </c>
      <c r="H223" s="29">
        <v>42648</v>
      </c>
      <c r="I223" s="29">
        <v>42650</v>
      </c>
      <c r="J223" s="30">
        <v>7000</v>
      </c>
      <c r="K223" s="31">
        <v>2.1560700000000002</v>
      </c>
      <c r="L223" s="29">
        <v>42741</v>
      </c>
      <c r="M223" s="31">
        <v>112.5</v>
      </c>
      <c r="N223" s="107">
        <v>4200</v>
      </c>
      <c r="O223" s="32">
        <v>2800</v>
      </c>
      <c r="P223" s="32">
        <v>7000</v>
      </c>
      <c r="Q223" s="31">
        <v>3.5</v>
      </c>
      <c r="R223" s="31">
        <v>1.7</v>
      </c>
      <c r="S223" s="31">
        <v>5.7</v>
      </c>
      <c r="T223" s="149">
        <v>7000</v>
      </c>
      <c r="U223" s="31">
        <v>99.454993416666667</v>
      </c>
      <c r="W223" s="163">
        <f t="shared" si="3"/>
        <v>0</v>
      </c>
    </row>
    <row r="224" spans="1:23" s="75" customFormat="1" ht="15" customHeight="1" x14ac:dyDescent="0.2">
      <c r="A224" s="180"/>
      <c r="B224" s="185"/>
      <c r="C224" s="26" t="s">
        <v>111</v>
      </c>
      <c r="D224" s="26" t="s">
        <v>1177</v>
      </c>
      <c r="E224" s="26" t="s">
        <v>18</v>
      </c>
      <c r="F224" s="27" t="s">
        <v>519</v>
      </c>
      <c r="G224" s="28" t="s">
        <v>311</v>
      </c>
      <c r="H224" s="29">
        <v>42648</v>
      </c>
      <c r="I224" s="29">
        <v>42650</v>
      </c>
      <c r="J224" s="30">
        <v>12000</v>
      </c>
      <c r="K224" s="31">
        <v>4.9000000000000004</v>
      </c>
      <c r="L224" s="29">
        <v>43014</v>
      </c>
      <c r="M224" s="31">
        <v>164.17</v>
      </c>
      <c r="N224" s="32">
        <v>6800</v>
      </c>
      <c r="O224" s="32">
        <v>5200</v>
      </c>
      <c r="P224" s="32">
        <v>12000</v>
      </c>
      <c r="Q224" s="31"/>
      <c r="R224" s="31"/>
      <c r="S224" s="31"/>
      <c r="T224" s="149">
        <v>12000</v>
      </c>
      <c r="U224" s="31">
        <v>95.045555555555552</v>
      </c>
      <c r="W224" s="163">
        <f t="shared" si="3"/>
        <v>0</v>
      </c>
    </row>
    <row r="225" spans="1:23" s="75" customFormat="1" ht="15" customHeight="1" x14ac:dyDescent="0.2">
      <c r="A225" s="180"/>
      <c r="B225" s="185"/>
      <c r="C225" s="26" t="s">
        <v>111</v>
      </c>
      <c r="D225" s="26" t="s">
        <v>1177</v>
      </c>
      <c r="E225" s="26" t="s">
        <v>21</v>
      </c>
      <c r="F225" s="27" t="s">
        <v>520</v>
      </c>
      <c r="G225" s="28" t="s">
        <v>311</v>
      </c>
      <c r="H225" s="29">
        <v>42655</v>
      </c>
      <c r="I225" s="29">
        <v>42657</v>
      </c>
      <c r="J225" s="30">
        <v>8000</v>
      </c>
      <c r="K225" s="31">
        <v>4.2699999999999996</v>
      </c>
      <c r="L225" s="29">
        <v>42839</v>
      </c>
      <c r="M225" s="31">
        <v>256.25</v>
      </c>
      <c r="N225" s="32">
        <v>6200</v>
      </c>
      <c r="O225" s="32">
        <v>1800</v>
      </c>
      <c r="P225" s="32">
        <v>8000</v>
      </c>
      <c r="Q225" s="31">
        <v>4.5</v>
      </c>
      <c r="R225" s="31"/>
      <c r="S225" s="31"/>
      <c r="T225" s="149">
        <v>8000</v>
      </c>
      <c r="U225" s="31">
        <v>97.841277777777776</v>
      </c>
      <c r="W225" s="163">
        <f t="shared" si="3"/>
        <v>0</v>
      </c>
    </row>
    <row r="226" spans="1:23" s="75" customFormat="1" ht="15" customHeight="1" x14ac:dyDescent="0.2">
      <c r="A226" s="180"/>
      <c r="B226" s="185"/>
      <c r="C226" s="26" t="s">
        <v>111</v>
      </c>
      <c r="D226" s="26" t="s">
        <v>1177</v>
      </c>
      <c r="E226" s="26" t="s">
        <v>23</v>
      </c>
      <c r="F226" s="27" t="s">
        <v>521</v>
      </c>
      <c r="G226" s="28" t="s">
        <v>311</v>
      </c>
      <c r="H226" s="29">
        <v>42662</v>
      </c>
      <c r="I226" s="29">
        <v>42664</v>
      </c>
      <c r="J226" s="30">
        <v>7000</v>
      </c>
      <c r="K226" s="31">
        <v>4</v>
      </c>
      <c r="L226" s="29">
        <v>42755</v>
      </c>
      <c r="M226" s="31">
        <v>131.43</v>
      </c>
      <c r="N226" s="32">
        <v>7000</v>
      </c>
      <c r="O226" s="32">
        <v>0</v>
      </c>
      <c r="P226" s="32">
        <v>7000</v>
      </c>
      <c r="Q226" s="31">
        <v>4.2</v>
      </c>
      <c r="R226" s="31"/>
      <c r="S226" s="31"/>
      <c r="T226" s="149">
        <v>7000</v>
      </c>
      <c r="U226" s="31">
        <v>98.988888888888894</v>
      </c>
      <c r="W226" s="163">
        <f t="shared" si="3"/>
        <v>0</v>
      </c>
    </row>
    <row r="227" spans="1:23" s="75" customFormat="1" ht="15" customHeight="1" x14ac:dyDescent="0.25">
      <c r="A227" s="180"/>
      <c r="B227" s="185"/>
      <c r="C227" s="26" t="s">
        <v>76</v>
      </c>
      <c r="D227" s="26" t="s">
        <v>1177</v>
      </c>
      <c r="E227" s="26" t="s">
        <v>21</v>
      </c>
      <c r="F227" s="27" t="s">
        <v>312</v>
      </c>
      <c r="G227" s="28" t="s">
        <v>311</v>
      </c>
      <c r="H227" s="29">
        <v>42662</v>
      </c>
      <c r="I227" s="29">
        <v>42664</v>
      </c>
      <c r="J227" s="30">
        <v>6000</v>
      </c>
      <c r="K227" s="31">
        <v>2.2599999999999998</v>
      </c>
      <c r="L227" s="29">
        <v>42846</v>
      </c>
      <c r="M227" s="31">
        <v>142.86000000000001</v>
      </c>
      <c r="N227" s="107">
        <v>3500</v>
      </c>
      <c r="O227" s="32">
        <v>2500</v>
      </c>
      <c r="P227" s="32">
        <v>6000</v>
      </c>
      <c r="Q227" s="31"/>
      <c r="R227" s="31"/>
      <c r="S227" s="31"/>
      <c r="T227" s="149">
        <v>6000</v>
      </c>
      <c r="U227" s="31">
        <v>98.85744444444444</v>
      </c>
      <c r="W227" s="163">
        <f t="shared" si="3"/>
        <v>0</v>
      </c>
    </row>
    <row r="228" spans="1:23" s="75" customFormat="1" ht="15" customHeight="1" x14ac:dyDescent="0.2">
      <c r="A228" s="180"/>
      <c r="B228" s="185"/>
      <c r="C228" s="26" t="s">
        <v>113</v>
      </c>
      <c r="D228" s="26" t="s">
        <v>1177</v>
      </c>
      <c r="E228" s="26" t="s">
        <v>18</v>
      </c>
      <c r="F228" s="27" t="s">
        <v>731</v>
      </c>
      <c r="G228" s="28" t="s">
        <v>311</v>
      </c>
      <c r="H228" s="29">
        <v>42662</v>
      </c>
      <c r="I228" s="29">
        <v>42664</v>
      </c>
      <c r="J228" s="30">
        <v>7500</v>
      </c>
      <c r="K228" s="31">
        <v>4.25</v>
      </c>
      <c r="L228" s="29">
        <v>43028</v>
      </c>
      <c r="M228" s="31">
        <v>100</v>
      </c>
      <c r="N228" s="32">
        <v>7500</v>
      </c>
      <c r="O228" s="32">
        <v>0</v>
      </c>
      <c r="P228" s="32">
        <v>7500</v>
      </c>
      <c r="Q228" s="31"/>
      <c r="R228" s="31"/>
      <c r="S228" s="31"/>
      <c r="T228" s="149">
        <v>7500</v>
      </c>
      <c r="U228" s="31">
        <v>95.702777777777783</v>
      </c>
      <c r="W228" s="163">
        <f t="shared" si="3"/>
        <v>0</v>
      </c>
    </row>
    <row r="229" spans="1:23" s="75" customFormat="1" ht="15" customHeight="1" x14ac:dyDescent="0.2">
      <c r="A229" s="180"/>
      <c r="B229" s="185"/>
      <c r="C229" s="26" t="s">
        <v>111</v>
      </c>
      <c r="D229" s="26" t="s">
        <v>1177</v>
      </c>
      <c r="E229" s="26" t="s">
        <v>23</v>
      </c>
      <c r="F229" s="27" t="s">
        <v>522</v>
      </c>
      <c r="G229" s="28" t="s">
        <v>311</v>
      </c>
      <c r="H229" s="29">
        <v>42669</v>
      </c>
      <c r="I229" s="29">
        <v>42671</v>
      </c>
      <c r="J229" s="30">
        <v>4000</v>
      </c>
      <c r="K229" s="31">
        <v>4.2</v>
      </c>
      <c r="L229" s="29">
        <v>42762</v>
      </c>
      <c r="M229" s="31">
        <v>65.569999999999993</v>
      </c>
      <c r="N229" s="32">
        <v>4000</v>
      </c>
      <c r="O229" s="32">
        <v>0</v>
      </c>
      <c r="P229" s="32">
        <v>4000</v>
      </c>
      <c r="Q229" s="31">
        <v>4.5</v>
      </c>
      <c r="R229" s="31"/>
      <c r="S229" s="31"/>
      <c r="T229" s="149">
        <v>4000</v>
      </c>
      <c r="U229" s="31">
        <v>98.938333333333333</v>
      </c>
      <c r="W229" s="163">
        <f t="shared" si="3"/>
        <v>0</v>
      </c>
    </row>
    <row r="230" spans="1:23" s="75" customFormat="1" ht="15" customHeight="1" x14ac:dyDescent="0.2">
      <c r="A230" s="180"/>
      <c r="B230" s="186"/>
      <c r="C230" s="26" t="s">
        <v>113</v>
      </c>
      <c r="D230" s="26" t="s">
        <v>1177</v>
      </c>
      <c r="E230" s="26" t="s">
        <v>18</v>
      </c>
      <c r="F230" s="27" t="s">
        <v>732</v>
      </c>
      <c r="G230" s="28" t="s">
        <v>311</v>
      </c>
      <c r="H230" s="29">
        <v>42669</v>
      </c>
      <c r="I230" s="29">
        <v>42671</v>
      </c>
      <c r="J230" s="30">
        <v>800</v>
      </c>
      <c r="K230" s="31">
        <v>4.16</v>
      </c>
      <c r="L230" s="29">
        <v>43035</v>
      </c>
      <c r="M230" s="31">
        <v>8</v>
      </c>
      <c r="N230" s="32">
        <v>300</v>
      </c>
      <c r="O230" s="32">
        <v>500</v>
      </c>
      <c r="P230" s="32">
        <v>800</v>
      </c>
      <c r="Q230" s="31"/>
      <c r="R230" s="31"/>
      <c r="S230" s="31"/>
      <c r="T230" s="149">
        <v>800</v>
      </c>
      <c r="U230" s="31">
        <v>95.793777777777777</v>
      </c>
      <c r="W230" s="163">
        <f t="shared" si="3"/>
        <v>0</v>
      </c>
    </row>
    <row r="231" spans="1:23" s="75" customFormat="1" ht="15" customHeight="1" x14ac:dyDescent="0.2">
      <c r="A231" s="180"/>
      <c r="B231" s="182" t="s">
        <v>161</v>
      </c>
      <c r="C231" s="34" t="s">
        <v>111</v>
      </c>
      <c r="D231" s="34" t="s">
        <v>1177</v>
      </c>
      <c r="E231" s="34" t="s">
        <v>23</v>
      </c>
      <c r="F231" s="35" t="s">
        <v>523</v>
      </c>
      <c r="G231" s="36" t="s">
        <v>314</v>
      </c>
      <c r="H231" s="37">
        <v>42676</v>
      </c>
      <c r="I231" s="37">
        <v>42678</v>
      </c>
      <c r="J231" s="38">
        <v>10000</v>
      </c>
      <c r="K231" s="39">
        <v>4.29</v>
      </c>
      <c r="L231" s="37">
        <v>42769</v>
      </c>
      <c r="M231" s="39">
        <v>130</v>
      </c>
      <c r="N231" s="40">
        <v>4500</v>
      </c>
      <c r="O231" s="40">
        <v>5500</v>
      </c>
      <c r="P231" s="40">
        <v>10000</v>
      </c>
      <c r="Q231" s="39">
        <v>4.75</v>
      </c>
      <c r="R231" s="39">
        <v>4</v>
      </c>
      <c r="S231" s="39">
        <v>6.5</v>
      </c>
      <c r="T231" s="150">
        <v>10000</v>
      </c>
      <c r="U231" s="39">
        <v>98.915583333333331</v>
      </c>
      <c r="W231" s="163">
        <f t="shared" si="3"/>
        <v>0</v>
      </c>
    </row>
    <row r="232" spans="1:23" s="75" customFormat="1" ht="15" customHeight="1" x14ac:dyDescent="0.2">
      <c r="A232" s="180"/>
      <c r="B232" s="183"/>
      <c r="C232" s="34" t="s">
        <v>111</v>
      </c>
      <c r="D232" s="34" t="s">
        <v>1177</v>
      </c>
      <c r="E232" s="34" t="s">
        <v>21</v>
      </c>
      <c r="F232" s="35" t="s">
        <v>524</v>
      </c>
      <c r="G232" s="36" t="s">
        <v>314</v>
      </c>
      <c r="H232" s="37">
        <v>42683</v>
      </c>
      <c r="I232" s="37">
        <v>42685</v>
      </c>
      <c r="J232" s="38">
        <v>8000</v>
      </c>
      <c r="K232" s="39">
        <v>4.68</v>
      </c>
      <c r="L232" s="37">
        <v>42867</v>
      </c>
      <c r="M232" s="39">
        <v>133.75</v>
      </c>
      <c r="N232" s="40">
        <v>1300</v>
      </c>
      <c r="O232" s="40">
        <v>6700</v>
      </c>
      <c r="P232" s="40">
        <v>8000</v>
      </c>
      <c r="Q232" s="39"/>
      <c r="R232" s="39"/>
      <c r="S232" s="39"/>
      <c r="T232" s="150">
        <v>8000</v>
      </c>
      <c r="U232" s="39">
        <v>97.634</v>
      </c>
      <c r="W232" s="163">
        <f t="shared" si="3"/>
        <v>0</v>
      </c>
    </row>
    <row r="233" spans="1:23" s="75" customFormat="1" ht="15" customHeight="1" x14ac:dyDescent="0.2">
      <c r="A233" s="180"/>
      <c r="B233" s="183"/>
      <c r="C233" s="34" t="s">
        <v>111</v>
      </c>
      <c r="D233" s="34" t="s">
        <v>1177</v>
      </c>
      <c r="E233" s="34" t="s">
        <v>18</v>
      </c>
      <c r="F233" s="35" t="s">
        <v>525</v>
      </c>
      <c r="G233" s="36" t="s">
        <v>314</v>
      </c>
      <c r="H233" s="37">
        <v>42690</v>
      </c>
      <c r="I233" s="37">
        <v>42692</v>
      </c>
      <c r="J233" s="38">
        <v>10000</v>
      </c>
      <c r="K233" s="39">
        <v>4.46</v>
      </c>
      <c r="L233" s="37">
        <v>43056</v>
      </c>
      <c r="M233" s="39">
        <v>155</v>
      </c>
      <c r="N233" s="40">
        <v>4333</v>
      </c>
      <c r="O233" s="40">
        <v>5667</v>
      </c>
      <c r="P233" s="40">
        <v>10000</v>
      </c>
      <c r="Q233" s="39"/>
      <c r="R233" s="39"/>
      <c r="S233" s="39"/>
      <c r="T233" s="150">
        <v>10000</v>
      </c>
      <c r="U233" s="39">
        <v>95.490444444444449</v>
      </c>
      <c r="W233" s="163">
        <f t="shared" si="3"/>
        <v>0</v>
      </c>
    </row>
    <row r="234" spans="1:23" s="75" customFormat="1" ht="15" customHeight="1" x14ac:dyDescent="0.25">
      <c r="A234" s="180"/>
      <c r="B234" s="183"/>
      <c r="C234" s="34" t="s">
        <v>76</v>
      </c>
      <c r="D234" s="34" t="s">
        <v>1177</v>
      </c>
      <c r="E234" s="34" t="s">
        <v>21</v>
      </c>
      <c r="F234" s="35" t="s">
        <v>313</v>
      </c>
      <c r="G234" s="36" t="s">
        <v>314</v>
      </c>
      <c r="H234" s="37">
        <v>42690</v>
      </c>
      <c r="I234" s="37">
        <v>42692</v>
      </c>
      <c r="J234" s="38">
        <v>4350</v>
      </c>
      <c r="K234" s="39">
        <v>2.4</v>
      </c>
      <c r="L234" s="37">
        <v>42874</v>
      </c>
      <c r="M234" s="39">
        <v>100.64</v>
      </c>
      <c r="N234" s="106">
        <v>2250</v>
      </c>
      <c r="O234" s="40">
        <v>2100</v>
      </c>
      <c r="P234" s="40">
        <v>4350</v>
      </c>
      <c r="Q234" s="39"/>
      <c r="R234" s="39"/>
      <c r="S234" s="39"/>
      <c r="T234" s="150">
        <v>4350</v>
      </c>
      <c r="U234" s="39">
        <v>98.786666666666662</v>
      </c>
      <c r="W234" s="163">
        <f t="shared" si="3"/>
        <v>0</v>
      </c>
    </row>
    <row r="235" spans="1:23" s="75" customFormat="1" ht="15" customHeight="1" x14ac:dyDescent="0.2">
      <c r="A235" s="180"/>
      <c r="B235" s="183"/>
      <c r="C235" s="34" t="s">
        <v>408</v>
      </c>
      <c r="D235" s="34" t="s">
        <v>1177</v>
      </c>
      <c r="E235" s="34" t="s">
        <v>21</v>
      </c>
      <c r="F235" s="35" t="s">
        <v>691</v>
      </c>
      <c r="G235" s="36" t="s">
        <v>314</v>
      </c>
      <c r="H235" s="37">
        <v>42690</v>
      </c>
      <c r="I235" s="37">
        <v>42692</v>
      </c>
      <c r="J235" s="38">
        <v>5500</v>
      </c>
      <c r="K235" s="39">
        <v>5.2</v>
      </c>
      <c r="L235" s="37">
        <v>42874</v>
      </c>
      <c r="M235" s="39">
        <v>100</v>
      </c>
      <c r="N235" s="40">
        <v>5500</v>
      </c>
      <c r="O235" s="40">
        <v>0</v>
      </c>
      <c r="P235" s="40">
        <v>5500</v>
      </c>
      <c r="Q235" s="39"/>
      <c r="R235" s="39"/>
      <c r="S235" s="39"/>
      <c r="T235" s="150">
        <v>5500</v>
      </c>
      <c r="U235" s="39">
        <v>97.371111111111105</v>
      </c>
      <c r="W235" s="163">
        <f t="shared" si="3"/>
        <v>0</v>
      </c>
    </row>
    <row r="236" spans="1:23" s="75" customFormat="1" ht="15" customHeight="1" x14ac:dyDescent="0.2">
      <c r="A236" s="180"/>
      <c r="B236" s="183"/>
      <c r="C236" s="34" t="s">
        <v>113</v>
      </c>
      <c r="D236" s="34" t="s">
        <v>1177</v>
      </c>
      <c r="E236" s="34" t="s">
        <v>18</v>
      </c>
      <c r="F236" s="35" t="s">
        <v>733</v>
      </c>
      <c r="G236" s="36" t="s">
        <v>314</v>
      </c>
      <c r="H236" s="37">
        <v>42697</v>
      </c>
      <c r="I236" s="37">
        <v>42699</v>
      </c>
      <c r="J236" s="38">
        <v>8000</v>
      </c>
      <c r="K236" s="39">
        <v>4.25</v>
      </c>
      <c r="L236" s="37">
        <v>43063</v>
      </c>
      <c r="M236" s="39">
        <v>40</v>
      </c>
      <c r="N236" s="40">
        <v>8000</v>
      </c>
      <c r="O236" s="40">
        <v>0</v>
      </c>
      <c r="P236" s="40">
        <v>8000</v>
      </c>
      <c r="Q236" s="39"/>
      <c r="R236" s="39"/>
      <c r="S236" s="39"/>
      <c r="T236" s="150">
        <v>8000</v>
      </c>
      <c r="U236" s="39">
        <v>95.702777777777783</v>
      </c>
      <c r="W236" s="163">
        <f t="shared" si="3"/>
        <v>0</v>
      </c>
    </row>
    <row r="237" spans="1:23" s="75" customFormat="1" ht="15" customHeight="1" x14ac:dyDescent="0.2">
      <c r="A237" s="180"/>
      <c r="B237" s="183"/>
      <c r="C237" s="34" t="s">
        <v>112</v>
      </c>
      <c r="D237" s="34" t="s">
        <v>1177</v>
      </c>
      <c r="E237" s="34" t="s">
        <v>18</v>
      </c>
      <c r="F237" s="35" t="s">
        <v>643</v>
      </c>
      <c r="G237" s="36" t="s">
        <v>314</v>
      </c>
      <c r="H237" s="37">
        <v>42697</v>
      </c>
      <c r="I237" s="37">
        <v>42699</v>
      </c>
      <c r="J237" s="38">
        <v>10000</v>
      </c>
      <c r="K237" s="39">
        <v>3.99</v>
      </c>
      <c r="L237" s="37">
        <v>43063</v>
      </c>
      <c r="M237" s="39">
        <v>105</v>
      </c>
      <c r="N237" s="40">
        <v>10000</v>
      </c>
      <c r="O237" s="40">
        <v>0</v>
      </c>
      <c r="P237" s="40">
        <v>10000</v>
      </c>
      <c r="Q237" s="39"/>
      <c r="R237" s="39"/>
      <c r="S237" s="39"/>
      <c r="T237" s="150">
        <v>10000</v>
      </c>
      <c r="U237" s="39">
        <v>95.965666666666664</v>
      </c>
      <c r="W237" s="163">
        <f t="shared" si="3"/>
        <v>0</v>
      </c>
    </row>
    <row r="238" spans="1:23" s="75" customFormat="1" ht="15" customHeight="1" x14ac:dyDescent="0.2">
      <c r="A238" s="180"/>
      <c r="B238" s="187"/>
      <c r="C238" s="34" t="s">
        <v>111</v>
      </c>
      <c r="D238" s="34" t="s">
        <v>1177</v>
      </c>
      <c r="E238" s="34" t="s">
        <v>21</v>
      </c>
      <c r="F238" s="35" t="s">
        <v>526</v>
      </c>
      <c r="G238" s="36" t="s">
        <v>314</v>
      </c>
      <c r="H238" s="37">
        <v>42697</v>
      </c>
      <c r="I238" s="37">
        <v>42699</v>
      </c>
      <c r="J238" s="38">
        <v>8000</v>
      </c>
      <c r="K238" s="39">
        <v>4.33</v>
      </c>
      <c r="L238" s="37">
        <v>42881</v>
      </c>
      <c r="M238" s="39">
        <v>118.75</v>
      </c>
      <c r="N238" s="40">
        <v>4500</v>
      </c>
      <c r="O238" s="40">
        <v>3500</v>
      </c>
      <c r="P238" s="40">
        <v>8000</v>
      </c>
      <c r="Q238" s="39"/>
      <c r="R238" s="39"/>
      <c r="S238" s="39"/>
      <c r="T238" s="150">
        <v>8000</v>
      </c>
      <c r="U238" s="39">
        <v>97.810944444444445</v>
      </c>
      <c r="W238" s="163">
        <f t="shared" si="3"/>
        <v>0</v>
      </c>
    </row>
    <row r="239" spans="1:23" s="75" customFormat="1" ht="15" customHeight="1" x14ac:dyDescent="0.2">
      <c r="A239" s="180"/>
      <c r="B239" s="184" t="s">
        <v>946</v>
      </c>
      <c r="C239" s="26" t="s">
        <v>111</v>
      </c>
      <c r="D239" s="26" t="s">
        <v>1177</v>
      </c>
      <c r="E239" s="26" t="s">
        <v>18</v>
      </c>
      <c r="F239" s="27" t="s">
        <v>527</v>
      </c>
      <c r="G239" s="28" t="s">
        <v>316</v>
      </c>
      <c r="H239" s="29">
        <v>42704</v>
      </c>
      <c r="I239" s="29">
        <v>42706</v>
      </c>
      <c r="J239" s="30">
        <v>10000</v>
      </c>
      <c r="K239" s="31">
        <v>4.62</v>
      </c>
      <c r="L239" s="29">
        <v>43070</v>
      </c>
      <c r="M239" s="31">
        <v>112.00000000000001</v>
      </c>
      <c r="N239" s="32">
        <v>3200</v>
      </c>
      <c r="O239" s="32">
        <v>6800</v>
      </c>
      <c r="P239" s="32">
        <v>10000</v>
      </c>
      <c r="Q239" s="31"/>
      <c r="R239" s="31"/>
      <c r="S239" s="31"/>
      <c r="T239" s="149">
        <v>10000</v>
      </c>
      <c r="U239" s="31">
        <v>95.328666666666663</v>
      </c>
      <c r="W239" s="163">
        <f t="shared" si="3"/>
        <v>0</v>
      </c>
    </row>
    <row r="240" spans="1:23" s="75" customFormat="1" ht="15" customHeight="1" x14ac:dyDescent="0.2">
      <c r="A240" s="180"/>
      <c r="B240" s="185"/>
      <c r="C240" s="26" t="s">
        <v>113</v>
      </c>
      <c r="D240" s="26" t="s">
        <v>1177</v>
      </c>
      <c r="E240" s="26" t="s">
        <v>23</v>
      </c>
      <c r="F240" s="27" t="s">
        <v>734</v>
      </c>
      <c r="G240" s="28" t="s">
        <v>316</v>
      </c>
      <c r="H240" s="29">
        <v>42704</v>
      </c>
      <c r="I240" s="29">
        <v>42706</v>
      </c>
      <c r="J240" s="30">
        <v>3000</v>
      </c>
      <c r="K240" s="31">
        <v>3.75</v>
      </c>
      <c r="L240" s="29">
        <v>42797</v>
      </c>
      <c r="M240" s="31">
        <v>60</v>
      </c>
      <c r="N240" s="32">
        <v>3000</v>
      </c>
      <c r="O240" s="32">
        <v>0</v>
      </c>
      <c r="P240" s="32">
        <v>3000</v>
      </c>
      <c r="Q240" s="31">
        <v>3.75</v>
      </c>
      <c r="R240" s="31"/>
      <c r="S240" s="31"/>
      <c r="T240" s="149">
        <v>3000</v>
      </c>
      <c r="U240" s="31">
        <v>99.052083333333329</v>
      </c>
      <c r="W240" s="163">
        <f t="shared" si="3"/>
        <v>0</v>
      </c>
    </row>
    <row r="241" spans="1:23" s="75" customFormat="1" ht="15" customHeight="1" x14ac:dyDescent="0.25">
      <c r="A241" s="180"/>
      <c r="B241" s="185"/>
      <c r="C241" s="26" t="s">
        <v>76</v>
      </c>
      <c r="D241" s="26" t="s">
        <v>1177</v>
      </c>
      <c r="E241" s="26" t="s">
        <v>23</v>
      </c>
      <c r="F241" s="27" t="s">
        <v>315</v>
      </c>
      <c r="G241" s="28" t="s">
        <v>316</v>
      </c>
      <c r="H241" s="29">
        <v>42711</v>
      </c>
      <c r="I241" s="29">
        <v>42713</v>
      </c>
      <c r="J241" s="30">
        <v>7000</v>
      </c>
      <c r="K241" s="31">
        <v>2.7928500000000001</v>
      </c>
      <c r="L241" s="29">
        <v>42804</v>
      </c>
      <c r="M241" s="31">
        <v>128.57</v>
      </c>
      <c r="N241" s="107">
        <v>5929</v>
      </c>
      <c r="O241" s="32">
        <v>1071</v>
      </c>
      <c r="P241" s="32">
        <v>7000</v>
      </c>
      <c r="Q241" s="31">
        <v>3.5</v>
      </c>
      <c r="R241" s="31">
        <v>2.2999999999999998</v>
      </c>
      <c r="S241" s="31">
        <v>4</v>
      </c>
      <c r="T241" s="149">
        <v>7000</v>
      </c>
      <c r="U241" s="31">
        <v>99.294029583333327</v>
      </c>
      <c r="W241" s="163">
        <f t="shared" si="3"/>
        <v>0</v>
      </c>
    </row>
    <row r="242" spans="1:23" s="75" customFormat="1" ht="15" customHeight="1" x14ac:dyDescent="0.2">
      <c r="A242" s="180"/>
      <c r="B242" s="185"/>
      <c r="C242" s="26" t="s">
        <v>111</v>
      </c>
      <c r="D242" s="26" t="s">
        <v>1177</v>
      </c>
      <c r="E242" s="26" t="s">
        <v>23</v>
      </c>
      <c r="F242" s="27" t="s">
        <v>528</v>
      </c>
      <c r="G242" s="28" t="s">
        <v>316</v>
      </c>
      <c r="H242" s="29">
        <v>42711</v>
      </c>
      <c r="I242" s="29">
        <v>42713</v>
      </c>
      <c r="J242" s="30">
        <v>8000</v>
      </c>
      <c r="K242" s="31">
        <v>4.3312499999999998</v>
      </c>
      <c r="L242" s="29">
        <v>42804</v>
      </c>
      <c r="M242" s="31">
        <v>162.5</v>
      </c>
      <c r="N242" s="32">
        <v>2500</v>
      </c>
      <c r="O242" s="32">
        <v>5500</v>
      </c>
      <c r="P242" s="32">
        <v>8000</v>
      </c>
      <c r="Q242" s="31">
        <v>4.5</v>
      </c>
      <c r="R242" s="31">
        <v>3.95</v>
      </c>
      <c r="S242" s="31">
        <v>6</v>
      </c>
      <c r="T242" s="149">
        <v>8000</v>
      </c>
      <c r="U242" s="31">
        <v>98.905156250000005</v>
      </c>
      <c r="W242" s="163">
        <f t="shared" si="3"/>
        <v>0</v>
      </c>
    </row>
    <row r="243" spans="1:23" s="75" customFormat="1" ht="15" customHeight="1" x14ac:dyDescent="0.2">
      <c r="A243" s="180"/>
      <c r="B243" s="185"/>
      <c r="C243" s="26" t="s">
        <v>111</v>
      </c>
      <c r="D243" s="26" t="s">
        <v>1177</v>
      </c>
      <c r="E243" s="26" t="s">
        <v>21</v>
      </c>
      <c r="F243" s="27" t="s">
        <v>529</v>
      </c>
      <c r="G243" s="28" t="s">
        <v>316</v>
      </c>
      <c r="H243" s="29">
        <v>42718</v>
      </c>
      <c r="I243" s="29">
        <v>42720</v>
      </c>
      <c r="J243" s="30">
        <v>10000</v>
      </c>
      <c r="K243" s="31">
        <v>4.76</v>
      </c>
      <c r="L243" s="29">
        <v>42902</v>
      </c>
      <c r="M243" s="31">
        <v>219</v>
      </c>
      <c r="N243" s="32">
        <v>8500</v>
      </c>
      <c r="O243" s="32">
        <v>1500</v>
      </c>
      <c r="P243" s="32">
        <v>10000</v>
      </c>
      <c r="Q243" s="31"/>
      <c r="R243" s="31"/>
      <c r="S243" s="31"/>
      <c r="T243" s="149">
        <v>10000</v>
      </c>
      <c r="U243" s="31">
        <v>97.593555555555554</v>
      </c>
      <c r="W243" s="163">
        <f t="shared" si="3"/>
        <v>0</v>
      </c>
    </row>
    <row r="244" spans="1:23" s="75" customFormat="1" ht="15" customHeight="1" x14ac:dyDescent="0.25">
      <c r="A244" s="180"/>
      <c r="B244" s="185"/>
      <c r="C244" s="26" t="s">
        <v>76</v>
      </c>
      <c r="D244" s="26" t="s">
        <v>1177</v>
      </c>
      <c r="E244" s="26" t="s">
        <v>21</v>
      </c>
      <c r="F244" s="27" t="s">
        <v>317</v>
      </c>
      <c r="G244" s="28" t="s">
        <v>316</v>
      </c>
      <c r="H244" s="29">
        <v>42718</v>
      </c>
      <c r="I244" s="29">
        <v>42720</v>
      </c>
      <c r="J244" s="30">
        <v>6400</v>
      </c>
      <c r="K244" s="31">
        <v>2.69</v>
      </c>
      <c r="L244" s="29">
        <v>42902</v>
      </c>
      <c r="M244" s="31">
        <v>156.79000000000002</v>
      </c>
      <c r="N244" s="107">
        <v>4000</v>
      </c>
      <c r="O244" s="32">
        <v>2400</v>
      </c>
      <c r="P244" s="32">
        <v>6400</v>
      </c>
      <c r="Q244" s="31"/>
      <c r="R244" s="31"/>
      <c r="S244" s="31"/>
      <c r="T244" s="149">
        <v>6400</v>
      </c>
      <c r="U244" s="31">
        <v>98.640055555555563</v>
      </c>
      <c r="W244" s="163">
        <f t="shared" si="3"/>
        <v>0</v>
      </c>
    </row>
    <row r="245" spans="1:23" s="75" customFormat="1" ht="15" customHeight="1" x14ac:dyDescent="0.2">
      <c r="A245" s="180"/>
      <c r="B245" s="185"/>
      <c r="C245" s="26" t="s">
        <v>112</v>
      </c>
      <c r="D245" s="26" t="s">
        <v>1177</v>
      </c>
      <c r="E245" s="26" t="s">
        <v>18</v>
      </c>
      <c r="F245" s="27" t="s">
        <v>644</v>
      </c>
      <c r="G245" s="28" t="s">
        <v>316</v>
      </c>
      <c r="H245" s="29">
        <v>42718</v>
      </c>
      <c r="I245" s="29">
        <v>42720</v>
      </c>
      <c r="J245" s="30">
        <v>20000</v>
      </c>
      <c r="K245" s="31">
        <v>5.71</v>
      </c>
      <c r="L245" s="29">
        <v>43084</v>
      </c>
      <c r="M245" s="31">
        <v>165</v>
      </c>
      <c r="N245" s="32">
        <v>20000</v>
      </c>
      <c r="O245" s="32">
        <v>0</v>
      </c>
      <c r="P245" s="32">
        <v>20000</v>
      </c>
      <c r="Q245" s="31"/>
      <c r="R245" s="31"/>
      <c r="S245" s="31"/>
      <c r="T245" s="149">
        <v>20000</v>
      </c>
      <c r="U245" s="31">
        <v>94.226555555555549</v>
      </c>
      <c r="W245" s="163">
        <f t="shared" si="3"/>
        <v>0</v>
      </c>
    </row>
    <row r="246" spans="1:23" s="75" customFormat="1" ht="15" customHeight="1" x14ac:dyDescent="0.2">
      <c r="A246" s="180"/>
      <c r="B246" s="185"/>
      <c r="C246" s="26" t="s">
        <v>113</v>
      </c>
      <c r="D246" s="26" t="s">
        <v>1177</v>
      </c>
      <c r="E246" s="26" t="s">
        <v>18</v>
      </c>
      <c r="F246" s="27" t="s">
        <v>735</v>
      </c>
      <c r="G246" s="28" t="s">
        <v>316</v>
      </c>
      <c r="H246" s="29">
        <v>42725</v>
      </c>
      <c r="I246" s="29">
        <v>42727</v>
      </c>
      <c r="J246" s="30">
        <v>13700</v>
      </c>
      <c r="K246" s="31">
        <v>4.4361300000000004</v>
      </c>
      <c r="L246" s="29">
        <v>43091</v>
      </c>
      <c r="M246" s="31">
        <v>54.800000000000004</v>
      </c>
      <c r="N246" s="32">
        <v>11200</v>
      </c>
      <c r="O246" s="32">
        <v>2500</v>
      </c>
      <c r="P246" s="32">
        <v>13700</v>
      </c>
      <c r="Q246" s="31">
        <v>4.75</v>
      </c>
      <c r="R246" s="31">
        <v>4.25</v>
      </c>
      <c r="S246" s="31">
        <v>4.75</v>
      </c>
      <c r="T246" s="149">
        <v>13700</v>
      </c>
      <c r="U246" s="31">
        <v>95.514579666666663</v>
      </c>
      <c r="W246" s="163">
        <f t="shared" si="3"/>
        <v>0</v>
      </c>
    </row>
    <row r="247" spans="1:23" s="75" customFormat="1" ht="15" customHeight="1" x14ac:dyDescent="0.2">
      <c r="A247" s="180"/>
      <c r="B247" s="186"/>
      <c r="C247" s="26" t="s">
        <v>111</v>
      </c>
      <c r="D247" s="26" t="s">
        <v>1177</v>
      </c>
      <c r="E247" s="26" t="s">
        <v>18</v>
      </c>
      <c r="F247" s="27" t="s">
        <v>530</v>
      </c>
      <c r="G247" s="28" t="s">
        <v>316</v>
      </c>
      <c r="H247" s="29">
        <v>42732</v>
      </c>
      <c r="I247" s="29">
        <v>42734</v>
      </c>
      <c r="J247" s="30">
        <v>10000</v>
      </c>
      <c r="K247" s="31">
        <v>4.8</v>
      </c>
      <c r="L247" s="29">
        <v>43098</v>
      </c>
      <c r="M247" s="31">
        <v>155</v>
      </c>
      <c r="N247" s="32">
        <v>6750</v>
      </c>
      <c r="O247" s="32">
        <v>3250</v>
      </c>
      <c r="P247" s="32">
        <v>10000</v>
      </c>
      <c r="Q247" s="31"/>
      <c r="R247" s="31"/>
      <c r="S247" s="31"/>
      <c r="T247" s="149">
        <v>10000</v>
      </c>
      <c r="U247" s="31">
        <v>95.146666666666661</v>
      </c>
      <c r="W247" s="163">
        <f t="shared" si="3"/>
        <v>0</v>
      </c>
    </row>
    <row r="248" spans="1:23" s="75" customFormat="1" ht="15" customHeight="1" x14ac:dyDescent="0.2">
      <c r="A248" s="177">
        <v>2017</v>
      </c>
      <c r="B248" s="182" t="s">
        <v>945</v>
      </c>
      <c r="C248" s="34" t="s">
        <v>111</v>
      </c>
      <c r="D248" s="34" t="s">
        <v>1177</v>
      </c>
      <c r="E248" s="34" t="s">
        <v>23</v>
      </c>
      <c r="F248" s="35" t="s">
        <v>531</v>
      </c>
      <c r="G248" s="36" t="s">
        <v>532</v>
      </c>
      <c r="H248" s="37">
        <v>42739</v>
      </c>
      <c r="I248" s="37">
        <v>42741</v>
      </c>
      <c r="J248" s="38">
        <v>12000</v>
      </c>
      <c r="K248" s="39">
        <v>3.77</v>
      </c>
      <c r="L248" s="37">
        <v>42832</v>
      </c>
      <c r="M248" s="39">
        <v>137.5</v>
      </c>
      <c r="N248" s="40">
        <v>4500</v>
      </c>
      <c r="O248" s="40">
        <v>7500</v>
      </c>
      <c r="P248" s="40">
        <v>12000</v>
      </c>
      <c r="Q248" s="39"/>
      <c r="R248" s="39"/>
      <c r="S248" s="39"/>
      <c r="T248" s="150">
        <v>12000</v>
      </c>
      <c r="U248" s="39">
        <v>99.047027777777771</v>
      </c>
      <c r="W248" s="163">
        <f t="shared" si="3"/>
        <v>0</v>
      </c>
    </row>
    <row r="249" spans="1:23" s="75" customFormat="1" ht="15" customHeight="1" x14ac:dyDescent="0.2">
      <c r="A249" s="178"/>
      <c r="B249" s="183"/>
      <c r="C249" s="34" t="s">
        <v>111</v>
      </c>
      <c r="D249" s="34" t="s">
        <v>1177</v>
      </c>
      <c r="E249" s="34" t="s">
        <v>21</v>
      </c>
      <c r="F249" s="35" t="s">
        <v>533</v>
      </c>
      <c r="G249" s="36" t="s">
        <v>532</v>
      </c>
      <c r="H249" s="37">
        <v>42746</v>
      </c>
      <c r="I249" s="37">
        <v>42748</v>
      </c>
      <c r="J249" s="38">
        <v>8000</v>
      </c>
      <c r="K249" s="39">
        <v>4.74</v>
      </c>
      <c r="L249" s="37">
        <v>42930</v>
      </c>
      <c r="M249" s="39">
        <v>150</v>
      </c>
      <c r="N249" s="40">
        <v>0</v>
      </c>
      <c r="O249" s="40">
        <v>8000</v>
      </c>
      <c r="P249" s="40">
        <v>8000</v>
      </c>
      <c r="Q249" s="39"/>
      <c r="R249" s="39"/>
      <c r="S249" s="39"/>
      <c r="T249" s="150">
        <v>8000</v>
      </c>
      <c r="U249" s="39">
        <v>97.603666666666669</v>
      </c>
      <c r="W249" s="163">
        <f t="shared" si="3"/>
        <v>0</v>
      </c>
    </row>
    <row r="250" spans="1:23" s="75" customFormat="1" ht="15" customHeight="1" x14ac:dyDescent="0.2">
      <c r="A250" s="178"/>
      <c r="B250" s="183"/>
      <c r="C250" s="34" t="s">
        <v>111</v>
      </c>
      <c r="D250" s="34" t="s">
        <v>1177</v>
      </c>
      <c r="E250" s="34" t="s">
        <v>21</v>
      </c>
      <c r="F250" s="35" t="s">
        <v>534</v>
      </c>
      <c r="G250" s="36" t="s">
        <v>532</v>
      </c>
      <c r="H250" s="37">
        <v>42753</v>
      </c>
      <c r="I250" s="37">
        <v>42755</v>
      </c>
      <c r="J250" s="38">
        <v>8000</v>
      </c>
      <c r="K250" s="39">
        <v>4.84</v>
      </c>
      <c r="L250" s="37">
        <v>42937</v>
      </c>
      <c r="M250" s="39">
        <v>169.9</v>
      </c>
      <c r="N250" s="40">
        <v>4714</v>
      </c>
      <c r="O250" s="40">
        <v>3286</v>
      </c>
      <c r="P250" s="40">
        <v>8000</v>
      </c>
      <c r="Q250" s="39"/>
      <c r="R250" s="39"/>
      <c r="S250" s="39"/>
      <c r="T250" s="150">
        <v>8000</v>
      </c>
      <c r="U250" s="39">
        <v>97.553111111111107</v>
      </c>
      <c r="W250" s="163">
        <f t="shared" si="3"/>
        <v>0</v>
      </c>
    </row>
    <row r="251" spans="1:23" s="75" customFormat="1" ht="15" customHeight="1" x14ac:dyDescent="0.2">
      <c r="A251" s="178"/>
      <c r="B251" s="183"/>
      <c r="C251" s="34" t="s">
        <v>111</v>
      </c>
      <c r="D251" s="34" t="s">
        <v>1177</v>
      </c>
      <c r="E251" s="34" t="s">
        <v>23</v>
      </c>
      <c r="F251" s="35" t="s">
        <v>535</v>
      </c>
      <c r="G251" s="36" t="s">
        <v>532</v>
      </c>
      <c r="H251" s="37">
        <v>42760</v>
      </c>
      <c r="I251" s="37">
        <v>42762</v>
      </c>
      <c r="J251" s="38">
        <v>4600</v>
      </c>
      <c r="K251" s="39">
        <v>4.17</v>
      </c>
      <c r="L251" s="37">
        <v>42853</v>
      </c>
      <c r="M251" s="39">
        <v>71.430000000000007</v>
      </c>
      <c r="N251" s="40">
        <v>500</v>
      </c>
      <c r="O251" s="40">
        <v>4100</v>
      </c>
      <c r="P251" s="40">
        <v>4600</v>
      </c>
      <c r="Q251" s="39"/>
      <c r="R251" s="39"/>
      <c r="S251" s="39"/>
      <c r="T251" s="150">
        <v>4600</v>
      </c>
      <c r="U251" s="39">
        <v>98.945916666666662</v>
      </c>
      <c r="W251" s="163">
        <f t="shared" si="3"/>
        <v>0</v>
      </c>
    </row>
    <row r="252" spans="1:23" s="75" customFormat="1" ht="15" customHeight="1" x14ac:dyDescent="0.2">
      <c r="A252" s="178"/>
      <c r="B252" s="183"/>
      <c r="C252" s="34" t="s">
        <v>408</v>
      </c>
      <c r="D252" s="34" t="s">
        <v>1177</v>
      </c>
      <c r="E252" s="34" t="s">
        <v>21</v>
      </c>
      <c r="F252" s="35" t="s">
        <v>692</v>
      </c>
      <c r="G252" s="36" t="s">
        <v>532</v>
      </c>
      <c r="H252" s="37">
        <v>42746</v>
      </c>
      <c r="I252" s="37">
        <v>42748</v>
      </c>
      <c r="J252" s="38">
        <v>4000</v>
      </c>
      <c r="K252" s="39">
        <v>5.19</v>
      </c>
      <c r="L252" s="37">
        <v>42930</v>
      </c>
      <c r="M252" s="39">
        <v>100</v>
      </c>
      <c r="N252" s="40">
        <v>4000</v>
      </c>
      <c r="O252" s="40">
        <v>0</v>
      </c>
      <c r="P252" s="40">
        <v>4000</v>
      </c>
      <c r="Q252" s="39"/>
      <c r="R252" s="39"/>
      <c r="S252" s="39"/>
      <c r="T252" s="150">
        <v>4000</v>
      </c>
      <c r="U252" s="39">
        <v>97.376166666666663</v>
      </c>
      <c r="W252" s="163">
        <f t="shared" si="3"/>
        <v>0</v>
      </c>
    </row>
    <row r="253" spans="1:23" s="75" customFormat="1" ht="15" customHeight="1" x14ac:dyDescent="0.2">
      <c r="A253" s="178"/>
      <c r="B253" s="183"/>
      <c r="C253" s="34" t="s">
        <v>113</v>
      </c>
      <c r="D253" s="34" t="s">
        <v>1177</v>
      </c>
      <c r="E253" s="34" t="s">
        <v>18</v>
      </c>
      <c r="F253" s="35" t="s">
        <v>736</v>
      </c>
      <c r="G253" s="36" t="s">
        <v>532</v>
      </c>
      <c r="H253" s="37">
        <v>42760</v>
      </c>
      <c r="I253" s="37">
        <v>42762</v>
      </c>
      <c r="J253" s="38">
        <v>7000</v>
      </c>
      <c r="K253" s="39">
        <v>4.75</v>
      </c>
      <c r="L253" s="37">
        <v>43126</v>
      </c>
      <c r="M253" s="39">
        <v>46.67</v>
      </c>
      <c r="N253" s="40">
        <v>7000</v>
      </c>
      <c r="O253" s="40">
        <v>0</v>
      </c>
      <c r="P253" s="40">
        <v>7000</v>
      </c>
      <c r="Q253" s="39"/>
      <c r="R253" s="39"/>
      <c r="S253" s="39"/>
      <c r="T253" s="150">
        <v>7000</v>
      </c>
      <c r="U253" s="39">
        <v>95.197222222222223</v>
      </c>
      <c r="W253" s="163">
        <f t="shared" si="3"/>
        <v>0</v>
      </c>
    </row>
    <row r="254" spans="1:23" s="75" customFormat="1" ht="15" customHeight="1" x14ac:dyDescent="0.25">
      <c r="A254" s="178"/>
      <c r="B254" s="184" t="s">
        <v>944</v>
      </c>
      <c r="C254" s="26" t="s">
        <v>76</v>
      </c>
      <c r="D254" s="26" t="s">
        <v>1177</v>
      </c>
      <c r="E254" s="26" t="s">
        <v>23</v>
      </c>
      <c r="F254" s="27" t="s">
        <v>318</v>
      </c>
      <c r="G254" s="28" t="s">
        <v>319</v>
      </c>
      <c r="H254" s="29">
        <v>42767</v>
      </c>
      <c r="I254" s="29">
        <v>42769</v>
      </c>
      <c r="J254" s="30">
        <v>5750</v>
      </c>
      <c r="K254" s="31">
        <v>2.97</v>
      </c>
      <c r="L254" s="29">
        <v>42860</v>
      </c>
      <c r="M254" s="31">
        <v>97.5</v>
      </c>
      <c r="N254" s="107">
        <v>5750</v>
      </c>
      <c r="O254" s="32">
        <v>0</v>
      </c>
      <c r="P254" s="32">
        <v>5750</v>
      </c>
      <c r="Q254" s="31"/>
      <c r="R254" s="31"/>
      <c r="S254" s="31"/>
      <c r="T254" s="149">
        <v>5750</v>
      </c>
      <c r="U254" s="31">
        <v>99.249250000000004</v>
      </c>
      <c r="W254" s="163">
        <f t="shared" si="3"/>
        <v>0</v>
      </c>
    </row>
    <row r="255" spans="1:23" s="75" customFormat="1" ht="15" customHeight="1" x14ac:dyDescent="0.2">
      <c r="A255" s="178"/>
      <c r="B255" s="185"/>
      <c r="C255" s="26" t="s">
        <v>111</v>
      </c>
      <c r="D255" s="26" t="s">
        <v>1177</v>
      </c>
      <c r="E255" s="26" t="s">
        <v>23</v>
      </c>
      <c r="F255" s="27" t="s">
        <v>536</v>
      </c>
      <c r="G255" s="28" t="s">
        <v>319</v>
      </c>
      <c r="H255" s="29">
        <v>42767</v>
      </c>
      <c r="I255" s="29">
        <v>42769</v>
      </c>
      <c r="J255" s="30">
        <v>8500</v>
      </c>
      <c r="K255" s="31">
        <v>4.75</v>
      </c>
      <c r="L255" s="29">
        <v>42860</v>
      </c>
      <c r="M255" s="31">
        <v>108.24000000000001</v>
      </c>
      <c r="N255" s="32">
        <v>2500</v>
      </c>
      <c r="O255" s="32">
        <v>6000</v>
      </c>
      <c r="P255" s="32">
        <v>8500</v>
      </c>
      <c r="Q255" s="31"/>
      <c r="R255" s="31"/>
      <c r="S255" s="31"/>
      <c r="T255" s="149">
        <v>8500</v>
      </c>
      <c r="U255" s="31">
        <v>98.799305555555549</v>
      </c>
      <c r="W255" s="163">
        <f t="shared" si="3"/>
        <v>0</v>
      </c>
    </row>
    <row r="256" spans="1:23" s="75" customFormat="1" ht="15" customHeight="1" x14ac:dyDescent="0.2">
      <c r="A256" s="178"/>
      <c r="B256" s="185"/>
      <c r="C256" s="26" t="s">
        <v>111</v>
      </c>
      <c r="D256" s="26" t="s">
        <v>1177</v>
      </c>
      <c r="E256" s="26" t="s">
        <v>18</v>
      </c>
      <c r="F256" s="27" t="s">
        <v>537</v>
      </c>
      <c r="G256" s="28" t="s">
        <v>319</v>
      </c>
      <c r="H256" s="29">
        <v>42774</v>
      </c>
      <c r="I256" s="29">
        <v>42776</v>
      </c>
      <c r="J256" s="30">
        <v>4975</v>
      </c>
      <c r="K256" s="31">
        <v>5.23</v>
      </c>
      <c r="L256" s="29">
        <v>43140</v>
      </c>
      <c r="M256" s="31">
        <v>65.28</v>
      </c>
      <c r="N256" s="32">
        <v>0</v>
      </c>
      <c r="O256" s="32">
        <v>4975</v>
      </c>
      <c r="P256" s="32">
        <v>4975</v>
      </c>
      <c r="Q256" s="31"/>
      <c r="R256" s="31"/>
      <c r="S256" s="31"/>
      <c r="T256" s="149">
        <v>4975</v>
      </c>
      <c r="U256" s="31">
        <v>94.711888888888893</v>
      </c>
      <c r="W256" s="163">
        <f t="shared" si="3"/>
        <v>0</v>
      </c>
    </row>
    <row r="257" spans="1:23" s="75" customFormat="1" ht="15" customHeight="1" x14ac:dyDescent="0.25">
      <c r="A257" s="178"/>
      <c r="B257" s="185"/>
      <c r="C257" s="26" t="s">
        <v>76</v>
      </c>
      <c r="D257" s="26" t="s">
        <v>1177</v>
      </c>
      <c r="E257" s="26" t="s">
        <v>21</v>
      </c>
      <c r="F257" s="27" t="s">
        <v>320</v>
      </c>
      <c r="G257" s="28" t="s">
        <v>319</v>
      </c>
      <c r="H257" s="29">
        <v>42774</v>
      </c>
      <c r="I257" s="29">
        <v>42776</v>
      </c>
      <c r="J257" s="30">
        <v>4805</v>
      </c>
      <c r="K257" s="31">
        <v>3.22</v>
      </c>
      <c r="L257" s="29">
        <v>42958</v>
      </c>
      <c r="M257" s="31">
        <v>118.63999999999999</v>
      </c>
      <c r="N257" s="107">
        <v>4805</v>
      </c>
      <c r="O257" s="32">
        <v>0</v>
      </c>
      <c r="P257" s="32">
        <v>4805</v>
      </c>
      <c r="Q257" s="31"/>
      <c r="R257" s="31"/>
      <c r="S257" s="31"/>
      <c r="T257" s="149">
        <v>4805</v>
      </c>
      <c r="U257" s="31">
        <v>98.37211111111111</v>
      </c>
      <c r="W257" s="163">
        <f t="shared" si="3"/>
        <v>0</v>
      </c>
    </row>
    <row r="258" spans="1:23" s="75" customFormat="1" ht="15" customHeight="1" x14ac:dyDescent="0.25">
      <c r="A258" s="178"/>
      <c r="B258" s="185"/>
      <c r="C258" s="26" t="s">
        <v>76</v>
      </c>
      <c r="D258" s="26" t="s">
        <v>1177</v>
      </c>
      <c r="E258" s="26" t="s">
        <v>23</v>
      </c>
      <c r="F258" s="27" t="s">
        <v>321</v>
      </c>
      <c r="G258" s="28" t="s">
        <v>319</v>
      </c>
      <c r="H258" s="29">
        <v>42781</v>
      </c>
      <c r="I258" s="29">
        <v>42783</v>
      </c>
      <c r="J258" s="30">
        <v>4500</v>
      </c>
      <c r="K258" s="31">
        <v>3.16</v>
      </c>
      <c r="L258" s="29">
        <v>42874</v>
      </c>
      <c r="M258" s="31">
        <v>130</v>
      </c>
      <c r="N258" s="107">
        <v>1500</v>
      </c>
      <c r="O258" s="32">
        <v>3000</v>
      </c>
      <c r="P258" s="32">
        <v>4500</v>
      </c>
      <c r="Q258" s="31"/>
      <c r="R258" s="31"/>
      <c r="S258" s="31"/>
      <c r="T258" s="149">
        <v>4500</v>
      </c>
      <c r="U258" s="31">
        <v>99.201222222222228</v>
      </c>
      <c r="W258" s="163">
        <f t="shared" si="3"/>
        <v>0</v>
      </c>
    </row>
    <row r="259" spans="1:23" s="75" customFormat="1" ht="15" customHeight="1" x14ac:dyDescent="0.2">
      <c r="A259" s="178"/>
      <c r="B259" s="185"/>
      <c r="C259" s="26" t="s">
        <v>111</v>
      </c>
      <c r="D259" s="26" t="s">
        <v>1177</v>
      </c>
      <c r="E259" s="26" t="s">
        <v>21</v>
      </c>
      <c r="F259" s="27" t="s">
        <v>538</v>
      </c>
      <c r="G259" s="28" t="s">
        <v>319</v>
      </c>
      <c r="H259" s="29">
        <v>42788</v>
      </c>
      <c r="I259" s="29">
        <v>42790</v>
      </c>
      <c r="J259" s="30">
        <v>9500</v>
      </c>
      <c r="K259" s="31">
        <v>5.14</v>
      </c>
      <c r="L259" s="29">
        <v>42972</v>
      </c>
      <c r="M259" s="31">
        <v>99</v>
      </c>
      <c r="N259" s="32">
        <v>1000</v>
      </c>
      <c r="O259" s="32">
        <v>8500</v>
      </c>
      <c r="P259" s="32">
        <v>9500</v>
      </c>
      <c r="Q259" s="31"/>
      <c r="R259" s="31"/>
      <c r="S259" s="31"/>
      <c r="T259" s="149">
        <v>9500</v>
      </c>
      <c r="U259" s="31">
        <v>97.401444444444451</v>
      </c>
      <c r="W259" s="163">
        <f t="shared" ref="W259:W322" si="4">J259-P259</f>
        <v>0</v>
      </c>
    </row>
    <row r="260" spans="1:23" s="75" customFormat="1" ht="15" customHeight="1" x14ac:dyDescent="0.2">
      <c r="A260" s="178"/>
      <c r="B260" s="185"/>
      <c r="C260" s="26" t="s">
        <v>112</v>
      </c>
      <c r="D260" s="26" t="s">
        <v>1177</v>
      </c>
      <c r="E260" s="26" t="s">
        <v>18</v>
      </c>
      <c r="F260" s="27" t="s">
        <v>645</v>
      </c>
      <c r="G260" s="28" t="s">
        <v>319</v>
      </c>
      <c r="H260" s="29">
        <v>42788</v>
      </c>
      <c r="I260" s="29">
        <v>42790</v>
      </c>
      <c r="J260" s="30">
        <v>12000</v>
      </c>
      <c r="K260" s="31">
        <v>5.93</v>
      </c>
      <c r="L260" s="29">
        <v>43154</v>
      </c>
      <c r="M260" s="31">
        <v>80</v>
      </c>
      <c r="N260" s="32">
        <v>10000</v>
      </c>
      <c r="O260" s="32">
        <v>2000</v>
      </c>
      <c r="P260" s="32">
        <v>12000</v>
      </c>
      <c r="Q260" s="31"/>
      <c r="R260" s="31"/>
      <c r="S260" s="31"/>
      <c r="T260" s="149">
        <v>12000</v>
      </c>
      <c r="U260" s="31">
        <v>94.004111111111115</v>
      </c>
      <c r="W260" s="163">
        <f t="shared" si="4"/>
        <v>0</v>
      </c>
    </row>
    <row r="261" spans="1:23" s="75" customFormat="1" ht="15" customHeight="1" x14ac:dyDescent="0.2">
      <c r="A261" s="178"/>
      <c r="B261" s="185"/>
      <c r="C261" s="26" t="s">
        <v>79</v>
      </c>
      <c r="D261" s="26" t="s">
        <v>1177</v>
      </c>
      <c r="E261" s="26" t="s">
        <v>23</v>
      </c>
      <c r="F261" s="27" t="s">
        <v>420</v>
      </c>
      <c r="G261" s="28" t="s">
        <v>319</v>
      </c>
      <c r="H261" s="29">
        <v>42788</v>
      </c>
      <c r="I261" s="29">
        <v>42790</v>
      </c>
      <c r="J261" s="30">
        <v>4000</v>
      </c>
      <c r="K261" s="31">
        <v>3.74</v>
      </c>
      <c r="L261" s="29">
        <v>42881</v>
      </c>
      <c r="M261" s="31">
        <v>82.13000000000001</v>
      </c>
      <c r="N261" s="32">
        <v>0</v>
      </c>
      <c r="O261" s="32">
        <v>4000</v>
      </c>
      <c r="P261" s="32">
        <v>4000</v>
      </c>
      <c r="Q261" s="31"/>
      <c r="R261" s="31"/>
      <c r="S261" s="31"/>
      <c r="T261" s="149">
        <v>4000</v>
      </c>
      <c r="U261" s="31">
        <v>99.054611111111114</v>
      </c>
      <c r="W261" s="163">
        <f t="shared" si="4"/>
        <v>0</v>
      </c>
    </row>
    <row r="262" spans="1:23" s="75" customFormat="1" ht="15" customHeight="1" x14ac:dyDescent="0.25">
      <c r="A262" s="178"/>
      <c r="B262" s="182" t="s">
        <v>943</v>
      </c>
      <c r="C262" s="34" t="s">
        <v>76</v>
      </c>
      <c r="D262" s="34" t="s">
        <v>1177</v>
      </c>
      <c r="E262" s="34" t="s">
        <v>23</v>
      </c>
      <c r="F262" s="35" t="s">
        <v>322</v>
      </c>
      <c r="G262" s="36" t="s">
        <v>323</v>
      </c>
      <c r="H262" s="37">
        <v>42795</v>
      </c>
      <c r="I262" s="37">
        <v>42797</v>
      </c>
      <c r="J262" s="38">
        <v>5000</v>
      </c>
      <c r="K262" s="39">
        <v>2.94</v>
      </c>
      <c r="L262" s="37">
        <v>42888</v>
      </c>
      <c r="M262" s="39">
        <v>229.99999999999997</v>
      </c>
      <c r="N262" s="106">
        <v>500</v>
      </c>
      <c r="O262" s="40">
        <v>4500</v>
      </c>
      <c r="P262" s="40">
        <v>5000</v>
      </c>
      <c r="Q262" s="39"/>
      <c r="R262" s="39"/>
      <c r="S262" s="39"/>
      <c r="T262" s="150">
        <v>5000</v>
      </c>
      <c r="U262" s="39">
        <v>99.256833333333333</v>
      </c>
      <c r="W262" s="163">
        <f t="shared" si="4"/>
        <v>0</v>
      </c>
    </row>
    <row r="263" spans="1:23" s="75" customFormat="1" ht="15" customHeight="1" x14ac:dyDescent="0.2">
      <c r="A263" s="178"/>
      <c r="B263" s="183"/>
      <c r="C263" s="34" t="s">
        <v>111</v>
      </c>
      <c r="D263" s="34" t="s">
        <v>1177</v>
      </c>
      <c r="E263" s="34" t="s">
        <v>23</v>
      </c>
      <c r="F263" s="35" t="s">
        <v>539</v>
      </c>
      <c r="G263" s="36" t="s">
        <v>323</v>
      </c>
      <c r="H263" s="37">
        <v>42795</v>
      </c>
      <c r="I263" s="37">
        <v>42797</v>
      </c>
      <c r="J263" s="38">
        <v>8000</v>
      </c>
      <c r="K263" s="39">
        <v>4.91</v>
      </c>
      <c r="L263" s="37">
        <v>42888</v>
      </c>
      <c r="M263" s="39">
        <v>118.75</v>
      </c>
      <c r="N263" s="40">
        <v>7500</v>
      </c>
      <c r="O263" s="40">
        <v>500</v>
      </c>
      <c r="P263" s="40">
        <v>8000</v>
      </c>
      <c r="Q263" s="39"/>
      <c r="R263" s="39"/>
      <c r="S263" s="39"/>
      <c r="T263" s="150">
        <v>8000</v>
      </c>
      <c r="U263" s="39">
        <v>98.758861111111116</v>
      </c>
      <c r="W263" s="163">
        <f t="shared" si="4"/>
        <v>0</v>
      </c>
    </row>
    <row r="264" spans="1:23" s="75" customFormat="1" ht="15" customHeight="1" x14ac:dyDescent="0.25">
      <c r="A264" s="178"/>
      <c r="B264" s="183"/>
      <c r="C264" s="34" t="s">
        <v>76</v>
      </c>
      <c r="D264" s="34" t="s">
        <v>1177</v>
      </c>
      <c r="E264" s="34" t="s">
        <v>23</v>
      </c>
      <c r="F264" s="35" t="s">
        <v>324</v>
      </c>
      <c r="G264" s="36" t="s">
        <v>323</v>
      </c>
      <c r="H264" s="37">
        <v>42802</v>
      </c>
      <c r="I264" s="37">
        <v>42804</v>
      </c>
      <c r="J264" s="38">
        <v>5000</v>
      </c>
      <c r="K264" s="39">
        <v>3.02</v>
      </c>
      <c r="L264" s="37">
        <v>42895</v>
      </c>
      <c r="M264" s="39">
        <v>175</v>
      </c>
      <c r="N264" s="106">
        <v>2333</v>
      </c>
      <c r="O264" s="40">
        <v>2667</v>
      </c>
      <c r="P264" s="40">
        <v>5000</v>
      </c>
      <c r="Q264" s="39"/>
      <c r="R264" s="39"/>
      <c r="S264" s="39"/>
      <c r="T264" s="150">
        <v>5000</v>
      </c>
      <c r="U264" s="39">
        <v>99.236611111111117</v>
      </c>
      <c r="W264" s="163">
        <f t="shared" si="4"/>
        <v>0</v>
      </c>
    </row>
    <row r="265" spans="1:23" s="75" customFormat="1" ht="15" customHeight="1" x14ac:dyDescent="0.2">
      <c r="A265" s="178"/>
      <c r="B265" s="183"/>
      <c r="C265" s="34" t="s">
        <v>111</v>
      </c>
      <c r="D265" s="34" t="s">
        <v>1177</v>
      </c>
      <c r="E265" s="34" t="s">
        <v>21</v>
      </c>
      <c r="F265" s="35" t="s">
        <v>540</v>
      </c>
      <c r="G265" s="36" t="s">
        <v>323</v>
      </c>
      <c r="H265" s="37">
        <v>42809</v>
      </c>
      <c r="I265" s="37">
        <v>42811</v>
      </c>
      <c r="J265" s="38">
        <v>12000</v>
      </c>
      <c r="K265" s="39">
        <v>5.0987499999999999</v>
      </c>
      <c r="L265" s="37">
        <v>42993</v>
      </c>
      <c r="M265" s="39">
        <v>80.5</v>
      </c>
      <c r="N265" s="40">
        <v>4800</v>
      </c>
      <c r="O265" s="40">
        <v>7200</v>
      </c>
      <c r="P265" s="40">
        <v>12000</v>
      </c>
      <c r="Q265" s="39"/>
      <c r="R265" s="39"/>
      <c r="S265" s="39"/>
      <c r="T265" s="150">
        <v>12000</v>
      </c>
      <c r="U265" s="39">
        <v>97.422298611111117</v>
      </c>
      <c r="W265" s="163">
        <f t="shared" si="4"/>
        <v>0</v>
      </c>
    </row>
    <row r="266" spans="1:23" s="75" customFormat="1" ht="15" customHeight="1" x14ac:dyDescent="0.2">
      <c r="A266" s="178"/>
      <c r="B266" s="183"/>
      <c r="C266" s="34" t="s">
        <v>111</v>
      </c>
      <c r="D266" s="34" t="s">
        <v>1177</v>
      </c>
      <c r="E266" s="34" t="s">
        <v>23</v>
      </c>
      <c r="F266" s="35" t="s">
        <v>541</v>
      </c>
      <c r="G266" s="36" t="s">
        <v>323</v>
      </c>
      <c r="H266" s="37">
        <v>42816</v>
      </c>
      <c r="I266" s="37">
        <v>42818</v>
      </c>
      <c r="J266" s="38">
        <v>5000</v>
      </c>
      <c r="K266" s="39">
        <v>5.13</v>
      </c>
      <c r="L266" s="37">
        <v>42909</v>
      </c>
      <c r="M266" s="39">
        <v>50.749999999999993</v>
      </c>
      <c r="N266" s="40">
        <v>2000</v>
      </c>
      <c r="O266" s="40">
        <v>3000</v>
      </c>
      <c r="P266" s="40">
        <v>5000</v>
      </c>
      <c r="Q266" s="39"/>
      <c r="R266" s="39"/>
      <c r="S266" s="39"/>
      <c r="T266" s="150">
        <v>5000</v>
      </c>
      <c r="U266" s="39">
        <v>98.703249999999997</v>
      </c>
      <c r="W266" s="163">
        <f t="shared" si="4"/>
        <v>0</v>
      </c>
    </row>
    <row r="267" spans="1:23" s="75" customFormat="1" ht="15" customHeight="1" x14ac:dyDescent="0.25">
      <c r="A267" s="178"/>
      <c r="B267" s="183"/>
      <c r="C267" s="34" t="s">
        <v>76</v>
      </c>
      <c r="D267" s="34" t="s">
        <v>1177</v>
      </c>
      <c r="E267" s="34" t="s">
        <v>21</v>
      </c>
      <c r="F267" s="35" t="s">
        <v>325</v>
      </c>
      <c r="G267" s="36" t="s">
        <v>323</v>
      </c>
      <c r="H267" s="37">
        <v>42816</v>
      </c>
      <c r="I267" s="37">
        <v>42818</v>
      </c>
      <c r="J267" s="38">
        <v>4100</v>
      </c>
      <c r="K267" s="39">
        <v>3.6585299999999998</v>
      </c>
      <c r="L267" s="37">
        <v>43000</v>
      </c>
      <c r="M267" s="39">
        <v>115.5</v>
      </c>
      <c r="N267" s="106">
        <v>2600</v>
      </c>
      <c r="O267" s="40">
        <v>1500</v>
      </c>
      <c r="P267" s="40">
        <v>4100</v>
      </c>
      <c r="Q267" s="39"/>
      <c r="R267" s="39"/>
      <c r="S267" s="39"/>
      <c r="T267" s="150">
        <v>4100</v>
      </c>
      <c r="U267" s="39">
        <v>98.150409833333327</v>
      </c>
      <c r="W267" s="163">
        <f t="shared" si="4"/>
        <v>0</v>
      </c>
    </row>
    <row r="268" spans="1:23" s="75" customFormat="1" ht="15" customHeight="1" x14ac:dyDescent="0.2">
      <c r="A268" s="178"/>
      <c r="B268" s="184" t="s">
        <v>17</v>
      </c>
      <c r="C268" s="26" t="s">
        <v>111</v>
      </c>
      <c r="D268" s="26" t="s">
        <v>1177</v>
      </c>
      <c r="E268" s="26" t="s">
        <v>23</v>
      </c>
      <c r="F268" s="27" t="s">
        <v>542</v>
      </c>
      <c r="G268" s="28" t="s">
        <v>327</v>
      </c>
      <c r="H268" s="29">
        <v>42830</v>
      </c>
      <c r="I268" s="29">
        <v>42832</v>
      </c>
      <c r="J268" s="30">
        <v>11000</v>
      </c>
      <c r="K268" s="31">
        <v>5.5</v>
      </c>
      <c r="L268" s="29">
        <v>42923</v>
      </c>
      <c r="M268" s="31">
        <v>128.18</v>
      </c>
      <c r="N268" s="32">
        <v>8066</v>
      </c>
      <c r="O268" s="32">
        <v>2934</v>
      </c>
      <c r="P268" s="32">
        <v>11000</v>
      </c>
      <c r="Q268" s="31"/>
      <c r="R268" s="31"/>
      <c r="S268" s="31"/>
      <c r="T268" s="149">
        <v>11000</v>
      </c>
      <c r="U268" s="31">
        <v>98.609722222222217</v>
      </c>
      <c r="W268" s="163">
        <f t="shared" si="4"/>
        <v>0</v>
      </c>
    </row>
    <row r="269" spans="1:23" s="75" customFormat="1" ht="15" customHeight="1" x14ac:dyDescent="0.2">
      <c r="A269" s="178"/>
      <c r="B269" s="185"/>
      <c r="C269" s="26" t="s">
        <v>111</v>
      </c>
      <c r="D269" s="26" t="s">
        <v>1177</v>
      </c>
      <c r="E269" s="26" t="s">
        <v>21</v>
      </c>
      <c r="F269" s="27" t="s">
        <v>543</v>
      </c>
      <c r="G269" s="28" t="s">
        <v>327</v>
      </c>
      <c r="H269" s="29">
        <v>42837</v>
      </c>
      <c r="I269" s="29">
        <v>42839</v>
      </c>
      <c r="J269" s="30">
        <v>8000</v>
      </c>
      <c r="K269" s="31">
        <v>5.33</v>
      </c>
      <c r="L269" s="29">
        <v>43021</v>
      </c>
      <c r="M269" s="31">
        <v>110.99000000000001</v>
      </c>
      <c r="N269" s="32">
        <v>1304</v>
      </c>
      <c r="O269" s="32">
        <v>6696</v>
      </c>
      <c r="P269" s="32">
        <v>8000</v>
      </c>
      <c r="Q269" s="31"/>
      <c r="R269" s="31"/>
      <c r="S269" s="31"/>
      <c r="T269" s="149">
        <v>8000</v>
      </c>
      <c r="U269" s="31">
        <v>97.305388888888885</v>
      </c>
      <c r="W269" s="163">
        <f t="shared" si="4"/>
        <v>0</v>
      </c>
    </row>
    <row r="270" spans="1:23" s="75" customFormat="1" ht="15" customHeight="1" x14ac:dyDescent="0.25">
      <c r="A270" s="178"/>
      <c r="B270" s="185"/>
      <c r="C270" s="26" t="s">
        <v>76</v>
      </c>
      <c r="D270" s="26" t="s">
        <v>1177</v>
      </c>
      <c r="E270" s="26" t="s">
        <v>21</v>
      </c>
      <c r="F270" s="27" t="s">
        <v>326</v>
      </c>
      <c r="G270" s="28" t="s">
        <v>327</v>
      </c>
      <c r="H270" s="29">
        <v>42837</v>
      </c>
      <c r="I270" s="29">
        <v>42839</v>
      </c>
      <c r="J270" s="30">
        <v>5000</v>
      </c>
      <c r="K270" s="31">
        <v>3.41</v>
      </c>
      <c r="L270" s="29">
        <v>43021</v>
      </c>
      <c r="M270" s="31">
        <v>223.89999999999998</v>
      </c>
      <c r="N270" s="107">
        <v>5000</v>
      </c>
      <c r="O270" s="32">
        <v>0</v>
      </c>
      <c r="P270" s="32">
        <v>5000</v>
      </c>
      <c r="Q270" s="31"/>
      <c r="R270" s="31"/>
      <c r="S270" s="31"/>
      <c r="T270" s="149">
        <v>5000</v>
      </c>
      <c r="U270" s="31">
        <v>98.276055555555558</v>
      </c>
      <c r="W270" s="163">
        <f t="shared" si="4"/>
        <v>0</v>
      </c>
    </row>
    <row r="271" spans="1:23" s="75" customFormat="1" ht="15" customHeight="1" x14ac:dyDescent="0.2">
      <c r="A271" s="178"/>
      <c r="B271" s="185"/>
      <c r="C271" s="26" t="s">
        <v>112</v>
      </c>
      <c r="D271" s="26" t="s">
        <v>1177</v>
      </c>
      <c r="E271" s="26" t="s">
        <v>18</v>
      </c>
      <c r="F271" s="27" t="s">
        <v>646</v>
      </c>
      <c r="G271" s="28" t="s">
        <v>327</v>
      </c>
      <c r="H271" s="29">
        <v>42844</v>
      </c>
      <c r="I271" s="29">
        <v>42846</v>
      </c>
      <c r="J271" s="30">
        <v>1500</v>
      </c>
      <c r="K271" s="31">
        <v>5.42</v>
      </c>
      <c r="L271" s="29">
        <v>43210</v>
      </c>
      <c r="M271" s="31">
        <v>10</v>
      </c>
      <c r="N271" s="32">
        <v>1500</v>
      </c>
      <c r="O271" s="32">
        <v>0</v>
      </c>
      <c r="P271" s="32">
        <v>1500</v>
      </c>
      <c r="Q271" s="31"/>
      <c r="R271" s="31"/>
      <c r="S271" s="31"/>
      <c r="T271" s="149">
        <v>1500</v>
      </c>
      <c r="U271" s="31">
        <v>94.519777777777776</v>
      </c>
      <c r="W271" s="163">
        <f t="shared" si="4"/>
        <v>0</v>
      </c>
    </row>
    <row r="272" spans="1:23" s="75" customFormat="1" ht="15" customHeight="1" x14ac:dyDescent="0.25">
      <c r="A272" s="178"/>
      <c r="B272" s="185"/>
      <c r="C272" s="26" t="s">
        <v>76</v>
      </c>
      <c r="D272" s="26" t="s">
        <v>1177</v>
      </c>
      <c r="E272" s="26" t="s">
        <v>23</v>
      </c>
      <c r="F272" s="27" t="s">
        <v>328</v>
      </c>
      <c r="G272" s="28" t="s">
        <v>327</v>
      </c>
      <c r="H272" s="29">
        <v>42844</v>
      </c>
      <c r="I272" s="29">
        <v>42846</v>
      </c>
      <c r="J272" s="30">
        <v>5000</v>
      </c>
      <c r="K272" s="31">
        <v>2.99</v>
      </c>
      <c r="L272" s="29">
        <v>42937</v>
      </c>
      <c r="M272" s="31">
        <v>221.5</v>
      </c>
      <c r="N272" s="107">
        <v>5000</v>
      </c>
      <c r="O272" s="32">
        <v>0</v>
      </c>
      <c r="P272" s="32">
        <v>5000</v>
      </c>
      <c r="Q272" s="31"/>
      <c r="R272" s="31"/>
      <c r="S272" s="31"/>
      <c r="T272" s="149">
        <v>5000</v>
      </c>
      <c r="U272" s="31">
        <v>99.244194444444446</v>
      </c>
      <c r="W272" s="163">
        <f t="shared" si="4"/>
        <v>0</v>
      </c>
    </row>
    <row r="273" spans="1:23" s="75" customFormat="1" ht="15" customHeight="1" x14ac:dyDescent="0.2">
      <c r="A273" s="178"/>
      <c r="B273" s="185"/>
      <c r="C273" s="26" t="s">
        <v>111</v>
      </c>
      <c r="D273" s="26" t="s">
        <v>1177</v>
      </c>
      <c r="E273" s="26" t="s">
        <v>21</v>
      </c>
      <c r="F273" s="27" t="s">
        <v>544</v>
      </c>
      <c r="G273" s="28" t="s">
        <v>327</v>
      </c>
      <c r="H273" s="29">
        <v>42844</v>
      </c>
      <c r="I273" s="29">
        <v>42846</v>
      </c>
      <c r="J273" s="30">
        <v>10525</v>
      </c>
      <c r="K273" s="31">
        <v>5.19</v>
      </c>
      <c r="L273" s="29">
        <v>43028</v>
      </c>
      <c r="M273" s="31">
        <v>88.33</v>
      </c>
      <c r="N273" s="32">
        <v>4700</v>
      </c>
      <c r="O273" s="32">
        <v>5825</v>
      </c>
      <c r="P273" s="32">
        <v>10525</v>
      </c>
      <c r="Q273" s="31"/>
      <c r="R273" s="31"/>
      <c r="S273" s="31"/>
      <c r="T273" s="149">
        <v>10525</v>
      </c>
      <c r="U273" s="31">
        <v>97.376166666666663</v>
      </c>
      <c r="W273" s="163">
        <f t="shared" si="4"/>
        <v>0</v>
      </c>
    </row>
    <row r="274" spans="1:23" s="75" customFormat="1" ht="15" customHeight="1" x14ac:dyDescent="0.2">
      <c r="A274" s="178"/>
      <c r="B274" s="185"/>
      <c r="C274" s="26" t="s">
        <v>111</v>
      </c>
      <c r="D274" s="26" t="s">
        <v>1177</v>
      </c>
      <c r="E274" s="26" t="s">
        <v>21</v>
      </c>
      <c r="F274" s="27" t="s">
        <v>545</v>
      </c>
      <c r="G274" s="28" t="s">
        <v>327</v>
      </c>
      <c r="H274" s="29">
        <v>42851</v>
      </c>
      <c r="I274" s="29">
        <v>42853</v>
      </c>
      <c r="J274" s="30">
        <v>5000</v>
      </c>
      <c r="K274" s="31">
        <v>5.15</v>
      </c>
      <c r="L274" s="29">
        <v>43035</v>
      </c>
      <c r="M274" s="31">
        <v>83.33</v>
      </c>
      <c r="N274" s="32">
        <v>4000</v>
      </c>
      <c r="O274" s="32">
        <v>1000</v>
      </c>
      <c r="P274" s="32">
        <v>5000</v>
      </c>
      <c r="Q274" s="31"/>
      <c r="R274" s="31"/>
      <c r="S274" s="31"/>
      <c r="T274" s="149">
        <v>5000</v>
      </c>
      <c r="U274" s="31">
        <v>97.396388888888893</v>
      </c>
      <c r="W274" s="163">
        <f t="shared" si="4"/>
        <v>0</v>
      </c>
    </row>
    <row r="275" spans="1:23" s="75" customFormat="1" ht="15" customHeight="1" x14ac:dyDescent="0.25">
      <c r="A275" s="178"/>
      <c r="B275" s="185"/>
      <c r="C275" s="26" t="s">
        <v>76</v>
      </c>
      <c r="D275" s="26" t="s">
        <v>1177</v>
      </c>
      <c r="E275" s="26" t="s">
        <v>23</v>
      </c>
      <c r="F275" s="27" t="s">
        <v>329</v>
      </c>
      <c r="G275" s="28" t="s">
        <v>327</v>
      </c>
      <c r="H275" s="29">
        <v>42851</v>
      </c>
      <c r="I275" s="29">
        <v>42853</v>
      </c>
      <c r="J275" s="30">
        <v>5000</v>
      </c>
      <c r="K275" s="31">
        <v>3.01</v>
      </c>
      <c r="L275" s="29">
        <v>42944</v>
      </c>
      <c r="M275" s="31">
        <v>231.5</v>
      </c>
      <c r="N275" s="107">
        <v>4333</v>
      </c>
      <c r="O275" s="32">
        <v>667</v>
      </c>
      <c r="P275" s="32">
        <v>5000</v>
      </c>
      <c r="Q275" s="31"/>
      <c r="R275" s="31"/>
      <c r="S275" s="31"/>
      <c r="T275" s="149">
        <v>5000</v>
      </c>
      <c r="U275" s="31">
        <v>99.239138888888888</v>
      </c>
      <c r="W275" s="163">
        <f t="shared" si="4"/>
        <v>0</v>
      </c>
    </row>
    <row r="276" spans="1:23" s="75" customFormat="1" ht="15" customHeight="1" x14ac:dyDescent="0.25">
      <c r="A276" s="178"/>
      <c r="B276" s="182" t="s">
        <v>33</v>
      </c>
      <c r="C276" s="34" t="s">
        <v>76</v>
      </c>
      <c r="D276" s="34" t="s">
        <v>1177</v>
      </c>
      <c r="E276" s="34" t="s">
        <v>21</v>
      </c>
      <c r="F276" s="35" t="s">
        <v>330</v>
      </c>
      <c r="G276" s="36" t="s">
        <v>331</v>
      </c>
      <c r="H276" s="37">
        <v>42858</v>
      </c>
      <c r="I276" s="37">
        <v>42860</v>
      </c>
      <c r="J276" s="38">
        <v>5000</v>
      </c>
      <c r="K276" s="39">
        <v>3.49</v>
      </c>
      <c r="L276" s="37">
        <v>43042</v>
      </c>
      <c r="M276" s="39">
        <v>151.5</v>
      </c>
      <c r="N276" s="106">
        <v>4000</v>
      </c>
      <c r="O276" s="40">
        <v>1000</v>
      </c>
      <c r="P276" s="40">
        <v>5000</v>
      </c>
      <c r="Q276" s="39"/>
      <c r="R276" s="39"/>
      <c r="S276" s="39"/>
      <c r="T276" s="150">
        <v>5000</v>
      </c>
      <c r="U276" s="39">
        <v>98.235611111111112</v>
      </c>
      <c r="W276" s="163">
        <f t="shared" si="4"/>
        <v>0</v>
      </c>
    </row>
    <row r="277" spans="1:23" s="75" customFormat="1" ht="15" customHeight="1" x14ac:dyDescent="0.2">
      <c r="A277" s="178"/>
      <c r="B277" s="183"/>
      <c r="C277" s="34" t="s">
        <v>111</v>
      </c>
      <c r="D277" s="34" t="s">
        <v>1177</v>
      </c>
      <c r="E277" s="34" t="s">
        <v>23</v>
      </c>
      <c r="F277" s="35" t="s">
        <v>546</v>
      </c>
      <c r="G277" s="36" t="s">
        <v>331</v>
      </c>
      <c r="H277" s="37">
        <v>42858</v>
      </c>
      <c r="I277" s="37">
        <v>42860</v>
      </c>
      <c r="J277" s="38">
        <v>7500</v>
      </c>
      <c r="K277" s="39">
        <v>5.22</v>
      </c>
      <c r="L277" s="37">
        <v>42951</v>
      </c>
      <c r="M277" s="39">
        <v>88.24</v>
      </c>
      <c r="N277" s="40">
        <v>2500</v>
      </c>
      <c r="O277" s="40">
        <v>5000</v>
      </c>
      <c r="P277" s="40">
        <v>7500</v>
      </c>
      <c r="Q277" s="39"/>
      <c r="R277" s="39"/>
      <c r="S277" s="39"/>
      <c r="T277" s="150">
        <v>7500</v>
      </c>
      <c r="U277" s="39">
        <v>98.680499999999995</v>
      </c>
      <c r="W277" s="163">
        <f t="shared" si="4"/>
        <v>0</v>
      </c>
    </row>
    <row r="278" spans="1:23" s="75" customFormat="1" ht="15" customHeight="1" x14ac:dyDescent="0.2">
      <c r="A278" s="178"/>
      <c r="B278" s="183"/>
      <c r="C278" s="34" t="s">
        <v>111</v>
      </c>
      <c r="D278" s="34" t="s">
        <v>1177</v>
      </c>
      <c r="E278" s="34" t="s">
        <v>21</v>
      </c>
      <c r="F278" s="35" t="s">
        <v>547</v>
      </c>
      <c r="G278" s="36" t="s">
        <v>331</v>
      </c>
      <c r="H278" s="37">
        <v>42865</v>
      </c>
      <c r="I278" s="37">
        <v>42867</v>
      </c>
      <c r="J278" s="38">
        <v>6060</v>
      </c>
      <c r="K278" s="39">
        <v>5.37</v>
      </c>
      <c r="L278" s="37">
        <v>43049</v>
      </c>
      <c r="M278" s="39">
        <v>71.289999999999992</v>
      </c>
      <c r="N278" s="40">
        <v>3460</v>
      </c>
      <c r="O278" s="40">
        <v>2600</v>
      </c>
      <c r="P278" s="40">
        <v>6060</v>
      </c>
      <c r="Q278" s="39"/>
      <c r="R278" s="39"/>
      <c r="S278" s="39"/>
      <c r="T278" s="150">
        <v>6060</v>
      </c>
      <c r="U278" s="39">
        <v>97.285166666666669</v>
      </c>
      <c r="W278" s="163">
        <f t="shared" si="4"/>
        <v>0</v>
      </c>
    </row>
    <row r="279" spans="1:23" s="75" customFormat="1" ht="15" customHeight="1" x14ac:dyDescent="0.25">
      <c r="A279" s="178"/>
      <c r="B279" s="183"/>
      <c r="C279" s="34" t="s">
        <v>76</v>
      </c>
      <c r="D279" s="34" t="s">
        <v>1177</v>
      </c>
      <c r="E279" s="34" t="s">
        <v>23</v>
      </c>
      <c r="F279" s="35" t="s">
        <v>332</v>
      </c>
      <c r="G279" s="36" t="s">
        <v>331</v>
      </c>
      <c r="H279" s="37">
        <v>42865</v>
      </c>
      <c r="I279" s="37">
        <v>42867</v>
      </c>
      <c r="J279" s="38">
        <v>5000</v>
      </c>
      <c r="K279" s="39">
        <v>2.97</v>
      </c>
      <c r="L279" s="37">
        <v>42958</v>
      </c>
      <c r="M279" s="39">
        <v>266</v>
      </c>
      <c r="N279" s="106">
        <v>4973</v>
      </c>
      <c r="O279" s="40">
        <v>27</v>
      </c>
      <c r="P279" s="40">
        <v>5000</v>
      </c>
      <c r="Q279" s="39"/>
      <c r="R279" s="39"/>
      <c r="S279" s="39"/>
      <c r="T279" s="150">
        <v>5000</v>
      </c>
      <c r="U279" s="39">
        <v>99.249250000000004</v>
      </c>
      <c r="W279" s="163">
        <f t="shared" si="4"/>
        <v>0</v>
      </c>
    </row>
    <row r="280" spans="1:23" s="75" customFormat="1" ht="15" customHeight="1" x14ac:dyDescent="0.2">
      <c r="A280" s="178"/>
      <c r="B280" s="183"/>
      <c r="C280" s="34" t="s">
        <v>408</v>
      </c>
      <c r="D280" s="34" t="s">
        <v>1177</v>
      </c>
      <c r="E280" s="34" t="s">
        <v>21</v>
      </c>
      <c r="F280" s="35" t="s">
        <v>693</v>
      </c>
      <c r="G280" s="36" t="s">
        <v>331</v>
      </c>
      <c r="H280" s="37">
        <v>42865</v>
      </c>
      <c r="I280" s="37">
        <v>42867</v>
      </c>
      <c r="J280" s="38">
        <v>5500</v>
      </c>
      <c r="K280" s="39">
        <v>5.32</v>
      </c>
      <c r="L280" s="37">
        <v>43049</v>
      </c>
      <c r="M280" s="39">
        <v>100</v>
      </c>
      <c r="N280" s="40">
        <v>5500</v>
      </c>
      <c r="O280" s="40">
        <v>0</v>
      </c>
      <c r="P280" s="40">
        <v>5500</v>
      </c>
      <c r="Q280" s="39"/>
      <c r="R280" s="39"/>
      <c r="S280" s="39"/>
      <c r="T280" s="150">
        <v>5500</v>
      </c>
      <c r="U280" s="39">
        <v>97.310444444444443</v>
      </c>
      <c r="W280" s="163">
        <f t="shared" si="4"/>
        <v>0</v>
      </c>
    </row>
    <row r="281" spans="1:23" s="75" customFormat="1" ht="15" customHeight="1" x14ac:dyDescent="0.25">
      <c r="A281" s="178"/>
      <c r="B281" s="183"/>
      <c r="C281" s="34" t="s">
        <v>76</v>
      </c>
      <c r="D281" s="34" t="s">
        <v>1177</v>
      </c>
      <c r="E281" s="34" t="s">
        <v>18</v>
      </c>
      <c r="F281" s="35" t="s">
        <v>333</v>
      </c>
      <c r="G281" s="36" t="s">
        <v>331</v>
      </c>
      <c r="H281" s="37">
        <v>42872</v>
      </c>
      <c r="I281" s="37">
        <v>42874</v>
      </c>
      <c r="J281" s="38">
        <v>5000</v>
      </c>
      <c r="K281" s="39">
        <v>3.8</v>
      </c>
      <c r="L281" s="37">
        <v>43238</v>
      </c>
      <c r="M281" s="39">
        <v>79.64</v>
      </c>
      <c r="N281" s="106">
        <v>4000</v>
      </c>
      <c r="O281" s="40">
        <v>1000</v>
      </c>
      <c r="P281" s="40">
        <v>5000</v>
      </c>
      <c r="Q281" s="39"/>
      <c r="R281" s="39"/>
      <c r="S281" s="39"/>
      <c r="T281" s="150">
        <v>5000</v>
      </c>
      <c r="U281" s="39">
        <v>96.157777777777781</v>
      </c>
      <c r="W281" s="163">
        <f t="shared" si="4"/>
        <v>0</v>
      </c>
    </row>
    <row r="282" spans="1:23" s="75" customFormat="1" ht="15" customHeight="1" x14ac:dyDescent="0.2">
      <c r="A282" s="178"/>
      <c r="B282" s="183"/>
      <c r="C282" s="34" t="s">
        <v>112</v>
      </c>
      <c r="D282" s="34" t="s">
        <v>1177</v>
      </c>
      <c r="E282" s="34" t="s">
        <v>18</v>
      </c>
      <c r="F282" s="35" t="s">
        <v>647</v>
      </c>
      <c r="G282" s="36" t="s">
        <v>331</v>
      </c>
      <c r="H282" s="37">
        <v>42872</v>
      </c>
      <c r="I282" s="37">
        <v>42874</v>
      </c>
      <c r="J282" s="38">
        <v>6000</v>
      </c>
      <c r="K282" s="39">
        <v>5.54</v>
      </c>
      <c r="L282" s="37">
        <v>43238</v>
      </c>
      <c r="M282" s="39">
        <v>40</v>
      </c>
      <c r="N282" s="40">
        <v>1000</v>
      </c>
      <c r="O282" s="40">
        <v>5000</v>
      </c>
      <c r="P282" s="40">
        <v>6000</v>
      </c>
      <c r="Q282" s="39"/>
      <c r="R282" s="39"/>
      <c r="S282" s="39"/>
      <c r="T282" s="150">
        <v>6000</v>
      </c>
      <c r="U282" s="39">
        <v>94.398444444444451</v>
      </c>
      <c r="W282" s="163">
        <f t="shared" si="4"/>
        <v>0</v>
      </c>
    </row>
    <row r="283" spans="1:23" s="75" customFormat="1" ht="15" customHeight="1" x14ac:dyDescent="0.2">
      <c r="A283" s="178"/>
      <c r="B283" s="183"/>
      <c r="C283" s="34" t="s">
        <v>111</v>
      </c>
      <c r="D283" s="34" t="s">
        <v>1177</v>
      </c>
      <c r="E283" s="34" t="s">
        <v>18</v>
      </c>
      <c r="F283" s="35" t="s">
        <v>548</v>
      </c>
      <c r="G283" s="36" t="s">
        <v>331</v>
      </c>
      <c r="H283" s="37">
        <v>42872</v>
      </c>
      <c r="I283" s="37">
        <v>42874</v>
      </c>
      <c r="J283" s="38">
        <v>7000</v>
      </c>
      <c r="K283" s="39">
        <v>5.64</v>
      </c>
      <c r="L283" s="37">
        <v>43238</v>
      </c>
      <c r="M283" s="39">
        <v>63.639999999999993</v>
      </c>
      <c r="N283" s="40">
        <v>2000</v>
      </c>
      <c r="O283" s="40">
        <v>5000</v>
      </c>
      <c r="P283" s="40">
        <v>7000</v>
      </c>
      <c r="Q283" s="39"/>
      <c r="R283" s="39"/>
      <c r="S283" s="39"/>
      <c r="T283" s="150">
        <v>7000</v>
      </c>
      <c r="U283" s="39">
        <v>94.297333333333327</v>
      </c>
      <c r="W283" s="163">
        <f t="shared" si="4"/>
        <v>0</v>
      </c>
    </row>
    <row r="284" spans="1:23" s="75" customFormat="1" ht="15" customHeight="1" x14ac:dyDescent="0.2">
      <c r="A284" s="178"/>
      <c r="B284" s="183"/>
      <c r="C284" s="34" t="s">
        <v>111</v>
      </c>
      <c r="D284" s="34" t="s">
        <v>1177</v>
      </c>
      <c r="E284" s="34" t="s">
        <v>21</v>
      </c>
      <c r="F284" s="35" t="s">
        <v>549</v>
      </c>
      <c r="G284" s="36" t="s">
        <v>331</v>
      </c>
      <c r="H284" s="37">
        <v>42879</v>
      </c>
      <c r="I284" s="37">
        <v>42881</v>
      </c>
      <c r="J284" s="38">
        <v>3732</v>
      </c>
      <c r="K284" s="39">
        <v>5.66</v>
      </c>
      <c r="L284" s="37">
        <v>43063</v>
      </c>
      <c r="M284" s="39">
        <v>41.47</v>
      </c>
      <c r="N284" s="40">
        <v>3732</v>
      </c>
      <c r="O284" s="40">
        <v>0</v>
      </c>
      <c r="P284" s="40">
        <v>3732</v>
      </c>
      <c r="Q284" s="39"/>
      <c r="R284" s="39"/>
      <c r="S284" s="39"/>
      <c r="T284" s="150">
        <v>3732</v>
      </c>
      <c r="U284" s="39">
        <v>97.138555555555556</v>
      </c>
      <c r="W284" s="163">
        <f t="shared" si="4"/>
        <v>0</v>
      </c>
    </row>
    <row r="285" spans="1:23" s="75" customFormat="1" ht="15" customHeight="1" x14ac:dyDescent="0.25">
      <c r="A285" s="178"/>
      <c r="B285" s="183"/>
      <c r="C285" s="34" t="s">
        <v>76</v>
      </c>
      <c r="D285" s="34" t="s">
        <v>1177</v>
      </c>
      <c r="E285" s="34" t="s">
        <v>21</v>
      </c>
      <c r="F285" s="35" t="s">
        <v>334</v>
      </c>
      <c r="G285" s="36" t="s">
        <v>331</v>
      </c>
      <c r="H285" s="37">
        <v>42879</v>
      </c>
      <c r="I285" s="37">
        <v>42881</v>
      </c>
      <c r="J285" s="38">
        <v>5000</v>
      </c>
      <c r="K285" s="39">
        <v>3.47</v>
      </c>
      <c r="L285" s="37">
        <v>43063</v>
      </c>
      <c r="M285" s="39">
        <v>160</v>
      </c>
      <c r="N285" s="106">
        <v>4643</v>
      </c>
      <c r="O285" s="40">
        <v>357</v>
      </c>
      <c r="P285" s="40">
        <v>5000</v>
      </c>
      <c r="Q285" s="39"/>
      <c r="R285" s="39"/>
      <c r="S285" s="39"/>
      <c r="T285" s="150">
        <v>5000</v>
      </c>
      <c r="U285" s="39">
        <v>98.245722222222227</v>
      </c>
      <c r="W285" s="163">
        <f t="shared" si="4"/>
        <v>0</v>
      </c>
    </row>
    <row r="286" spans="1:23" s="75" customFormat="1" ht="15" customHeight="1" x14ac:dyDescent="0.2">
      <c r="A286" s="178"/>
      <c r="B286" s="185" t="s">
        <v>45</v>
      </c>
      <c r="C286" s="26" t="s">
        <v>111</v>
      </c>
      <c r="D286" s="26" t="s">
        <v>1177</v>
      </c>
      <c r="E286" s="26" t="s">
        <v>23</v>
      </c>
      <c r="F286" s="27" t="s">
        <v>550</v>
      </c>
      <c r="G286" s="28" t="s">
        <v>336</v>
      </c>
      <c r="H286" s="29">
        <v>42886</v>
      </c>
      <c r="I286" s="29">
        <v>42888</v>
      </c>
      <c r="J286" s="30">
        <v>8200</v>
      </c>
      <c r="K286" s="31">
        <v>5.16</v>
      </c>
      <c r="L286" s="29">
        <v>42979</v>
      </c>
      <c r="M286" s="31">
        <v>135.56</v>
      </c>
      <c r="N286" s="32">
        <v>3200</v>
      </c>
      <c r="O286" s="32">
        <v>5000</v>
      </c>
      <c r="P286" s="32">
        <v>8200</v>
      </c>
      <c r="Q286" s="31"/>
      <c r="R286" s="31"/>
      <c r="S286" s="31"/>
      <c r="T286" s="149">
        <v>8200</v>
      </c>
      <c r="U286" s="31">
        <v>98.695666666666668</v>
      </c>
      <c r="W286" s="163">
        <f t="shared" si="4"/>
        <v>0</v>
      </c>
    </row>
    <row r="287" spans="1:23" s="75" customFormat="1" ht="15" customHeight="1" x14ac:dyDescent="0.25">
      <c r="A287" s="178"/>
      <c r="B287" s="185"/>
      <c r="C287" s="26" t="s">
        <v>76</v>
      </c>
      <c r="D287" s="26" t="s">
        <v>1177</v>
      </c>
      <c r="E287" s="26" t="s">
        <v>21</v>
      </c>
      <c r="F287" s="27" t="s">
        <v>335</v>
      </c>
      <c r="G287" s="28" t="s">
        <v>336</v>
      </c>
      <c r="H287" s="29">
        <v>42893</v>
      </c>
      <c r="I287" s="29">
        <v>42895</v>
      </c>
      <c r="J287" s="30">
        <v>5000</v>
      </c>
      <c r="K287" s="31">
        <v>3.38</v>
      </c>
      <c r="L287" s="29">
        <v>43077</v>
      </c>
      <c r="M287" s="31">
        <v>221</v>
      </c>
      <c r="N287" s="107">
        <v>4807</v>
      </c>
      <c r="O287" s="32">
        <v>193</v>
      </c>
      <c r="P287" s="32">
        <v>5000</v>
      </c>
      <c r="Q287" s="31">
        <v>3.5</v>
      </c>
      <c r="R287" s="31">
        <v>3.1</v>
      </c>
      <c r="S287" s="31">
        <v>4.1500000000000004</v>
      </c>
      <c r="T287" s="149">
        <v>5000</v>
      </c>
      <c r="U287" s="31">
        <v>98.291222222222217</v>
      </c>
      <c r="W287" s="163">
        <f t="shared" si="4"/>
        <v>0</v>
      </c>
    </row>
    <row r="288" spans="1:23" s="75" customFormat="1" ht="15" customHeight="1" x14ac:dyDescent="0.2">
      <c r="A288" s="178"/>
      <c r="B288" s="185"/>
      <c r="C288" s="26" t="s">
        <v>111</v>
      </c>
      <c r="D288" s="26" t="s">
        <v>1177</v>
      </c>
      <c r="E288" s="26" t="s">
        <v>23</v>
      </c>
      <c r="F288" s="27" t="s">
        <v>551</v>
      </c>
      <c r="G288" s="28" t="s">
        <v>336</v>
      </c>
      <c r="H288" s="29">
        <v>42893</v>
      </c>
      <c r="I288" s="29">
        <v>42895</v>
      </c>
      <c r="J288" s="30">
        <v>4700</v>
      </c>
      <c r="K288" s="31">
        <v>5.16</v>
      </c>
      <c r="L288" s="29">
        <v>42986</v>
      </c>
      <c r="M288" s="31">
        <v>47</v>
      </c>
      <c r="N288" s="32">
        <v>3000</v>
      </c>
      <c r="O288" s="32">
        <v>1700</v>
      </c>
      <c r="P288" s="32">
        <v>4700</v>
      </c>
      <c r="Q288" s="31">
        <v>5.5</v>
      </c>
      <c r="R288" s="31">
        <v>4.95</v>
      </c>
      <c r="S288" s="31">
        <v>5.5</v>
      </c>
      <c r="T288" s="149">
        <v>4700</v>
      </c>
      <c r="U288" s="31">
        <v>98.695666666666668</v>
      </c>
      <c r="W288" s="163">
        <f t="shared" si="4"/>
        <v>0</v>
      </c>
    </row>
    <row r="289" spans="1:23" s="75" customFormat="1" ht="15" customHeight="1" x14ac:dyDescent="0.2">
      <c r="A289" s="178"/>
      <c r="B289" s="185"/>
      <c r="C289" s="26" t="s">
        <v>79</v>
      </c>
      <c r="D289" s="26" t="s">
        <v>1177</v>
      </c>
      <c r="E289" s="26" t="s">
        <v>23</v>
      </c>
      <c r="F289" s="27" t="s">
        <v>421</v>
      </c>
      <c r="G289" s="28" t="s">
        <v>336</v>
      </c>
      <c r="H289" s="29">
        <v>42893</v>
      </c>
      <c r="I289" s="29">
        <v>42895</v>
      </c>
      <c r="J289" s="30">
        <v>0</v>
      </c>
      <c r="K289" s="31"/>
      <c r="L289" s="29"/>
      <c r="M289" s="31">
        <v>0</v>
      </c>
      <c r="N289" s="32"/>
      <c r="O289" s="32">
        <v>0</v>
      </c>
      <c r="P289" s="32">
        <v>0</v>
      </c>
      <c r="Q289" s="31"/>
      <c r="R289" s="31"/>
      <c r="S289" s="31"/>
      <c r="T289" s="149">
        <v>0</v>
      </c>
      <c r="U289" s="31" t="e">
        <v>#NUM!</v>
      </c>
      <c r="W289" s="163">
        <f t="shared" si="4"/>
        <v>0</v>
      </c>
    </row>
    <row r="290" spans="1:23" s="75" customFormat="1" ht="15" customHeight="1" x14ac:dyDescent="0.2">
      <c r="A290" s="178"/>
      <c r="B290" s="185"/>
      <c r="C290" s="26" t="s">
        <v>111</v>
      </c>
      <c r="D290" s="26" t="s">
        <v>1177</v>
      </c>
      <c r="E290" s="26" t="s">
        <v>21</v>
      </c>
      <c r="F290" s="27" t="s">
        <v>552</v>
      </c>
      <c r="G290" s="28" t="s">
        <v>336</v>
      </c>
      <c r="H290" s="29">
        <v>42900</v>
      </c>
      <c r="I290" s="29">
        <v>42902</v>
      </c>
      <c r="J290" s="30">
        <v>10000</v>
      </c>
      <c r="K290" s="31">
        <v>5.4</v>
      </c>
      <c r="L290" s="29">
        <v>43084</v>
      </c>
      <c r="M290" s="31">
        <v>100</v>
      </c>
      <c r="N290" s="32">
        <v>10000</v>
      </c>
      <c r="O290" s="32">
        <v>0</v>
      </c>
      <c r="P290" s="32">
        <v>10000</v>
      </c>
      <c r="Q290" s="31">
        <v>5.85</v>
      </c>
      <c r="R290" s="31">
        <v>5</v>
      </c>
      <c r="S290" s="31">
        <v>5.85</v>
      </c>
      <c r="T290" s="149">
        <v>10000</v>
      </c>
      <c r="U290" s="31">
        <v>97.27</v>
      </c>
      <c r="W290" s="163">
        <f t="shared" si="4"/>
        <v>0</v>
      </c>
    </row>
    <row r="291" spans="1:23" s="75" customFormat="1" ht="15" customHeight="1" x14ac:dyDescent="0.25">
      <c r="A291" s="178"/>
      <c r="B291" s="185"/>
      <c r="C291" s="26" t="s">
        <v>76</v>
      </c>
      <c r="D291" s="26" t="s">
        <v>1177</v>
      </c>
      <c r="E291" s="26" t="s">
        <v>21</v>
      </c>
      <c r="F291" s="27" t="s">
        <v>337</v>
      </c>
      <c r="G291" s="28" t="s">
        <v>336</v>
      </c>
      <c r="H291" s="29">
        <v>42900</v>
      </c>
      <c r="I291" s="29">
        <v>42902</v>
      </c>
      <c r="J291" s="30">
        <v>5000</v>
      </c>
      <c r="K291" s="31">
        <v>3.47</v>
      </c>
      <c r="L291" s="29">
        <v>43084</v>
      </c>
      <c r="M291" s="31">
        <v>154</v>
      </c>
      <c r="N291" s="107">
        <v>3971</v>
      </c>
      <c r="O291" s="32">
        <v>1029</v>
      </c>
      <c r="P291" s="32">
        <v>5000</v>
      </c>
      <c r="Q291" s="31">
        <v>3.5</v>
      </c>
      <c r="R291" s="31">
        <v>3.4</v>
      </c>
      <c r="S291" s="31">
        <v>3.7</v>
      </c>
      <c r="T291" s="149">
        <v>5000</v>
      </c>
      <c r="U291" s="31">
        <v>98.245722222222227</v>
      </c>
      <c r="W291" s="163">
        <f t="shared" si="4"/>
        <v>0</v>
      </c>
    </row>
    <row r="292" spans="1:23" s="75" customFormat="1" ht="15" customHeight="1" x14ac:dyDescent="0.2">
      <c r="A292" s="178"/>
      <c r="B292" s="185"/>
      <c r="C292" s="26" t="s">
        <v>113</v>
      </c>
      <c r="D292" s="26" t="s">
        <v>1177</v>
      </c>
      <c r="E292" s="26" t="s">
        <v>18</v>
      </c>
      <c r="F292" s="27" t="s">
        <v>737</v>
      </c>
      <c r="G292" s="28" t="s">
        <v>336</v>
      </c>
      <c r="H292" s="29">
        <v>42900</v>
      </c>
      <c r="I292" s="29">
        <v>42902</v>
      </c>
      <c r="J292" s="30">
        <v>14500</v>
      </c>
      <c r="K292" s="31">
        <v>5.01</v>
      </c>
      <c r="L292" s="29">
        <v>43266</v>
      </c>
      <c r="M292" s="31">
        <v>96.67</v>
      </c>
      <c r="N292" s="32">
        <v>11500</v>
      </c>
      <c r="O292" s="32">
        <v>3000</v>
      </c>
      <c r="P292" s="32">
        <v>14500</v>
      </c>
      <c r="Q292" s="31">
        <v>6</v>
      </c>
      <c r="R292" s="31">
        <v>4.75</v>
      </c>
      <c r="S292" s="31">
        <v>6</v>
      </c>
      <c r="T292" s="149">
        <v>14500</v>
      </c>
      <c r="U292" s="31">
        <v>94.934333333333328</v>
      </c>
      <c r="W292" s="163">
        <f t="shared" si="4"/>
        <v>0</v>
      </c>
    </row>
    <row r="293" spans="1:23" s="75" customFormat="1" ht="15" customHeight="1" x14ac:dyDescent="0.2">
      <c r="A293" s="178"/>
      <c r="B293" s="185"/>
      <c r="C293" s="26" t="s">
        <v>112</v>
      </c>
      <c r="D293" s="26" t="s">
        <v>1177</v>
      </c>
      <c r="E293" s="26" t="s">
        <v>18</v>
      </c>
      <c r="F293" s="27" t="s">
        <v>648</v>
      </c>
      <c r="G293" s="28" t="s">
        <v>336</v>
      </c>
      <c r="H293" s="29">
        <v>42907</v>
      </c>
      <c r="I293" s="29">
        <v>42909</v>
      </c>
      <c r="J293" s="30">
        <v>15000</v>
      </c>
      <c r="K293" s="31">
        <v>6.67</v>
      </c>
      <c r="L293" s="29">
        <v>43273</v>
      </c>
      <c r="M293" s="31">
        <v>100</v>
      </c>
      <c r="N293" s="32">
        <v>15000</v>
      </c>
      <c r="O293" s="32">
        <v>0</v>
      </c>
      <c r="P293" s="32">
        <v>15000</v>
      </c>
      <c r="Q293" s="31">
        <v>7</v>
      </c>
      <c r="R293" s="31">
        <v>6.5</v>
      </c>
      <c r="S293" s="31">
        <v>7</v>
      </c>
      <c r="T293" s="149">
        <v>15000</v>
      </c>
      <c r="U293" s="31">
        <v>93.25588888888889</v>
      </c>
      <c r="W293" s="163">
        <f t="shared" si="4"/>
        <v>0</v>
      </c>
    </row>
    <row r="294" spans="1:23" s="75" customFormat="1" ht="15" customHeight="1" x14ac:dyDescent="0.2">
      <c r="A294" s="178"/>
      <c r="B294" s="185"/>
      <c r="C294" s="26" t="s">
        <v>111</v>
      </c>
      <c r="D294" s="26" t="s">
        <v>1177</v>
      </c>
      <c r="E294" s="26" t="s">
        <v>21</v>
      </c>
      <c r="F294" s="27" t="s">
        <v>553</v>
      </c>
      <c r="G294" s="28" t="s">
        <v>336</v>
      </c>
      <c r="H294" s="29">
        <v>42907</v>
      </c>
      <c r="I294" s="29">
        <v>42909</v>
      </c>
      <c r="J294" s="30">
        <v>4219</v>
      </c>
      <c r="K294" s="31">
        <v>5.55</v>
      </c>
      <c r="L294" s="29">
        <v>43091</v>
      </c>
      <c r="M294" s="31">
        <v>52.739999999999995</v>
      </c>
      <c r="N294" s="32">
        <v>1219</v>
      </c>
      <c r="O294" s="32">
        <v>3000</v>
      </c>
      <c r="P294" s="32">
        <v>4219</v>
      </c>
      <c r="Q294" s="31">
        <v>5.9</v>
      </c>
      <c r="R294" s="31">
        <v>5.25</v>
      </c>
      <c r="S294" s="31">
        <v>5.9</v>
      </c>
      <c r="T294" s="149">
        <v>4219</v>
      </c>
      <c r="U294" s="31">
        <v>97.194166666666661</v>
      </c>
      <c r="W294" s="163">
        <f t="shared" si="4"/>
        <v>0</v>
      </c>
    </row>
    <row r="295" spans="1:23" s="75" customFormat="1" ht="15" customHeight="1" x14ac:dyDescent="0.2">
      <c r="A295" s="178"/>
      <c r="B295" s="185"/>
      <c r="C295" s="26" t="s">
        <v>111</v>
      </c>
      <c r="D295" s="26" t="s">
        <v>1177</v>
      </c>
      <c r="E295" s="26" t="s">
        <v>23</v>
      </c>
      <c r="F295" s="27" t="s">
        <v>554</v>
      </c>
      <c r="G295" s="28" t="s">
        <v>336</v>
      </c>
      <c r="H295" s="29">
        <v>42914</v>
      </c>
      <c r="I295" s="29">
        <v>42916</v>
      </c>
      <c r="J295" s="30">
        <v>0</v>
      </c>
      <c r="K295" s="31" t="s">
        <v>141</v>
      </c>
      <c r="L295" s="29">
        <v>43007</v>
      </c>
      <c r="M295" s="31"/>
      <c r="N295" s="32"/>
      <c r="O295" s="32">
        <v>0</v>
      </c>
      <c r="P295" s="32">
        <v>0</v>
      </c>
      <c r="Q295" s="31"/>
      <c r="R295" s="31"/>
      <c r="S295" s="31"/>
      <c r="T295" s="149">
        <v>0</v>
      </c>
      <c r="U295" s="31" t="e">
        <v>#VALUE!</v>
      </c>
      <c r="W295" s="163">
        <f t="shared" si="4"/>
        <v>0</v>
      </c>
    </row>
    <row r="296" spans="1:23" s="75" customFormat="1" ht="15" customHeight="1" x14ac:dyDescent="0.25">
      <c r="A296" s="178"/>
      <c r="B296" s="186"/>
      <c r="C296" s="26" t="s">
        <v>76</v>
      </c>
      <c r="D296" s="26" t="s">
        <v>1177</v>
      </c>
      <c r="E296" s="26" t="s">
        <v>23</v>
      </c>
      <c r="F296" s="27" t="s">
        <v>338</v>
      </c>
      <c r="G296" s="28" t="s">
        <v>336</v>
      </c>
      <c r="H296" s="29">
        <v>42914</v>
      </c>
      <c r="I296" s="29">
        <v>42916</v>
      </c>
      <c r="J296" s="30">
        <v>5000</v>
      </c>
      <c r="K296" s="31">
        <v>2.97</v>
      </c>
      <c r="L296" s="29">
        <v>43007</v>
      </c>
      <c r="M296" s="31">
        <v>170</v>
      </c>
      <c r="N296" s="107">
        <v>4750</v>
      </c>
      <c r="O296" s="32">
        <v>250</v>
      </c>
      <c r="P296" s="32">
        <v>5000</v>
      </c>
      <c r="Q296" s="31">
        <v>3</v>
      </c>
      <c r="R296" s="31">
        <v>2.95</v>
      </c>
      <c r="S296" s="31">
        <v>4</v>
      </c>
      <c r="T296" s="149">
        <v>5000</v>
      </c>
      <c r="U296" s="31">
        <v>99.249250000000004</v>
      </c>
      <c r="W296" s="163">
        <f t="shared" si="4"/>
        <v>0</v>
      </c>
    </row>
    <row r="297" spans="1:23" s="75" customFormat="1" ht="15" customHeight="1" x14ac:dyDescent="0.25">
      <c r="A297" s="178"/>
      <c r="B297" s="182" t="s">
        <v>57</v>
      </c>
      <c r="C297" s="34" t="s">
        <v>76</v>
      </c>
      <c r="D297" s="34" t="s">
        <v>1177</v>
      </c>
      <c r="E297" s="34" t="s">
        <v>23</v>
      </c>
      <c r="F297" s="35" t="s">
        <v>339</v>
      </c>
      <c r="G297" s="36" t="s">
        <v>340</v>
      </c>
      <c r="H297" s="37">
        <v>42921</v>
      </c>
      <c r="I297" s="37">
        <v>42923</v>
      </c>
      <c r="J297" s="38">
        <v>4200</v>
      </c>
      <c r="K297" s="39">
        <v>3.13</v>
      </c>
      <c r="L297" s="37">
        <v>43014</v>
      </c>
      <c r="M297" s="39">
        <v>105.5</v>
      </c>
      <c r="N297" s="106">
        <v>2200</v>
      </c>
      <c r="O297" s="40">
        <v>2000</v>
      </c>
      <c r="P297" s="40">
        <v>4200</v>
      </c>
      <c r="Q297" s="39">
        <v>3.5</v>
      </c>
      <c r="R297" s="39">
        <v>2.9</v>
      </c>
      <c r="S297" s="39">
        <v>5.5</v>
      </c>
      <c r="T297" s="150">
        <v>5000</v>
      </c>
      <c r="U297" s="39">
        <v>99.208805555555557</v>
      </c>
      <c r="W297" s="163">
        <f t="shared" si="4"/>
        <v>0</v>
      </c>
    </row>
    <row r="298" spans="1:23" s="75" customFormat="1" ht="15" customHeight="1" x14ac:dyDescent="0.2">
      <c r="A298" s="178"/>
      <c r="B298" s="183"/>
      <c r="C298" s="34" t="s">
        <v>408</v>
      </c>
      <c r="D298" s="34" t="s">
        <v>1177</v>
      </c>
      <c r="E298" s="34" t="s">
        <v>21</v>
      </c>
      <c r="F298" s="35" t="s">
        <v>694</v>
      </c>
      <c r="G298" s="36" t="s">
        <v>340</v>
      </c>
      <c r="H298" s="37">
        <v>42921</v>
      </c>
      <c r="I298" s="37">
        <v>42923</v>
      </c>
      <c r="J298" s="38">
        <v>4000</v>
      </c>
      <c r="K298" s="39">
        <v>5</v>
      </c>
      <c r="L298" s="37">
        <v>43105</v>
      </c>
      <c r="M298" s="39">
        <v>112.5</v>
      </c>
      <c r="N298" s="40">
        <v>4000</v>
      </c>
      <c r="O298" s="40">
        <v>0</v>
      </c>
      <c r="P298" s="40">
        <v>4000</v>
      </c>
      <c r="Q298" s="39">
        <v>5.5</v>
      </c>
      <c r="R298" s="39">
        <v>5</v>
      </c>
      <c r="S298" s="39">
        <v>5.5</v>
      </c>
      <c r="T298" s="150">
        <v>4000</v>
      </c>
      <c r="U298" s="39">
        <v>97.472222222222229</v>
      </c>
      <c r="W298" s="163">
        <f t="shared" si="4"/>
        <v>0</v>
      </c>
    </row>
    <row r="299" spans="1:23" s="75" customFormat="1" ht="15" customHeight="1" x14ac:dyDescent="0.2">
      <c r="A299" s="178"/>
      <c r="B299" s="183"/>
      <c r="C299" s="34" t="s">
        <v>111</v>
      </c>
      <c r="D299" s="34" t="s">
        <v>1177</v>
      </c>
      <c r="E299" s="34" t="s">
        <v>21</v>
      </c>
      <c r="F299" s="35" t="s">
        <v>555</v>
      </c>
      <c r="G299" s="36" t="s">
        <v>340</v>
      </c>
      <c r="H299" s="37">
        <v>42921</v>
      </c>
      <c r="I299" s="37">
        <v>42923</v>
      </c>
      <c r="J299" s="38">
        <v>9000</v>
      </c>
      <c r="K299" s="39">
        <v>5.73</v>
      </c>
      <c r="L299" s="37">
        <v>43105</v>
      </c>
      <c r="M299" s="39">
        <v>81.820000000000007</v>
      </c>
      <c r="N299" s="40">
        <v>6100</v>
      </c>
      <c r="O299" s="40">
        <v>2900</v>
      </c>
      <c r="P299" s="40">
        <v>9000</v>
      </c>
      <c r="Q299" s="39">
        <v>6</v>
      </c>
      <c r="R299" s="39">
        <v>5.5</v>
      </c>
      <c r="S299" s="39">
        <v>6</v>
      </c>
      <c r="T299" s="150">
        <v>11000</v>
      </c>
      <c r="U299" s="39">
        <v>97.103166666666667</v>
      </c>
      <c r="W299" s="163">
        <f t="shared" si="4"/>
        <v>0</v>
      </c>
    </row>
    <row r="300" spans="1:23" s="75" customFormat="1" ht="15" customHeight="1" x14ac:dyDescent="0.2">
      <c r="A300" s="178"/>
      <c r="B300" s="183"/>
      <c r="C300" s="34" t="s">
        <v>79</v>
      </c>
      <c r="D300" s="34" t="s">
        <v>1177</v>
      </c>
      <c r="E300" s="34" t="s">
        <v>23</v>
      </c>
      <c r="F300" s="35" t="s">
        <v>422</v>
      </c>
      <c r="G300" s="36" t="s">
        <v>340</v>
      </c>
      <c r="H300" s="37">
        <v>42921</v>
      </c>
      <c r="I300" s="37">
        <v>42923</v>
      </c>
      <c r="J300" s="38">
        <v>5200</v>
      </c>
      <c r="K300" s="39">
        <v>5</v>
      </c>
      <c r="L300" s="37">
        <v>43014</v>
      </c>
      <c r="M300" s="39">
        <v>65</v>
      </c>
      <c r="N300" s="40">
        <v>5000</v>
      </c>
      <c r="O300" s="40">
        <v>200</v>
      </c>
      <c r="P300" s="40">
        <v>5200</v>
      </c>
      <c r="Q300" s="39">
        <v>5</v>
      </c>
      <c r="R300" s="39">
        <v>5</v>
      </c>
      <c r="S300" s="39">
        <v>5</v>
      </c>
      <c r="T300" s="150">
        <v>8000</v>
      </c>
      <c r="U300" s="39">
        <v>98.736111111111114</v>
      </c>
      <c r="W300" s="163">
        <f t="shared" si="4"/>
        <v>0</v>
      </c>
    </row>
    <row r="301" spans="1:23" s="75" customFormat="1" ht="15" customHeight="1" x14ac:dyDescent="0.2">
      <c r="A301" s="178"/>
      <c r="B301" s="183"/>
      <c r="C301" s="34" t="s">
        <v>111</v>
      </c>
      <c r="D301" s="34" t="s">
        <v>1177</v>
      </c>
      <c r="E301" s="34" t="s">
        <v>21</v>
      </c>
      <c r="F301" s="35" t="s">
        <v>556</v>
      </c>
      <c r="G301" s="36" t="s">
        <v>340</v>
      </c>
      <c r="H301" s="37">
        <v>42928</v>
      </c>
      <c r="I301" s="37">
        <v>42930</v>
      </c>
      <c r="J301" s="38">
        <v>5500</v>
      </c>
      <c r="K301" s="39">
        <v>5.91</v>
      </c>
      <c r="L301" s="37">
        <v>43112</v>
      </c>
      <c r="M301" s="39">
        <v>73.33</v>
      </c>
      <c r="N301" s="40">
        <v>500</v>
      </c>
      <c r="O301" s="40">
        <v>5000</v>
      </c>
      <c r="P301" s="40">
        <v>5500</v>
      </c>
      <c r="Q301" s="39">
        <v>6</v>
      </c>
      <c r="R301" s="39">
        <v>5.75</v>
      </c>
      <c r="S301" s="39">
        <v>6</v>
      </c>
      <c r="T301" s="150">
        <v>7500</v>
      </c>
      <c r="U301" s="39">
        <v>97.012166666666673</v>
      </c>
      <c r="W301" s="163">
        <f t="shared" si="4"/>
        <v>0</v>
      </c>
    </row>
    <row r="302" spans="1:23" s="75" customFormat="1" ht="15" customHeight="1" x14ac:dyDescent="0.25">
      <c r="A302" s="178"/>
      <c r="B302" s="183"/>
      <c r="C302" s="34" t="s">
        <v>76</v>
      </c>
      <c r="D302" s="34" t="s">
        <v>1177</v>
      </c>
      <c r="E302" s="34" t="s">
        <v>23</v>
      </c>
      <c r="F302" s="35" t="s">
        <v>341</v>
      </c>
      <c r="G302" s="36" t="s">
        <v>340</v>
      </c>
      <c r="H302" s="37">
        <v>42928</v>
      </c>
      <c r="I302" s="37">
        <v>42930</v>
      </c>
      <c r="J302" s="38">
        <v>5000</v>
      </c>
      <c r="K302" s="39">
        <v>3.15</v>
      </c>
      <c r="L302" s="37">
        <v>43021</v>
      </c>
      <c r="M302" s="39">
        <v>170</v>
      </c>
      <c r="N302" s="106">
        <v>3833</v>
      </c>
      <c r="O302" s="40">
        <v>1167</v>
      </c>
      <c r="P302" s="40">
        <v>5000</v>
      </c>
      <c r="Q302" s="39">
        <v>3.5</v>
      </c>
      <c r="R302" s="39">
        <v>3</v>
      </c>
      <c r="S302" s="39">
        <v>4</v>
      </c>
      <c r="T302" s="150">
        <v>5000</v>
      </c>
      <c r="U302" s="39">
        <v>99.203749999999999</v>
      </c>
      <c r="W302" s="163">
        <f t="shared" si="4"/>
        <v>0</v>
      </c>
    </row>
    <row r="303" spans="1:23" s="75" customFormat="1" ht="15" customHeight="1" x14ac:dyDescent="0.2">
      <c r="A303" s="178"/>
      <c r="B303" s="183"/>
      <c r="C303" s="34" t="s">
        <v>113</v>
      </c>
      <c r="D303" s="34" t="s">
        <v>1177</v>
      </c>
      <c r="E303" s="34" t="s">
        <v>21</v>
      </c>
      <c r="F303" s="35" t="s">
        <v>738</v>
      </c>
      <c r="G303" s="36" t="s">
        <v>340</v>
      </c>
      <c r="H303" s="37">
        <v>42928</v>
      </c>
      <c r="I303" s="37">
        <v>42930</v>
      </c>
      <c r="J303" s="38">
        <v>25000</v>
      </c>
      <c r="K303" s="39">
        <v>4.75</v>
      </c>
      <c r="L303" s="37">
        <v>43112</v>
      </c>
      <c r="M303" s="39">
        <v>100</v>
      </c>
      <c r="N303" s="40">
        <v>25000</v>
      </c>
      <c r="O303" s="40">
        <v>0</v>
      </c>
      <c r="P303" s="40">
        <v>25000</v>
      </c>
      <c r="Q303" s="39">
        <v>4.75</v>
      </c>
      <c r="R303" s="39">
        <v>4.75</v>
      </c>
      <c r="S303" s="39">
        <v>4.75</v>
      </c>
      <c r="T303" s="150">
        <v>25000</v>
      </c>
      <c r="U303" s="39">
        <v>97.598611111111111</v>
      </c>
      <c r="W303" s="163">
        <f t="shared" si="4"/>
        <v>0</v>
      </c>
    </row>
    <row r="304" spans="1:23" s="75" customFormat="1" ht="15" customHeight="1" x14ac:dyDescent="0.2">
      <c r="A304" s="178"/>
      <c r="B304" s="183"/>
      <c r="C304" s="34" t="s">
        <v>113</v>
      </c>
      <c r="D304" s="34" t="s">
        <v>1177</v>
      </c>
      <c r="E304" s="34" t="s">
        <v>21</v>
      </c>
      <c r="F304" s="35" t="s">
        <v>739</v>
      </c>
      <c r="G304" s="36" t="s">
        <v>340</v>
      </c>
      <c r="H304" s="37">
        <v>42935</v>
      </c>
      <c r="I304" s="37">
        <v>42937</v>
      </c>
      <c r="J304" s="38">
        <v>22500</v>
      </c>
      <c r="K304" s="39">
        <v>5.61</v>
      </c>
      <c r="L304" s="37">
        <v>43119</v>
      </c>
      <c r="M304" s="39">
        <v>90.2</v>
      </c>
      <c r="N304" s="40">
        <v>15500</v>
      </c>
      <c r="O304" s="40">
        <v>7000</v>
      </c>
      <c r="P304" s="40">
        <v>22500</v>
      </c>
      <c r="Q304" s="39">
        <v>6</v>
      </c>
      <c r="R304" s="39">
        <v>4.75</v>
      </c>
      <c r="S304" s="39">
        <v>6.25</v>
      </c>
      <c r="T304" s="150">
        <v>25500</v>
      </c>
      <c r="U304" s="39">
        <v>97.163833333333329</v>
      </c>
      <c r="W304" s="163">
        <f t="shared" si="4"/>
        <v>0</v>
      </c>
    </row>
    <row r="305" spans="1:23" s="75" customFormat="1" ht="15" customHeight="1" x14ac:dyDescent="0.2">
      <c r="A305" s="178"/>
      <c r="B305" s="183"/>
      <c r="C305" s="34" t="s">
        <v>112</v>
      </c>
      <c r="D305" s="34" t="s">
        <v>1177</v>
      </c>
      <c r="E305" s="34" t="s">
        <v>18</v>
      </c>
      <c r="F305" s="35" t="s">
        <v>649</v>
      </c>
      <c r="G305" s="36" t="s">
        <v>340</v>
      </c>
      <c r="H305" s="37">
        <v>42935</v>
      </c>
      <c r="I305" s="37">
        <v>42937</v>
      </c>
      <c r="J305" s="38">
        <v>0</v>
      </c>
      <c r="K305" s="39"/>
      <c r="L305" s="37"/>
      <c r="M305" s="39">
        <v>6.660000000000001</v>
      </c>
      <c r="N305" s="40">
        <v>0</v>
      </c>
      <c r="O305" s="40">
        <v>0</v>
      </c>
      <c r="P305" s="40">
        <v>0</v>
      </c>
      <c r="Q305" s="39">
        <v>0</v>
      </c>
      <c r="R305" s="39">
        <v>5.85</v>
      </c>
      <c r="S305" s="39">
        <v>8.85</v>
      </c>
      <c r="T305" s="150">
        <v>15000</v>
      </c>
      <c r="U305" s="39" t="e">
        <v>#NUM!</v>
      </c>
      <c r="W305" s="163">
        <f t="shared" si="4"/>
        <v>0</v>
      </c>
    </row>
    <row r="306" spans="1:23" s="75" customFormat="1" ht="15" customHeight="1" x14ac:dyDescent="0.2">
      <c r="A306" s="178"/>
      <c r="B306" s="183"/>
      <c r="C306" s="34" t="s">
        <v>111</v>
      </c>
      <c r="D306" s="34" t="s">
        <v>1177</v>
      </c>
      <c r="E306" s="34" t="s">
        <v>21</v>
      </c>
      <c r="F306" s="35" t="s">
        <v>557</v>
      </c>
      <c r="G306" s="36" t="s">
        <v>340</v>
      </c>
      <c r="H306" s="37">
        <v>42935</v>
      </c>
      <c r="I306" s="37">
        <v>42937</v>
      </c>
      <c r="J306" s="38">
        <v>8500</v>
      </c>
      <c r="K306" s="39">
        <v>5.91</v>
      </c>
      <c r="L306" s="37">
        <v>43119</v>
      </c>
      <c r="M306" s="39">
        <v>85</v>
      </c>
      <c r="N306" s="40">
        <v>3500</v>
      </c>
      <c r="O306" s="40">
        <v>5000</v>
      </c>
      <c r="P306" s="40">
        <v>8500</v>
      </c>
      <c r="Q306" s="39">
        <v>6</v>
      </c>
      <c r="R306" s="39">
        <v>5.75</v>
      </c>
      <c r="S306" s="39">
        <v>6</v>
      </c>
      <c r="T306" s="150">
        <v>10000</v>
      </c>
      <c r="U306" s="39">
        <v>97.012166666666673</v>
      </c>
      <c r="W306" s="163">
        <f t="shared" si="4"/>
        <v>0</v>
      </c>
    </row>
    <row r="307" spans="1:23" s="75" customFormat="1" ht="15" customHeight="1" x14ac:dyDescent="0.2">
      <c r="A307" s="178"/>
      <c r="B307" s="183"/>
      <c r="C307" s="34" t="s">
        <v>111</v>
      </c>
      <c r="D307" s="34" t="s">
        <v>1177</v>
      </c>
      <c r="E307" s="34" t="s">
        <v>21</v>
      </c>
      <c r="F307" s="35" t="s">
        <v>558</v>
      </c>
      <c r="G307" s="36" t="s">
        <v>340</v>
      </c>
      <c r="H307" s="37">
        <v>42942</v>
      </c>
      <c r="I307" s="37">
        <v>42944</v>
      </c>
      <c r="J307" s="38">
        <v>10000</v>
      </c>
      <c r="K307" s="39">
        <v>5.69</v>
      </c>
      <c r="L307" s="37">
        <v>43126</v>
      </c>
      <c r="M307" s="39">
        <v>107</v>
      </c>
      <c r="N307" s="40">
        <v>341</v>
      </c>
      <c r="O307" s="40">
        <v>9659</v>
      </c>
      <c r="P307" s="40">
        <v>10000</v>
      </c>
      <c r="Q307" s="39">
        <v>6</v>
      </c>
      <c r="R307" s="39">
        <v>5.5</v>
      </c>
      <c r="S307" s="39">
        <v>6</v>
      </c>
      <c r="T307" s="150">
        <v>10000</v>
      </c>
      <c r="U307" s="39">
        <v>97.123388888888883</v>
      </c>
      <c r="W307" s="163">
        <f t="shared" si="4"/>
        <v>0</v>
      </c>
    </row>
    <row r="308" spans="1:23" s="75" customFormat="1" ht="15" customHeight="1" x14ac:dyDescent="0.25">
      <c r="A308" s="178"/>
      <c r="B308" s="187"/>
      <c r="C308" s="34" t="s">
        <v>76</v>
      </c>
      <c r="D308" s="34" t="s">
        <v>1177</v>
      </c>
      <c r="E308" s="34" t="s">
        <v>21</v>
      </c>
      <c r="F308" s="35" t="s">
        <v>342</v>
      </c>
      <c r="G308" s="36" t="s">
        <v>340</v>
      </c>
      <c r="H308" s="37">
        <v>42942</v>
      </c>
      <c r="I308" s="37">
        <v>42944</v>
      </c>
      <c r="J308" s="38">
        <v>5000</v>
      </c>
      <c r="K308" s="39">
        <v>3.5</v>
      </c>
      <c r="L308" s="37">
        <v>43126</v>
      </c>
      <c r="M308" s="39">
        <v>211.50000000000003</v>
      </c>
      <c r="N308" s="106">
        <v>3500</v>
      </c>
      <c r="O308" s="40">
        <v>1500</v>
      </c>
      <c r="P308" s="40">
        <v>5000</v>
      </c>
      <c r="Q308" s="39">
        <v>3.6</v>
      </c>
      <c r="R308" s="39">
        <v>3.4</v>
      </c>
      <c r="S308" s="39">
        <v>5.5</v>
      </c>
      <c r="T308" s="150">
        <v>5000</v>
      </c>
      <c r="U308" s="39">
        <v>98.230555555555554</v>
      </c>
      <c r="W308" s="163">
        <f t="shared" si="4"/>
        <v>0</v>
      </c>
    </row>
    <row r="309" spans="1:23" s="75" customFormat="1" ht="15" customHeight="1" x14ac:dyDescent="0.2">
      <c r="A309" s="178"/>
      <c r="B309" s="184" t="s">
        <v>1078</v>
      </c>
      <c r="C309" s="26" t="s">
        <v>113</v>
      </c>
      <c r="D309" s="26" t="s">
        <v>1177</v>
      </c>
      <c r="E309" s="26" t="s">
        <v>18</v>
      </c>
      <c r="F309" s="27" t="s">
        <v>740</v>
      </c>
      <c r="G309" s="28" t="s">
        <v>344</v>
      </c>
      <c r="H309" s="29">
        <v>42949</v>
      </c>
      <c r="I309" s="29">
        <v>42951</v>
      </c>
      <c r="J309" s="30">
        <v>13000</v>
      </c>
      <c r="K309" s="31">
        <v>3.75</v>
      </c>
      <c r="L309" s="29">
        <v>43315</v>
      </c>
      <c r="M309" s="31">
        <v>83.87</v>
      </c>
      <c r="N309" s="32">
        <v>13000</v>
      </c>
      <c r="O309" s="32">
        <v>0</v>
      </c>
      <c r="P309" s="32">
        <v>13000</v>
      </c>
      <c r="Q309" s="31">
        <v>3.75</v>
      </c>
      <c r="R309" s="31">
        <v>3.75</v>
      </c>
      <c r="S309" s="31">
        <v>3.75</v>
      </c>
      <c r="T309" s="149">
        <v>15500</v>
      </c>
      <c r="U309" s="31">
        <v>96.208333333333329</v>
      </c>
      <c r="W309" s="163">
        <f t="shared" si="4"/>
        <v>0</v>
      </c>
    </row>
    <row r="310" spans="1:23" s="75" customFormat="1" ht="15" customHeight="1" x14ac:dyDescent="0.2">
      <c r="A310" s="178"/>
      <c r="B310" s="185"/>
      <c r="C310" s="26" t="s">
        <v>111</v>
      </c>
      <c r="D310" s="26" t="s">
        <v>1177</v>
      </c>
      <c r="E310" s="26" t="s">
        <v>23</v>
      </c>
      <c r="F310" s="27" t="s">
        <v>559</v>
      </c>
      <c r="G310" s="28" t="s">
        <v>344</v>
      </c>
      <c r="H310" s="29">
        <v>42949</v>
      </c>
      <c r="I310" s="29">
        <v>42951</v>
      </c>
      <c r="J310" s="30">
        <v>7000</v>
      </c>
      <c r="K310" s="31">
        <v>5.5</v>
      </c>
      <c r="L310" s="29">
        <v>43042</v>
      </c>
      <c r="M310" s="31">
        <v>140.79</v>
      </c>
      <c r="N310" s="32">
        <v>875</v>
      </c>
      <c r="O310" s="32">
        <v>6125</v>
      </c>
      <c r="P310" s="32">
        <v>7000</v>
      </c>
      <c r="Q310" s="31">
        <v>5.5</v>
      </c>
      <c r="R310" s="31">
        <v>5.5</v>
      </c>
      <c r="S310" s="31">
        <v>5.5</v>
      </c>
      <c r="T310" s="149">
        <v>7000</v>
      </c>
      <c r="U310" s="31">
        <v>98.609722222222217</v>
      </c>
      <c r="W310" s="163">
        <f t="shared" si="4"/>
        <v>0</v>
      </c>
    </row>
    <row r="311" spans="1:23" s="75" customFormat="1" ht="15" customHeight="1" x14ac:dyDescent="0.2">
      <c r="A311" s="178"/>
      <c r="B311" s="185"/>
      <c r="C311" s="26" t="s">
        <v>111</v>
      </c>
      <c r="D311" s="26" t="s">
        <v>1177</v>
      </c>
      <c r="E311" s="26" t="s">
        <v>21</v>
      </c>
      <c r="F311" s="27" t="s">
        <v>560</v>
      </c>
      <c r="G311" s="28" t="s">
        <v>344</v>
      </c>
      <c r="H311" s="29">
        <v>42956</v>
      </c>
      <c r="I311" s="29">
        <v>42958</v>
      </c>
      <c r="J311" s="30">
        <v>5655</v>
      </c>
      <c r="K311" s="31">
        <v>5.81</v>
      </c>
      <c r="L311" s="29">
        <v>43140</v>
      </c>
      <c r="M311" s="31">
        <v>94.25</v>
      </c>
      <c r="N311" s="32">
        <v>4500</v>
      </c>
      <c r="O311" s="32">
        <v>1155</v>
      </c>
      <c r="P311" s="32">
        <v>5655</v>
      </c>
      <c r="Q311" s="31">
        <v>6</v>
      </c>
      <c r="R311" s="31">
        <v>4</v>
      </c>
      <c r="S311" s="31">
        <v>6</v>
      </c>
      <c r="T311" s="149">
        <v>6000</v>
      </c>
      <c r="U311" s="31">
        <v>97.06272222222222</v>
      </c>
      <c r="W311" s="163">
        <f t="shared" si="4"/>
        <v>0</v>
      </c>
    </row>
    <row r="312" spans="1:23" s="75" customFormat="1" ht="15" customHeight="1" x14ac:dyDescent="0.25">
      <c r="A312" s="178"/>
      <c r="B312" s="185"/>
      <c r="C312" s="26" t="s">
        <v>76</v>
      </c>
      <c r="D312" s="26" t="s">
        <v>1177</v>
      </c>
      <c r="E312" s="26" t="s">
        <v>21</v>
      </c>
      <c r="F312" s="27" t="s">
        <v>343</v>
      </c>
      <c r="G312" s="28" t="s">
        <v>344</v>
      </c>
      <c r="H312" s="29">
        <v>42956</v>
      </c>
      <c r="I312" s="29">
        <v>42958</v>
      </c>
      <c r="J312" s="30">
        <v>5000</v>
      </c>
      <c r="K312" s="31">
        <v>3.35</v>
      </c>
      <c r="L312" s="29">
        <v>43140</v>
      </c>
      <c r="M312" s="31">
        <v>211.50000000000003</v>
      </c>
      <c r="N312" s="107">
        <v>4917</v>
      </c>
      <c r="O312" s="32">
        <v>83</v>
      </c>
      <c r="P312" s="32">
        <v>5000</v>
      </c>
      <c r="Q312" s="31">
        <v>3.5</v>
      </c>
      <c r="R312" s="31">
        <v>3.3</v>
      </c>
      <c r="S312" s="31">
        <v>5.6</v>
      </c>
      <c r="T312" s="149">
        <v>5000</v>
      </c>
      <c r="U312" s="31">
        <v>98.30638888888889</v>
      </c>
      <c r="W312" s="163">
        <f t="shared" si="4"/>
        <v>0</v>
      </c>
    </row>
    <row r="313" spans="1:23" s="75" customFormat="1" ht="15" customHeight="1" x14ac:dyDescent="0.2">
      <c r="A313" s="178"/>
      <c r="B313" s="185"/>
      <c r="C313" s="26" t="s">
        <v>112</v>
      </c>
      <c r="D313" s="26" t="s">
        <v>1177</v>
      </c>
      <c r="E313" s="26" t="s">
        <v>18</v>
      </c>
      <c r="F313" s="27" t="s">
        <v>650</v>
      </c>
      <c r="G313" s="28" t="s">
        <v>344</v>
      </c>
      <c r="H313" s="29">
        <v>42956</v>
      </c>
      <c r="I313" s="29">
        <v>42958</v>
      </c>
      <c r="J313" s="30">
        <v>10000</v>
      </c>
      <c r="K313" s="31">
        <v>7.5</v>
      </c>
      <c r="L313" s="29">
        <v>43322</v>
      </c>
      <c r="M313" s="31">
        <v>66.67</v>
      </c>
      <c r="N313" s="32">
        <v>10000</v>
      </c>
      <c r="O313" s="32">
        <v>0</v>
      </c>
      <c r="P313" s="32">
        <v>10000</v>
      </c>
      <c r="Q313" s="31">
        <v>7.5</v>
      </c>
      <c r="R313" s="31">
        <v>7.5</v>
      </c>
      <c r="S313" s="31">
        <v>7.5</v>
      </c>
      <c r="T313" s="149">
        <v>15000</v>
      </c>
      <c r="U313" s="31">
        <v>92.416666666666671</v>
      </c>
      <c r="W313" s="163">
        <f t="shared" si="4"/>
        <v>0</v>
      </c>
    </row>
    <row r="314" spans="1:23" s="75" customFormat="1" ht="15" customHeight="1" x14ac:dyDescent="0.2">
      <c r="A314" s="178"/>
      <c r="B314" s="185"/>
      <c r="C314" s="26" t="s">
        <v>79</v>
      </c>
      <c r="D314" s="26" t="s">
        <v>1177</v>
      </c>
      <c r="E314" s="26" t="s">
        <v>23</v>
      </c>
      <c r="F314" s="27" t="s">
        <v>423</v>
      </c>
      <c r="G314" s="28" t="s">
        <v>344</v>
      </c>
      <c r="H314" s="29">
        <v>42956</v>
      </c>
      <c r="I314" s="29">
        <v>42958</v>
      </c>
      <c r="J314" s="30">
        <v>1500</v>
      </c>
      <c r="K314" s="31">
        <v>4.33</v>
      </c>
      <c r="L314" s="29">
        <v>43049</v>
      </c>
      <c r="M314" s="31">
        <v>25</v>
      </c>
      <c r="N314" s="32">
        <v>0</v>
      </c>
      <c r="O314" s="32">
        <v>1500</v>
      </c>
      <c r="P314" s="32">
        <v>1500</v>
      </c>
      <c r="Q314" s="31">
        <v>5.0999999999999996</v>
      </c>
      <c r="R314" s="31">
        <v>3.95</v>
      </c>
      <c r="S314" s="31">
        <v>6</v>
      </c>
      <c r="T314" s="149">
        <v>8000</v>
      </c>
      <c r="U314" s="31">
        <v>98.905472222222215</v>
      </c>
      <c r="W314" s="163">
        <f t="shared" si="4"/>
        <v>0</v>
      </c>
    </row>
    <row r="315" spans="1:23" s="75" customFormat="1" ht="15" customHeight="1" x14ac:dyDescent="0.25">
      <c r="A315" s="178"/>
      <c r="B315" s="185"/>
      <c r="C315" s="26" t="s">
        <v>76</v>
      </c>
      <c r="D315" s="26" t="s">
        <v>1177</v>
      </c>
      <c r="E315" s="26" t="s">
        <v>18</v>
      </c>
      <c r="F315" s="27" t="s">
        <v>345</v>
      </c>
      <c r="G315" s="28" t="s">
        <v>344</v>
      </c>
      <c r="H315" s="29">
        <v>42970</v>
      </c>
      <c r="I315" s="29">
        <v>42972</v>
      </c>
      <c r="J315" s="30">
        <v>5000</v>
      </c>
      <c r="K315" s="31">
        <v>3.74</v>
      </c>
      <c r="L315" s="29">
        <v>43336</v>
      </c>
      <c r="M315" s="31">
        <v>129.84</v>
      </c>
      <c r="N315" s="107">
        <v>4870</v>
      </c>
      <c r="O315" s="32">
        <v>130</v>
      </c>
      <c r="P315" s="32">
        <v>5000</v>
      </c>
      <c r="Q315" s="31">
        <v>3.8</v>
      </c>
      <c r="R315" s="31">
        <v>3.7</v>
      </c>
      <c r="S315" s="31">
        <v>5.6</v>
      </c>
      <c r="T315" s="149">
        <v>5000</v>
      </c>
      <c r="U315" s="31">
        <v>96.218444444444444</v>
      </c>
      <c r="W315" s="163">
        <f t="shared" si="4"/>
        <v>0</v>
      </c>
    </row>
    <row r="316" spans="1:23" s="75" customFormat="1" ht="15" customHeight="1" x14ac:dyDescent="0.2">
      <c r="A316" s="178"/>
      <c r="B316" s="185"/>
      <c r="C316" s="26" t="s">
        <v>111</v>
      </c>
      <c r="D316" s="26" t="s">
        <v>1177</v>
      </c>
      <c r="E316" s="26" t="s">
        <v>21</v>
      </c>
      <c r="F316" s="27" t="s">
        <v>561</v>
      </c>
      <c r="G316" s="28" t="s">
        <v>344</v>
      </c>
      <c r="H316" s="29">
        <v>42963</v>
      </c>
      <c r="I316" s="29">
        <v>42965</v>
      </c>
      <c r="J316" s="30">
        <v>7340</v>
      </c>
      <c r="K316" s="31">
        <v>5.38</v>
      </c>
      <c r="L316" s="29">
        <v>43147</v>
      </c>
      <c r="M316" s="31">
        <v>73.400000000000006</v>
      </c>
      <c r="N316" s="32">
        <v>2000</v>
      </c>
      <c r="O316" s="32">
        <v>5340</v>
      </c>
      <c r="P316" s="32">
        <v>7340</v>
      </c>
      <c r="Q316" s="31">
        <v>5.95</v>
      </c>
      <c r="R316" s="31">
        <v>4.75</v>
      </c>
      <c r="S316" s="31">
        <v>5.95</v>
      </c>
      <c r="T316" s="149">
        <v>10000</v>
      </c>
      <c r="U316" s="31">
        <v>97.280111111111111</v>
      </c>
      <c r="W316" s="163">
        <f t="shared" si="4"/>
        <v>0</v>
      </c>
    </row>
    <row r="317" spans="1:23" s="75" customFormat="1" ht="15" customHeight="1" x14ac:dyDescent="0.2">
      <c r="A317" s="178"/>
      <c r="B317" s="185"/>
      <c r="C317" s="26" t="s">
        <v>111</v>
      </c>
      <c r="D317" s="26" t="s">
        <v>1177</v>
      </c>
      <c r="E317" s="26" t="s">
        <v>23</v>
      </c>
      <c r="F317" s="27" t="s">
        <v>562</v>
      </c>
      <c r="G317" s="28" t="s">
        <v>344</v>
      </c>
      <c r="H317" s="29">
        <v>42970</v>
      </c>
      <c r="I317" s="29">
        <v>42972</v>
      </c>
      <c r="J317" s="30">
        <v>10000</v>
      </c>
      <c r="K317" s="31">
        <v>5.12</v>
      </c>
      <c r="L317" s="29">
        <v>43063</v>
      </c>
      <c r="M317" s="31">
        <v>156.75</v>
      </c>
      <c r="N317" s="32">
        <v>2367</v>
      </c>
      <c r="O317" s="32">
        <v>7633</v>
      </c>
      <c r="P317" s="32">
        <v>10000</v>
      </c>
      <c r="Q317" s="31">
        <v>5.5</v>
      </c>
      <c r="R317" s="31">
        <v>4.75</v>
      </c>
      <c r="S317" s="31">
        <v>7</v>
      </c>
      <c r="T317" s="149">
        <v>10000</v>
      </c>
      <c r="U317" s="31">
        <v>98.705777777777783</v>
      </c>
      <c r="W317" s="163">
        <f t="shared" si="4"/>
        <v>0</v>
      </c>
    </row>
    <row r="318" spans="1:23" s="75" customFormat="1" ht="15" customHeight="1" x14ac:dyDescent="0.2">
      <c r="A318" s="178"/>
      <c r="B318" s="185"/>
      <c r="C318" s="26" t="s">
        <v>113</v>
      </c>
      <c r="D318" s="26" t="s">
        <v>1177</v>
      </c>
      <c r="E318" s="26" t="s">
        <v>18</v>
      </c>
      <c r="F318" s="27" t="s">
        <v>741</v>
      </c>
      <c r="G318" s="28" t="s">
        <v>344</v>
      </c>
      <c r="H318" s="29">
        <v>42970</v>
      </c>
      <c r="I318" s="29">
        <v>42972</v>
      </c>
      <c r="J318" s="30">
        <v>15000</v>
      </c>
      <c r="K318" s="31">
        <v>5.73</v>
      </c>
      <c r="L318" s="29">
        <v>43336</v>
      </c>
      <c r="M318" s="31">
        <v>96.77</v>
      </c>
      <c r="N318" s="32">
        <v>15000</v>
      </c>
      <c r="O318" s="32">
        <v>0</v>
      </c>
      <c r="P318" s="32">
        <v>15000</v>
      </c>
      <c r="Q318" s="31">
        <v>6</v>
      </c>
      <c r="R318" s="31">
        <v>5</v>
      </c>
      <c r="S318" s="31">
        <v>6</v>
      </c>
      <c r="T318" s="149">
        <v>15500</v>
      </c>
      <c r="U318" s="31">
        <v>94.206333333333333</v>
      </c>
      <c r="W318" s="163">
        <f t="shared" si="4"/>
        <v>0</v>
      </c>
    </row>
    <row r="319" spans="1:23" s="75" customFormat="1" ht="15" customHeight="1" x14ac:dyDescent="0.2">
      <c r="A319" s="178"/>
      <c r="B319" s="183" t="s">
        <v>147</v>
      </c>
      <c r="C319" s="34" t="s">
        <v>111</v>
      </c>
      <c r="D319" s="34" t="s">
        <v>1177</v>
      </c>
      <c r="E319" s="34" t="s">
        <v>21</v>
      </c>
      <c r="F319" s="35" t="s">
        <v>563</v>
      </c>
      <c r="G319" s="36" t="s">
        <v>347</v>
      </c>
      <c r="H319" s="37">
        <v>42977</v>
      </c>
      <c r="I319" s="37">
        <v>42979</v>
      </c>
      <c r="J319" s="38">
        <v>8500</v>
      </c>
      <c r="K319" s="39">
        <v>5.5</v>
      </c>
      <c r="L319" s="37">
        <v>43161</v>
      </c>
      <c r="M319" s="39">
        <v>138.47</v>
      </c>
      <c r="N319" s="40">
        <v>0</v>
      </c>
      <c r="O319" s="40">
        <v>8500</v>
      </c>
      <c r="P319" s="40">
        <v>8500</v>
      </c>
      <c r="Q319" s="39">
        <v>5.5</v>
      </c>
      <c r="R319" s="39">
        <v>5.5</v>
      </c>
      <c r="S319" s="39">
        <v>5.95</v>
      </c>
      <c r="T319" s="150">
        <v>8500</v>
      </c>
      <c r="U319" s="39">
        <v>97.219444444444449</v>
      </c>
      <c r="W319" s="163">
        <f t="shared" si="4"/>
        <v>0</v>
      </c>
    </row>
    <row r="320" spans="1:23" s="75" customFormat="1" ht="15" customHeight="1" x14ac:dyDescent="0.2">
      <c r="A320" s="178"/>
      <c r="B320" s="183"/>
      <c r="C320" s="34" t="s">
        <v>113</v>
      </c>
      <c r="D320" s="34" t="s">
        <v>1177</v>
      </c>
      <c r="E320" s="34" t="s">
        <v>18</v>
      </c>
      <c r="F320" s="35" t="s">
        <v>742</v>
      </c>
      <c r="G320" s="36" t="s">
        <v>347</v>
      </c>
      <c r="H320" s="37">
        <v>42977</v>
      </c>
      <c r="I320" s="37">
        <v>42979</v>
      </c>
      <c r="J320" s="38">
        <v>26500</v>
      </c>
      <c r="K320" s="39">
        <v>6.28</v>
      </c>
      <c r="L320" s="37">
        <v>43343</v>
      </c>
      <c r="M320" s="39">
        <v>92.97999999999999</v>
      </c>
      <c r="N320" s="40">
        <v>0</v>
      </c>
      <c r="O320" s="40">
        <v>26500</v>
      </c>
      <c r="P320" s="40">
        <v>26500</v>
      </c>
      <c r="Q320" s="39">
        <v>6.5</v>
      </c>
      <c r="R320" s="39">
        <v>6</v>
      </c>
      <c r="S320" s="39">
        <v>6.5</v>
      </c>
      <c r="T320" s="150">
        <v>28500</v>
      </c>
      <c r="U320" s="39">
        <v>93.650222222222226</v>
      </c>
      <c r="W320" s="163">
        <f t="shared" si="4"/>
        <v>0</v>
      </c>
    </row>
    <row r="321" spans="1:23" s="75" customFormat="1" ht="15" customHeight="1" x14ac:dyDescent="0.2">
      <c r="A321" s="178"/>
      <c r="B321" s="183"/>
      <c r="C321" s="34" t="s">
        <v>113</v>
      </c>
      <c r="D321" s="34" t="s">
        <v>1177</v>
      </c>
      <c r="E321" s="34" t="s">
        <v>21</v>
      </c>
      <c r="F321" s="35" t="s">
        <v>743</v>
      </c>
      <c r="G321" s="36" t="s">
        <v>347</v>
      </c>
      <c r="H321" s="37">
        <v>42977</v>
      </c>
      <c r="I321" s="37">
        <v>42979</v>
      </c>
      <c r="J321" s="38">
        <v>1200</v>
      </c>
      <c r="K321" s="39">
        <v>4.38</v>
      </c>
      <c r="L321" s="37">
        <v>43161</v>
      </c>
      <c r="M321" s="39">
        <v>70</v>
      </c>
      <c r="N321" s="40">
        <v>1200</v>
      </c>
      <c r="O321" s="40">
        <v>0</v>
      </c>
      <c r="P321" s="40">
        <v>1200</v>
      </c>
      <c r="Q321" s="39">
        <v>5.25</v>
      </c>
      <c r="R321" s="39">
        <v>3.5</v>
      </c>
      <c r="S321" s="39">
        <v>6.7</v>
      </c>
      <c r="T321" s="150">
        <v>1200</v>
      </c>
      <c r="U321" s="39">
        <v>97.785666666666671</v>
      </c>
      <c r="W321" s="163">
        <f t="shared" si="4"/>
        <v>0</v>
      </c>
    </row>
    <row r="322" spans="1:23" s="75" customFormat="1" ht="15" customHeight="1" x14ac:dyDescent="0.25">
      <c r="A322" s="178"/>
      <c r="B322" s="183"/>
      <c r="C322" s="34" t="s">
        <v>76</v>
      </c>
      <c r="D322" s="34" t="s">
        <v>1177</v>
      </c>
      <c r="E322" s="34" t="s">
        <v>23</v>
      </c>
      <c r="F322" s="35" t="s">
        <v>346</v>
      </c>
      <c r="G322" s="36" t="s">
        <v>347</v>
      </c>
      <c r="H322" s="37">
        <v>42984</v>
      </c>
      <c r="I322" s="37">
        <v>42986</v>
      </c>
      <c r="J322" s="38">
        <v>5000</v>
      </c>
      <c r="K322" s="39">
        <v>3.21</v>
      </c>
      <c r="L322" s="37">
        <v>43077</v>
      </c>
      <c r="M322" s="39">
        <v>385</v>
      </c>
      <c r="N322" s="106">
        <v>4500</v>
      </c>
      <c r="O322" s="40">
        <v>500</v>
      </c>
      <c r="P322" s="40">
        <v>5000</v>
      </c>
      <c r="Q322" s="39">
        <v>3.3</v>
      </c>
      <c r="R322" s="39">
        <v>3.1</v>
      </c>
      <c r="S322" s="39">
        <v>4.5</v>
      </c>
      <c r="T322" s="150">
        <v>5000</v>
      </c>
      <c r="U322" s="39">
        <v>99.188583333333327</v>
      </c>
      <c r="W322" s="163">
        <f t="shared" si="4"/>
        <v>0</v>
      </c>
    </row>
    <row r="323" spans="1:23" s="75" customFormat="1" ht="15" customHeight="1" x14ac:dyDescent="0.2">
      <c r="A323" s="178"/>
      <c r="B323" s="183"/>
      <c r="C323" s="34" t="s">
        <v>113</v>
      </c>
      <c r="D323" s="34" t="s">
        <v>1177</v>
      </c>
      <c r="E323" s="34" t="s">
        <v>18</v>
      </c>
      <c r="F323" s="35" t="s">
        <v>744</v>
      </c>
      <c r="G323" s="36" t="s">
        <v>347</v>
      </c>
      <c r="H323" s="37">
        <v>42984</v>
      </c>
      <c r="I323" s="37">
        <v>42986</v>
      </c>
      <c r="J323" s="38">
        <v>15000</v>
      </c>
      <c r="K323" s="39">
        <v>6.5</v>
      </c>
      <c r="L323" s="37">
        <v>43350</v>
      </c>
      <c r="M323" s="39">
        <v>100</v>
      </c>
      <c r="N323" s="40">
        <v>0</v>
      </c>
      <c r="O323" s="40">
        <v>15000</v>
      </c>
      <c r="P323" s="40">
        <v>15000</v>
      </c>
      <c r="Q323" s="39">
        <v>6.5</v>
      </c>
      <c r="R323" s="39">
        <v>6.5</v>
      </c>
      <c r="S323" s="39">
        <v>6.5</v>
      </c>
      <c r="T323" s="150">
        <v>15000</v>
      </c>
      <c r="U323" s="39">
        <v>93.427777777777777</v>
      </c>
      <c r="W323" s="163">
        <f t="shared" ref="W323:W386" si="5">J323-P323</f>
        <v>0</v>
      </c>
    </row>
    <row r="324" spans="1:23" s="75" customFormat="1" ht="15" customHeight="1" x14ac:dyDescent="0.2">
      <c r="A324" s="178"/>
      <c r="B324" s="183"/>
      <c r="C324" s="34" t="s">
        <v>111</v>
      </c>
      <c r="D324" s="34" t="s">
        <v>1177</v>
      </c>
      <c r="E324" s="34" t="s">
        <v>23</v>
      </c>
      <c r="F324" s="35" t="s">
        <v>564</v>
      </c>
      <c r="G324" s="36" t="s">
        <v>347</v>
      </c>
      <c r="H324" s="37">
        <v>42984</v>
      </c>
      <c r="I324" s="37">
        <v>42986</v>
      </c>
      <c r="J324" s="38">
        <v>9000</v>
      </c>
      <c r="K324" s="39">
        <v>5.24</v>
      </c>
      <c r="L324" s="37">
        <v>43077</v>
      </c>
      <c r="M324" s="39">
        <v>187.5</v>
      </c>
      <c r="N324" s="40">
        <v>4905</v>
      </c>
      <c r="O324" s="40">
        <v>4095</v>
      </c>
      <c r="P324" s="40">
        <v>9000</v>
      </c>
      <c r="Q324" s="39">
        <v>5.5</v>
      </c>
      <c r="R324" s="39">
        <v>4.8</v>
      </c>
      <c r="S324" s="39">
        <v>7.05</v>
      </c>
      <c r="T324" s="150">
        <v>9000</v>
      </c>
      <c r="U324" s="39">
        <v>98.675444444444437</v>
      </c>
      <c r="W324" s="163">
        <f t="shared" si="5"/>
        <v>0</v>
      </c>
    </row>
    <row r="325" spans="1:23" s="75" customFormat="1" ht="15" customHeight="1" x14ac:dyDescent="0.2">
      <c r="A325" s="178"/>
      <c r="B325" s="183"/>
      <c r="C325" s="34" t="s">
        <v>111</v>
      </c>
      <c r="D325" s="34" t="s">
        <v>1177</v>
      </c>
      <c r="E325" s="34" t="s">
        <v>21</v>
      </c>
      <c r="F325" s="35" t="s">
        <v>565</v>
      </c>
      <c r="G325" s="36" t="s">
        <v>347</v>
      </c>
      <c r="H325" s="37">
        <v>42991</v>
      </c>
      <c r="I325" s="37">
        <v>42993</v>
      </c>
      <c r="J325" s="38">
        <v>10000</v>
      </c>
      <c r="K325" s="39">
        <v>5.2</v>
      </c>
      <c r="L325" s="37">
        <v>43175</v>
      </c>
      <c r="M325" s="39">
        <v>170</v>
      </c>
      <c r="N325" s="40">
        <v>4814</v>
      </c>
      <c r="O325" s="40">
        <v>5186</v>
      </c>
      <c r="P325" s="40">
        <v>10000</v>
      </c>
      <c r="Q325" s="39">
        <v>5.5</v>
      </c>
      <c r="R325" s="39">
        <v>4.9000000000000004</v>
      </c>
      <c r="S325" s="39">
        <v>5.6</v>
      </c>
      <c r="T325" s="150">
        <v>17000</v>
      </c>
      <c r="U325" s="39">
        <v>97.371111111111105</v>
      </c>
      <c r="W325" s="163">
        <f t="shared" si="5"/>
        <v>0</v>
      </c>
    </row>
    <row r="326" spans="1:23" s="75" customFormat="1" ht="15" customHeight="1" x14ac:dyDescent="0.25">
      <c r="A326" s="178"/>
      <c r="B326" s="183"/>
      <c r="C326" s="34" t="s">
        <v>76</v>
      </c>
      <c r="D326" s="34" t="s">
        <v>1177</v>
      </c>
      <c r="E326" s="34" t="s">
        <v>18</v>
      </c>
      <c r="F326" s="35" t="s">
        <v>348</v>
      </c>
      <c r="G326" s="36" t="s">
        <v>347</v>
      </c>
      <c r="H326" s="37">
        <v>42991</v>
      </c>
      <c r="I326" s="37">
        <v>42993</v>
      </c>
      <c r="J326" s="38">
        <v>3500</v>
      </c>
      <c r="K326" s="39">
        <v>3.76</v>
      </c>
      <c r="L326" s="37">
        <v>43357</v>
      </c>
      <c r="M326" s="39">
        <v>110.00000000000001</v>
      </c>
      <c r="N326" s="106">
        <v>3500</v>
      </c>
      <c r="O326" s="40">
        <v>0</v>
      </c>
      <c r="P326" s="40">
        <v>3500</v>
      </c>
      <c r="Q326" s="39">
        <v>3.85</v>
      </c>
      <c r="R326" s="39">
        <v>3.7</v>
      </c>
      <c r="S326" s="39">
        <v>4.5</v>
      </c>
      <c r="T326" s="150">
        <v>5500</v>
      </c>
      <c r="U326" s="39">
        <v>96.198222222222228</v>
      </c>
      <c r="W326" s="163">
        <f t="shared" si="5"/>
        <v>0</v>
      </c>
    </row>
    <row r="327" spans="1:23" s="75" customFormat="1" ht="15" customHeight="1" x14ac:dyDescent="0.25">
      <c r="A327" s="178"/>
      <c r="B327" s="183"/>
      <c r="C327" s="34" t="s">
        <v>76</v>
      </c>
      <c r="D327" s="34" t="s">
        <v>1177</v>
      </c>
      <c r="E327" s="34" t="s">
        <v>21</v>
      </c>
      <c r="F327" s="35" t="s">
        <v>349</v>
      </c>
      <c r="G327" s="36" t="s">
        <v>347</v>
      </c>
      <c r="H327" s="37">
        <v>42998</v>
      </c>
      <c r="I327" s="37">
        <v>43000</v>
      </c>
      <c r="J327" s="38">
        <v>5000</v>
      </c>
      <c r="K327" s="39">
        <v>3.35</v>
      </c>
      <c r="L327" s="37">
        <v>43182</v>
      </c>
      <c r="M327" s="39">
        <v>231.5</v>
      </c>
      <c r="N327" s="106">
        <v>5000</v>
      </c>
      <c r="O327" s="40">
        <v>0</v>
      </c>
      <c r="P327" s="40">
        <v>5000</v>
      </c>
      <c r="Q327" s="39">
        <v>3.4</v>
      </c>
      <c r="R327" s="39">
        <v>3.3</v>
      </c>
      <c r="S327" s="39">
        <v>6</v>
      </c>
      <c r="T327" s="150">
        <v>5000</v>
      </c>
      <c r="U327" s="39">
        <v>98.30638888888889</v>
      </c>
      <c r="W327" s="163">
        <f t="shared" si="5"/>
        <v>0</v>
      </c>
    </row>
    <row r="328" spans="1:23" s="75" customFormat="1" ht="15" customHeight="1" x14ac:dyDescent="0.2">
      <c r="A328" s="178"/>
      <c r="B328" s="183"/>
      <c r="C328" s="34" t="s">
        <v>112</v>
      </c>
      <c r="D328" s="34" t="s">
        <v>1177</v>
      </c>
      <c r="E328" s="34" t="s">
        <v>18</v>
      </c>
      <c r="F328" s="35" t="s">
        <v>651</v>
      </c>
      <c r="G328" s="36" t="s">
        <v>347</v>
      </c>
      <c r="H328" s="37">
        <v>42998</v>
      </c>
      <c r="I328" s="37">
        <v>43000</v>
      </c>
      <c r="J328" s="38">
        <v>15000</v>
      </c>
      <c r="K328" s="39">
        <v>6.61</v>
      </c>
      <c r="L328" s="37">
        <v>43364</v>
      </c>
      <c r="M328" s="39">
        <v>130</v>
      </c>
      <c r="N328" s="40">
        <v>15000</v>
      </c>
      <c r="O328" s="40">
        <v>0</v>
      </c>
      <c r="P328" s="40">
        <v>15000</v>
      </c>
      <c r="Q328" s="39">
        <v>8.5</v>
      </c>
      <c r="R328" s="39">
        <v>1.8</v>
      </c>
      <c r="S328" s="39">
        <v>8.5</v>
      </c>
      <c r="T328" s="150">
        <v>15000</v>
      </c>
      <c r="U328" s="39">
        <v>93.316555555555553</v>
      </c>
      <c r="W328" s="163">
        <f t="shared" si="5"/>
        <v>0</v>
      </c>
    </row>
    <row r="329" spans="1:23" s="75" customFormat="1" ht="15" customHeight="1" x14ac:dyDescent="0.2">
      <c r="A329" s="178"/>
      <c r="B329" s="183"/>
      <c r="C329" s="34" t="s">
        <v>111</v>
      </c>
      <c r="D329" s="34" t="s">
        <v>1177</v>
      </c>
      <c r="E329" s="34" t="s">
        <v>21</v>
      </c>
      <c r="F329" s="35" t="s">
        <v>566</v>
      </c>
      <c r="G329" s="36" t="s">
        <v>347</v>
      </c>
      <c r="H329" s="37">
        <v>42998</v>
      </c>
      <c r="I329" s="37">
        <v>43000</v>
      </c>
      <c r="J329" s="38">
        <v>10000</v>
      </c>
      <c r="K329" s="39">
        <v>5.16</v>
      </c>
      <c r="L329" s="37">
        <v>43182</v>
      </c>
      <c r="M329" s="39">
        <v>195.01</v>
      </c>
      <c r="N329" s="40">
        <v>2299</v>
      </c>
      <c r="O329" s="40">
        <v>7701</v>
      </c>
      <c r="P329" s="40">
        <v>10000</v>
      </c>
      <c r="Q329" s="39">
        <v>5.35</v>
      </c>
      <c r="R329" s="39">
        <v>4.75</v>
      </c>
      <c r="S329" s="39">
        <v>5.9</v>
      </c>
      <c r="T329" s="150">
        <v>10000</v>
      </c>
      <c r="U329" s="39">
        <v>97.391333333333336</v>
      </c>
      <c r="W329" s="163">
        <f t="shared" si="5"/>
        <v>0</v>
      </c>
    </row>
    <row r="330" spans="1:23" s="75" customFormat="1" ht="15" customHeight="1" x14ac:dyDescent="0.2">
      <c r="A330" s="178"/>
      <c r="B330" s="183"/>
      <c r="C330" s="34" t="s">
        <v>79</v>
      </c>
      <c r="D330" s="34" t="s">
        <v>1177</v>
      </c>
      <c r="E330" s="34" t="s">
        <v>23</v>
      </c>
      <c r="F330" s="35" t="s">
        <v>424</v>
      </c>
      <c r="G330" s="36" t="s">
        <v>347</v>
      </c>
      <c r="H330" s="37">
        <v>42998</v>
      </c>
      <c r="I330" s="37">
        <v>43000</v>
      </c>
      <c r="J330" s="38">
        <v>3000</v>
      </c>
      <c r="K330" s="39">
        <v>5.04</v>
      </c>
      <c r="L330" s="37">
        <v>43091</v>
      </c>
      <c r="M330" s="39">
        <v>50</v>
      </c>
      <c r="N330" s="40">
        <v>500</v>
      </c>
      <c r="O330" s="40">
        <v>2500</v>
      </c>
      <c r="P330" s="40">
        <v>3000</v>
      </c>
      <c r="Q330" s="39">
        <v>6</v>
      </c>
      <c r="R330" s="39">
        <v>1</v>
      </c>
      <c r="S330" s="39">
        <v>6</v>
      </c>
      <c r="T330" s="150">
        <v>6000</v>
      </c>
      <c r="U330" s="39">
        <v>98.725999999999999</v>
      </c>
      <c r="W330" s="163">
        <f t="shared" si="5"/>
        <v>0</v>
      </c>
    </row>
    <row r="331" spans="1:23" s="75" customFormat="1" ht="15" customHeight="1" x14ac:dyDescent="0.2">
      <c r="A331" s="178"/>
      <c r="B331" s="187"/>
      <c r="C331" s="34" t="s">
        <v>111</v>
      </c>
      <c r="D331" s="34" t="s">
        <v>1177</v>
      </c>
      <c r="E331" s="34" t="s">
        <v>21</v>
      </c>
      <c r="F331" s="35" t="s">
        <v>567</v>
      </c>
      <c r="G331" s="36" t="s">
        <v>347</v>
      </c>
      <c r="H331" s="37">
        <v>43005</v>
      </c>
      <c r="I331" s="37">
        <v>43007</v>
      </c>
      <c r="J331" s="38">
        <v>5000</v>
      </c>
      <c r="K331" s="39">
        <v>4.95</v>
      </c>
      <c r="L331" s="37">
        <v>43189</v>
      </c>
      <c r="M331" s="39">
        <v>258.8</v>
      </c>
      <c r="N331" s="40">
        <v>2242</v>
      </c>
      <c r="O331" s="40">
        <v>2758</v>
      </c>
      <c r="P331" s="40">
        <v>5000</v>
      </c>
      <c r="Q331" s="39">
        <v>5</v>
      </c>
      <c r="R331" s="39">
        <v>4.95</v>
      </c>
      <c r="S331" s="39">
        <v>5.5</v>
      </c>
      <c r="T331" s="150">
        <v>5000</v>
      </c>
      <c r="U331" s="39">
        <v>97.497500000000002</v>
      </c>
      <c r="W331" s="163">
        <f t="shared" si="5"/>
        <v>0</v>
      </c>
    </row>
    <row r="332" spans="1:23" s="75" customFormat="1" ht="15" customHeight="1" x14ac:dyDescent="0.2">
      <c r="A332" s="178"/>
      <c r="B332" s="184" t="s">
        <v>152</v>
      </c>
      <c r="C332" s="26" t="s">
        <v>111</v>
      </c>
      <c r="D332" s="26" t="s">
        <v>1177</v>
      </c>
      <c r="E332" s="26" t="s">
        <v>21</v>
      </c>
      <c r="F332" s="27" t="s">
        <v>568</v>
      </c>
      <c r="G332" s="28" t="s">
        <v>351</v>
      </c>
      <c r="H332" s="29">
        <v>43012</v>
      </c>
      <c r="I332" s="29">
        <v>43014</v>
      </c>
      <c r="J332" s="30">
        <v>10000</v>
      </c>
      <c r="K332" s="31">
        <v>4.96</v>
      </c>
      <c r="L332" s="29">
        <v>43196</v>
      </c>
      <c r="M332" s="31">
        <v>218.00000000000003</v>
      </c>
      <c r="N332" s="32">
        <v>2000</v>
      </c>
      <c r="O332" s="32">
        <v>8000</v>
      </c>
      <c r="P332" s="32">
        <v>10000</v>
      </c>
      <c r="Q332" s="31">
        <v>5</v>
      </c>
      <c r="R332" s="31">
        <v>4.8</v>
      </c>
      <c r="S332" s="31">
        <v>5.5</v>
      </c>
      <c r="T332" s="149">
        <v>10000</v>
      </c>
      <c r="U332" s="31">
        <v>97.492444444444445</v>
      </c>
      <c r="W332" s="163">
        <f t="shared" si="5"/>
        <v>0</v>
      </c>
    </row>
    <row r="333" spans="1:23" s="75" customFormat="1" ht="15" customHeight="1" x14ac:dyDescent="0.2">
      <c r="A333" s="178"/>
      <c r="B333" s="185"/>
      <c r="C333" s="26" t="s">
        <v>79</v>
      </c>
      <c r="D333" s="26" t="s">
        <v>1177</v>
      </c>
      <c r="E333" s="26" t="s">
        <v>23</v>
      </c>
      <c r="F333" s="27" t="s">
        <v>425</v>
      </c>
      <c r="G333" s="28" t="s">
        <v>351</v>
      </c>
      <c r="H333" s="29">
        <v>43012</v>
      </c>
      <c r="I333" s="29">
        <v>43014</v>
      </c>
      <c r="J333" s="30">
        <v>5000</v>
      </c>
      <c r="K333" s="31">
        <v>5.5</v>
      </c>
      <c r="L333" s="29">
        <v>43105</v>
      </c>
      <c r="M333" s="31">
        <v>62.5</v>
      </c>
      <c r="N333" s="32">
        <v>5000</v>
      </c>
      <c r="O333" s="32">
        <v>0</v>
      </c>
      <c r="P333" s="32">
        <v>5000</v>
      </c>
      <c r="Q333" s="31">
        <v>5.5</v>
      </c>
      <c r="R333" s="31">
        <v>5.5</v>
      </c>
      <c r="S333" s="31">
        <v>5.5</v>
      </c>
      <c r="T333" s="149">
        <v>8000</v>
      </c>
      <c r="U333" s="31">
        <v>98.609722222222217</v>
      </c>
      <c r="W333" s="163">
        <f t="shared" si="5"/>
        <v>0</v>
      </c>
    </row>
    <row r="334" spans="1:23" s="75" customFormat="1" ht="15" customHeight="1" x14ac:dyDescent="0.2">
      <c r="A334" s="178"/>
      <c r="B334" s="185"/>
      <c r="C334" s="26" t="s">
        <v>111</v>
      </c>
      <c r="D334" s="26" t="s">
        <v>1177</v>
      </c>
      <c r="E334" s="26" t="s">
        <v>23</v>
      </c>
      <c r="F334" s="27" t="s">
        <v>569</v>
      </c>
      <c r="G334" s="28" t="s">
        <v>351</v>
      </c>
      <c r="H334" s="29">
        <v>43019</v>
      </c>
      <c r="I334" s="29">
        <v>43021</v>
      </c>
      <c r="J334" s="30">
        <v>6500</v>
      </c>
      <c r="K334" s="31">
        <v>4.82</v>
      </c>
      <c r="L334" s="29">
        <v>43112</v>
      </c>
      <c r="M334" s="31">
        <v>195</v>
      </c>
      <c r="N334" s="32">
        <v>3609</v>
      </c>
      <c r="O334" s="32">
        <v>2891</v>
      </c>
      <c r="P334" s="32">
        <v>6500</v>
      </c>
      <c r="Q334" s="31">
        <v>5</v>
      </c>
      <c r="R334" s="31">
        <v>7.05</v>
      </c>
      <c r="S334" s="31">
        <v>4.55</v>
      </c>
      <c r="T334" s="149">
        <v>6500</v>
      </c>
      <c r="U334" s="31">
        <v>98.781611111111104</v>
      </c>
      <c r="W334" s="163">
        <f t="shared" si="5"/>
        <v>0</v>
      </c>
    </row>
    <row r="335" spans="1:23" s="75" customFormat="1" ht="15" customHeight="1" x14ac:dyDescent="0.25">
      <c r="A335" s="178"/>
      <c r="B335" s="185"/>
      <c r="C335" s="26" t="s">
        <v>76</v>
      </c>
      <c r="D335" s="26" t="s">
        <v>1177</v>
      </c>
      <c r="E335" s="26" t="s">
        <v>18</v>
      </c>
      <c r="F335" s="27" t="s">
        <v>350</v>
      </c>
      <c r="G335" s="28" t="s">
        <v>351</v>
      </c>
      <c r="H335" s="29">
        <v>43019</v>
      </c>
      <c r="I335" s="29">
        <v>43021</v>
      </c>
      <c r="J335" s="30">
        <v>4500</v>
      </c>
      <c r="K335" s="31">
        <v>3.75</v>
      </c>
      <c r="L335" s="29">
        <v>43385</v>
      </c>
      <c r="M335" s="31">
        <v>100</v>
      </c>
      <c r="N335" s="107">
        <v>1500</v>
      </c>
      <c r="O335" s="32">
        <v>3000</v>
      </c>
      <c r="P335" s="32">
        <v>4500</v>
      </c>
      <c r="Q335" s="31">
        <v>3.8</v>
      </c>
      <c r="R335" s="31">
        <v>4.25</v>
      </c>
      <c r="S335" s="31">
        <v>3.6</v>
      </c>
      <c r="T335" s="149">
        <v>5000</v>
      </c>
      <c r="U335" s="31">
        <v>96.208333333333329</v>
      </c>
      <c r="W335" s="163">
        <f t="shared" si="5"/>
        <v>0</v>
      </c>
    </row>
    <row r="336" spans="1:23" s="75" customFormat="1" ht="15" customHeight="1" x14ac:dyDescent="0.2">
      <c r="A336" s="178"/>
      <c r="B336" s="185"/>
      <c r="C336" s="26" t="s">
        <v>113</v>
      </c>
      <c r="D336" s="26" t="s">
        <v>1177</v>
      </c>
      <c r="E336" s="26" t="s">
        <v>18</v>
      </c>
      <c r="F336" s="27" t="s">
        <v>745</v>
      </c>
      <c r="G336" s="28" t="s">
        <v>351</v>
      </c>
      <c r="H336" s="29">
        <v>43026</v>
      </c>
      <c r="I336" s="29">
        <v>43028</v>
      </c>
      <c r="J336" s="30">
        <v>7500</v>
      </c>
      <c r="K336" s="31">
        <v>5.97</v>
      </c>
      <c r="L336" s="29">
        <v>43392</v>
      </c>
      <c r="M336" s="31">
        <v>104.67</v>
      </c>
      <c r="N336" s="32">
        <v>7150</v>
      </c>
      <c r="O336" s="32">
        <v>350</v>
      </c>
      <c r="P336" s="32">
        <v>7500</v>
      </c>
      <c r="Q336" s="31">
        <v>6</v>
      </c>
      <c r="R336" s="31">
        <v>5.35</v>
      </c>
      <c r="S336" s="31">
        <v>6</v>
      </c>
      <c r="T336" s="149">
        <v>7500</v>
      </c>
      <c r="U336" s="31">
        <v>93.963666666666668</v>
      </c>
      <c r="W336" s="163">
        <f t="shared" si="5"/>
        <v>0</v>
      </c>
    </row>
    <row r="337" spans="1:23" s="75" customFormat="1" ht="15" customHeight="1" x14ac:dyDescent="0.2">
      <c r="A337" s="178"/>
      <c r="B337" s="185"/>
      <c r="C337" s="26" t="s">
        <v>79</v>
      </c>
      <c r="D337" s="26" t="s">
        <v>1177</v>
      </c>
      <c r="E337" s="26" t="s">
        <v>23</v>
      </c>
      <c r="F337" s="27" t="s">
        <v>426</v>
      </c>
      <c r="G337" s="28" t="s">
        <v>351</v>
      </c>
      <c r="H337" s="29">
        <v>43026</v>
      </c>
      <c r="I337" s="29">
        <v>43028</v>
      </c>
      <c r="J337" s="30">
        <v>1000</v>
      </c>
      <c r="K337" s="31">
        <v>5.15</v>
      </c>
      <c r="L337" s="29">
        <v>43119</v>
      </c>
      <c r="M337" s="31">
        <v>22</v>
      </c>
      <c r="N337" s="32"/>
      <c r="O337" s="32">
        <v>1000</v>
      </c>
      <c r="P337" s="32">
        <v>1000</v>
      </c>
      <c r="Q337" s="31">
        <v>5.15</v>
      </c>
      <c r="R337" s="31"/>
      <c r="S337" s="31"/>
      <c r="T337" s="149"/>
      <c r="U337" s="31">
        <v>98.698194444444439</v>
      </c>
      <c r="W337" s="163">
        <f t="shared" si="5"/>
        <v>0</v>
      </c>
    </row>
    <row r="338" spans="1:23" s="75" customFormat="1" ht="15" customHeight="1" x14ac:dyDescent="0.2">
      <c r="A338" s="178"/>
      <c r="B338" s="185"/>
      <c r="C338" s="26" t="s">
        <v>111</v>
      </c>
      <c r="D338" s="26" t="s">
        <v>1177</v>
      </c>
      <c r="E338" s="26" t="s">
        <v>21</v>
      </c>
      <c r="F338" s="27" t="s">
        <v>570</v>
      </c>
      <c r="G338" s="28" t="s">
        <v>351</v>
      </c>
      <c r="H338" s="29">
        <v>43026</v>
      </c>
      <c r="I338" s="29">
        <v>43028</v>
      </c>
      <c r="J338" s="30">
        <v>8000</v>
      </c>
      <c r="K338" s="31">
        <v>4.8</v>
      </c>
      <c r="L338" s="29">
        <v>43210</v>
      </c>
      <c r="M338" s="31">
        <v>119.31</v>
      </c>
      <c r="N338" s="32">
        <v>0</v>
      </c>
      <c r="O338" s="32">
        <v>8000</v>
      </c>
      <c r="P338" s="32">
        <v>8000</v>
      </c>
      <c r="Q338" s="31">
        <v>5</v>
      </c>
      <c r="R338" s="31">
        <v>4.8</v>
      </c>
      <c r="S338" s="31">
        <v>5.35</v>
      </c>
      <c r="T338" s="149">
        <v>8000</v>
      </c>
      <c r="U338" s="31">
        <v>97.573333333333338</v>
      </c>
      <c r="W338" s="163">
        <f t="shared" si="5"/>
        <v>0</v>
      </c>
    </row>
    <row r="339" spans="1:23" s="75" customFormat="1" ht="15" customHeight="1" x14ac:dyDescent="0.2">
      <c r="A339" s="178"/>
      <c r="B339" s="185"/>
      <c r="C339" s="26" t="s">
        <v>111</v>
      </c>
      <c r="D339" s="26" t="s">
        <v>1177</v>
      </c>
      <c r="E339" s="26" t="s">
        <v>21</v>
      </c>
      <c r="F339" s="27" t="s">
        <v>571</v>
      </c>
      <c r="G339" s="28" t="s">
        <v>351</v>
      </c>
      <c r="H339" s="29">
        <v>43033</v>
      </c>
      <c r="I339" s="29">
        <v>43035</v>
      </c>
      <c r="J339" s="30">
        <v>7000</v>
      </c>
      <c r="K339" s="31">
        <v>5.21</v>
      </c>
      <c r="L339" s="29">
        <v>43217</v>
      </c>
      <c r="M339" s="31">
        <v>134.57</v>
      </c>
      <c r="N339" s="32">
        <v>2045</v>
      </c>
      <c r="O339" s="32">
        <v>4955</v>
      </c>
      <c r="P339" s="32">
        <v>7000</v>
      </c>
      <c r="Q339" s="31">
        <v>5.5</v>
      </c>
      <c r="R339" s="31">
        <v>4.8</v>
      </c>
      <c r="S339" s="31">
        <v>7.05</v>
      </c>
      <c r="T339" s="149">
        <v>7000</v>
      </c>
      <c r="U339" s="31">
        <v>97.366055555555562</v>
      </c>
      <c r="W339" s="163">
        <f t="shared" si="5"/>
        <v>0</v>
      </c>
    </row>
    <row r="340" spans="1:23" s="75" customFormat="1" ht="15" customHeight="1" x14ac:dyDescent="0.25">
      <c r="A340" s="178"/>
      <c r="B340" s="185"/>
      <c r="C340" s="26" t="s">
        <v>76</v>
      </c>
      <c r="D340" s="26" t="s">
        <v>1177</v>
      </c>
      <c r="E340" s="26" t="s">
        <v>21</v>
      </c>
      <c r="F340" s="27" t="s">
        <v>352</v>
      </c>
      <c r="G340" s="28" t="s">
        <v>351</v>
      </c>
      <c r="H340" s="29">
        <v>43033</v>
      </c>
      <c r="I340" s="29">
        <v>43035</v>
      </c>
      <c r="J340" s="30">
        <v>5000</v>
      </c>
      <c r="K340" s="31">
        <v>3.38</v>
      </c>
      <c r="L340" s="29">
        <v>43217</v>
      </c>
      <c r="M340" s="31">
        <v>184</v>
      </c>
      <c r="N340" s="107">
        <v>2370</v>
      </c>
      <c r="O340" s="32">
        <v>2630</v>
      </c>
      <c r="P340" s="32">
        <v>5000</v>
      </c>
      <c r="Q340" s="31">
        <v>3.5</v>
      </c>
      <c r="R340" s="31">
        <v>3.2</v>
      </c>
      <c r="S340" s="31">
        <v>4</v>
      </c>
      <c r="T340" s="149">
        <v>5000</v>
      </c>
      <c r="U340" s="31">
        <v>98.291222222222217</v>
      </c>
      <c r="W340" s="163">
        <f t="shared" si="5"/>
        <v>0</v>
      </c>
    </row>
    <row r="341" spans="1:23" s="75" customFormat="1" ht="15" customHeight="1" x14ac:dyDescent="0.2">
      <c r="A341" s="178"/>
      <c r="B341" s="185"/>
      <c r="C341" s="26" t="s">
        <v>112</v>
      </c>
      <c r="D341" s="26" t="s">
        <v>1177</v>
      </c>
      <c r="E341" s="26" t="s">
        <v>18</v>
      </c>
      <c r="F341" s="27" t="s">
        <v>652</v>
      </c>
      <c r="G341" s="28" t="s">
        <v>351</v>
      </c>
      <c r="H341" s="29">
        <v>43033</v>
      </c>
      <c r="I341" s="29">
        <v>43035</v>
      </c>
      <c r="J341" s="30">
        <v>5500</v>
      </c>
      <c r="K341" s="31">
        <v>8.73</v>
      </c>
      <c r="L341" s="29">
        <v>43399</v>
      </c>
      <c r="M341" s="31">
        <v>36.67</v>
      </c>
      <c r="N341" s="32">
        <v>5500</v>
      </c>
      <c r="O341" s="32">
        <v>0</v>
      </c>
      <c r="P341" s="32">
        <v>5500</v>
      </c>
      <c r="Q341" s="31">
        <v>9</v>
      </c>
      <c r="R341" s="31">
        <v>6</v>
      </c>
      <c r="S341" s="31">
        <v>9</v>
      </c>
      <c r="T341" s="149">
        <v>15000</v>
      </c>
      <c r="U341" s="31">
        <v>91.173000000000002</v>
      </c>
      <c r="W341" s="163">
        <f t="shared" si="5"/>
        <v>0</v>
      </c>
    </row>
    <row r="342" spans="1:23" s="75" customFormat="1" ht="15" customHeight="1" x14ac:dyDescent="0.2">
      <c r="A342" s="178"/>
      <c r="B342" s="182" t="s">
        <v>161</v>
      </c>
      <c r="C342" s="34" t="s">
        <v>408</v>
      </c>
      <c r="D342" s="34" t="s">
        <v>1177</v>
      </c>
      <c r="E342" s="34" t="s">
        <v>21</v>
      </c>
      <c r="F342" s="35" t="s">
        <v>695</v>
      </c>
      <c r="G342" s="36" t="s">
        <v>354</v>
      </c>
      <c r="H342" s="37">
        <v>43040</v>
      </c>
      <c r="I342" s="37">
        <v>43042</v>
      </c>
      <c r="J342" s="38">
        <v>5500</v>
      </c>
      <c r="K342" s="39">
        <v>5.32</v>
      </c>
      <c r="L342" s="37">
        <v>43224</v>
      </c>
      <c r="M342" s="39">
        <v>100</v>
      </c>
      <c r="N342" s="40">
        <v>5500</v>
      </c>
      <c r="O342" s="40">
        <v>0</v>
      </c>
      <c r="P342" s="40">
        <v>5500</v>
      </c>
      <c r="Q342" s="39">
        <v>5.5</v>
      </c>
      <c r="R342" s="39">
        <v>5</v>
      </c>
      <c r="S342" s="39">
        <v>5.5</v>
      </c>
      <c r="T342" s="150">
        <v>5500</v>
      </c>
      <c r="U342" s="39">
        <v>97.310444444444443</v>
      </c>
      <c r="W342" s="163">
        <f t="shared" si="5"/>
        <v>0</v>
      </c>
    </row>
    <row r="343" spans="1:23" s="75" customFormat="1" ht="15" customHeight="1" x14ac:dyDescent="0.2">
      <c r="A343" s="178"/>
      <c r="B343" s="183"/>
      <c r="C343" s="34" t="s">
        <v>111</v>
      </c>
      <c r="D343" s="34" t="s">
        <v>1177</v>
      </c>
      <c r="E343" s="34" t="s">
        <v>23</v>
      </c>
      <c r="F343" s="35" t="s">
        <v>572</v>
      </c>
      <c r="G343" s="36" t="s">
        <v>354</v>
      </c>
      <c r="H343" s="37">
        <v>43040</v>
      </c>
      <c r="I343" s="37">
        <v>43042</v>
      </c>
      <c r="J343" s="38">
        <v>6500</v>
      </c>
      <c r="K343" s="39">
        <v>4.8899999999999997</v>
      </c>
      <c r="L343" s="37">
        <v>43133</v>
      </c>
      <c r="M343" s="39">
        <v>151.78</v>
      </c>
      <c r="N343" s="40">
        <v>1187</v>
      </c>
      <c r="O343" s="40">
        <v>5313</v>
      </c>
      <c r="P343" s="40">
        <v>6500</v>
      </c>
      <c r="Q343" s="39">
        <v>5</v>
      </c>
      <c r="R343" s="39">
        <v>4.5</v>
      </c>
      <c r="S343" s="39">
        <v>7.05</v>
      </c>
      <c r="T343" s="150">
        <v>6500</v>
      </c>
      <c r="U343" s="39">
        <v>98.76391666666666</v>
      </c>
      <c r="W343" s="163">
        <f t="shared" si="5"/>
        <v>0</v>
      </c>
    </row>
    <row r="344" spans="1:23" s="75" customFormat="1" ht="15" customHeight="1" x14ac:dyDescent="0.2">
      <c r="A344" s="178"/>
      <c r="B344" s="183"/>
      <c r="C344" s="34" t="s">
        <v>111</v>
      </c>
      <c r="D344" s="34" t="s">
        <v>1177</v>
      </c>
      <c r="E344" s="34" t="s">
        <v>21</v>
      </c>
      <c r="F344" s="35" t="s">
        <v>573</v>
      </c>
      <c r="G344" s="36" t="s">
        <v>354</v>
      </c>
      <c r="H344" s="37">
        <v>43047</v>
      </c>
      <c r="I344" s="37">
        <v>43049</v>
      </c>
      <c r="J344" s="38">
        <v>6000</v>
      </c>
      <c r="K344" s="39">
        <v>5.25</v>
      </c>
      <c r="L344" s="37">
        <v>43231</v>
      </c>
      <c r="M344" s="39">
        <v>101.25</v>
      </c>
      <c r="N344" s="40">
        <v>0</v>
      </c>
      <c r="O344" s="40">
        <v>6000</v>
      </c>
      <c r="P344" s="40">
        <v>6000</v>
      </c>
      <c r="Q344" s="39">
        <v>5.25</v>
      </c>
      <c r="R344" s="39">
        <v>5.25</v>
      </c>
      <c r="S344" s="39">
        <v>6.95</v>
      </c>
      <c r="T344" s="150">
        <v>6000</v>
      </c>
      <c r="U344" s="39">
        <v>97.345833333333331</v>
      </c>
      <c r="W344" s="163">
        <f t="shared" si="5"/>
        <v>0</v>
      </c>
    </row>
    <row r="345" spans="1:23" s="75" customFormat="1" ht="15" customHeight="1" x14ac:dyDescent="0.25">
      <c r="A345" s="178"/>
      <c r="B345" s="183"/>
      <c r="C345" s="34" t="s">
        <v>76</v>
      </c>
      <c r="D345" s="34" t="s">
        <v>1177</v>
      </c>
      <c r="E345" s="34" t="s">
        <v>23</v>
      </c>
      <c r="F345" s="35" t="s">
        <v>353</v>
      </c>
      <c r="G345" s="36" t="s">
        <v>354</v>
      </c>
      <c r="H345" s="37">
        <v>43047</v>
      </c>
      <c r="I345" s="37">
        <v>43049</v>
      </c>
      <c r="J345" s="38">
        <v>5000</v>
      </c>
      <c r="K345" s="39">
        <v>3.11</v>
      </c>
      <c r="L345" s="37">
        <v>43140</v>
      </c>
      <c r="M345" s="39">
        <v>171.5</v>
      </c>
      <c r="N345" s="106">
        <v>5000</v>
      </c>
      <c r="O345" s="40">
        <v>0</v>
      </c>
      <c r="P345" s="40">
        <v>5000</v>
      </c>
      <c r="Q345" s="39">
        <v>3.25</v>
      </c>
      <c r="R345" s="39">
        <v>3</v>
      </c>
      <c r="S345" s="39">
        <v>5.85</v>
      </c>
      <c r="T345" s="150">
        <v>5000</v>
      </c>
      <c r="U345" s="39">
        <v>99.213861111111115</v>
      </c>
      <c r="W345" s="163">
        <f t="shared" si="5"/>
        <v>0</v>
      </c>
    </row>
    <row r="346" spans="1:23" s="75" customFormat="1" ht="15" customHeight="1" x14ac:dyDescent="0.2">
      <c r="A346" s="178"/>
      <c r="B346" s="183"/>
      <c r="C346" s="34" t="s">
        <v>112</v>
      </c>
      <c r="D346" s="34" t="s">
        <v>1177</v>
      </c>
      <c r="E346" s="34" t="s">
        <v>18</v>
      </c>
      <c r="F346" s="35" t="s">
        <v>653</v>
      </c>
      <c r="G346" s="36" t="s">
        <v>354</v>
      </c>
      <c r="H346" s="37">
        <v>43047</v>
      </c>
      <c r="I346" s="37">
        <v>43049</v>
      </c>
      <c r="J346" s="38">
        <v>1500</v>
      </c>
      <c r="K346" s="39">
        <v>5.5</v>
      </c>
      <c r="L346" s="37">
        <v>43413</v>
      </c>
      <c r="M346" s="39">
        <v>10</v>
      </c>
      <c r="N346" s="40">
        <v>0</v>
      </c>
      <c r="O346" s="40">
        <v>1500</v>
      </c>
      <c r="P346" s="40">
        <v>1500</v>
      </c>
      <c r="Q346" s="39">
        <v>5.5</v>
      </c>
      <c r="R346" s="39">
        <v>5.5</v>
      </c>
      <c r="S346" s="39">
        <v>5.5</v>
      </c>
      <c r="T346" s="150">
        <v>15000</v>
      </c>
      <c r="U346" s="39">
        <v>94.438888888888883</v>
      </c>
      <c r="W346" s="163">
        <f t="shared" si="5"/>
        <v>0</v>
      </c>
    </row>
    <row r="347" spans="1:23" s="75" customFormat="1" ht="15" customHeight="1" x14ac:dyDescent="0.2">
      <c r="A347" s="178"/>
      <c r="B347" s="183"/>
      <c r="C347" s="34" t="s">
        <v>79</v>
      </c>
      <c r="D347" s="34" t="s">
        <v>1177</v>
      </c>
      <c r="E347" s="34" t="s">
        <v>23</v>
      </c>
      <c r="F347" s="35" t="s">
        <v>427</v>
      </c>
      <c r="G347" s="36" t="s">
        <v>354</v>
      </c>
      <c r="H347" s="37">
        <v>43047</v>
      </c>
      <c r="I347" s="37">
        <v>43049</v>
      </c>
      <c r="J347" s="38">
        <v>2000</v>
      </c>
      <c r="K347" s="39">
        <v>5.5750000000000002</v>
      </c>
      <c r="L347" s="37">
        <v>43140</v>
      </c>
      <c r="M347" s="39">
        <v>54.379999999999995</v>
      </c>
      <c r="N347" s="40">
        <v>0</v>
      </c>
      <c r="O347" s="40">
        <v>2000</v>
      </c>
      <c r="P347" s="40">
        <v>2000</v>
      </c>
      <c r="Q347" s="39">
        <v>6</v>
      </c>
      <c r="R347" s="39">
        <v>5.15</v>
      </c>
      <c r="S347" s="39">
        <v>6</v>
      </c>
      <c r="T347" s="150">
        <v>4000</v>
      </c>
      <c r="U347" s="39">
        <v>98.590763888888887</v>
      </c>
      <c r="W347" s="163">
        <f t="shared" si="5"/>
        <v>0</v>
      </c>
    </row>
    <row r="348" spans="1:23" s="75" customFormat="1" ht="15" customHeight="1" x14ac:dyDescent="0.25">
      <c r="A348" s="178"/>
      <c r="B348" s="183"/>
      <c r="C348" s="34" t="s">
        <v>76</v>
      </c>
      <c r="D348" s="34" t="s">
        <v>1177</v>
      </c>
      <c r="E348" s="34" t="s">
        <v>23</v>
      </c>
      <c r="F348" s="35" t="s">
        <v>355</v>
      </c>
      <c r="G348" s="36" t="s">
        <v>354</v>
      </c>
      <c r="H348" s="37">
        <v>43054</v>
      </c>
      <c r="I348" s="37">
        <v>43056</v>
      </c>
      <c r="J348" s="38">
        <v>10000</v>
      </c>
      <c r="K348" s="39">
        <v>3.2</v>
      </c>
      <c r="L348" s="37">
        <v>43147</v>
      </c>
      <c r="M348" s="39">
        <v>145</v>
      </c>
      <c r="N348" s="106">
        <v>7500</v>
      </c>
      <c r="O348" s="40">
        <v>2500</v>
      </c>
      <c r="P348" s="40">
        <v>10000</v>
      </c>
      <c r="Q348" s="39">
        <v>3.3</v>
      </c>
      <c r="R348" s="39">
        <v>3.1</v>
      </c>
      <c r="S348" s="39">
        <v>4</v>
      </c>
      <c r="T348" s="150">
        <v>10000</v>
      </c>
      <c r="U348" s="39">
        <v>99.191111111111113</v>
      </c>
      <c r="W348" s="163">
        <f t="shared" si="5"/>
        <v>0</v>
      </c>
    </row>
    <row r="349" spans="1:23" s="75" customFormat="1" ht="15" customHeight="1" x14ac:dyDescent="0.2">
      <c r="A349" s="178"/>
      <c r="B349" s="183"/>
      <c r="C349" s="34" t="s">
        <v>111</v>
      </c>
      <c r="D349" s="34" t="s">
        <v>1177</v>
      </c>
      <c r="E349" s="34" t="s">
        <v>21</v>
      </c>
      <c r="F349" s="35" t="s">
        <v>574</v>
      </c>
      <c r="G349" s="36" t="s">
        <v>354</v>
      </c>
      <c r="H349" s="37">
        <v>43054</v>
      </c>
      <c r="I349" s="37">
        <v>43056</v>
      </c>
      <c r="J349" s="38">
        <v>9500</v>
      </c>
      <c r="K349" s="39">
        <v>5.08</v>
      </c>
      <c r="L349" s="37">
        <v>43238</v>
      </c>
      <c r="M349" s="39">
        <v>125.63</v>
      </c>
      <c r="N349" s="40">
        <v>4760</v>
      </c>
      <c r="O349" s="40">
        <v>4740</v>
      </c>
      <c r="P349" s="40">
        <v>9500</v>
      </c>
      <c r="Q349" s="39">
        <v>5.5</v>
      </c>
      <c r="R349" s="39">
        <v>4.8</v>
      </c>
      <c r="S349" s="39">
        <v>6.95</v>
      </c>
      <c r="T349" s="150">
        <v>9500</v>
      </c>
      <c r="U349" s="39">
        <v>97.431777777777782</v>
      </c>
      <c r="W349" s="163">
        <f t="shared" si="5"/>
        <v>0</v>
      </c>
    </row>
    <row r="350" spans="1:23" s="75" customFormat="1" ht="15" customHeight="1" x14ac:dyDescent="0.2">
      <c r="A350" s="178"/>
      <c r="B350" s="183"/>
      <c r="C350" s="34" t="s">
        <v>111</v>
      </c>
      <c r="D350" s="34" t="s">
        <v>1177</v>
      </c>
      <c r="E350" s="34" t="s">
        <v>23</v>
      </c>
      <c r="F350" s="35" t="s">
        <v>575</v>
      </c>
      <c r="G350" s="36" t="s">
        <v>354</v>
      </c>
      <c r="H350" s="37">
        <v>43061</v>
      </c>
      <c r="I350" s="37">
        <v>43063</v>
      </c>
      <c r="J350" s="38">
        <v>13500</v>
      </c>
      <c r="K350" s="39">
        <v>4.6900000000000004</v>
      </c>
      <c r="L350" s="37">
        <v>43154</v>
      </c>
      <c r="M350" s="39">
        <v>162.56</v>
      </c>
      <c r="N350" s="40">
        <v>6000</v>
      </c>
      <c r="O350" s="40">
        <v>7500</v>
      </c>
      <c r="P350" s="40">
        <v>13500</v>
      </c>
      <c r="Q350" s="39">
        <v>5.2</v>
      </c>
      <c r="R350" s="39">
        <v>3.15</v>
      </c>
      <c r="S350" s="39">
        <v>5.5</v>
      </c>
      <c r="T350" s="150">
        <v>13500</v>
      </c>
      <c r="U350" s="39">
        <v>98.814472222222221</v>
      </c>
      <c r="W350" s="163">
        <f t="shared" si="5"/>
        <v>0</v>
      </c>
    </row>
    <row r="351" spans="1:23" s="75" customFormat="1" ht="15" customHeight="1" x14ac:dyDescent="0.25">
      <c r="A351" s="178"/>
      <c r="B351" s="183"/>
      <c r="C351" s="34" t="s">
        <v>76</v>
      </c>
      <c r="D351" s="34" t="s">
        <v>1177</v>
      </c>
      <c r="E351" s="34" t="s">
        <v>23</v>
      </c>
      <c r="F351" s="35" t="s">
        <v>356</v>
      </c>
      <c r="G351" s="36" t="s">
        <v>354</v>
      </c>
      <c r="H351" s="37">
        <v>43061</v>
      </c>
      <c r="I351" s="37">
        <v>43063</v>
      </c>
      <c r="J351" s="38">
        <v>10000</v>
      </c>
      <c r="K351" s="39">
        <v>3.18</v>
      </c>
      <c r="L351" s="37">
        <v>43154</v>
      </c>
      <c r="M351" s="39">
        <v>125.2</v>
      </c>
      <c r="N351" s="106">
        <v>9500</v>
      </c>
      <c r="O351" s="40">
        <v>500</v>
      </c>
      <c r="P351" s="40">
        <v>10000</v>
      </c>
      <c r="Q351" s="39">
        <v>3.2</v>
      </c>
      <c r="R351" s="39">
        <v>3.15</v>
      </c>
      <c r="S351" s="39">
        <v>4</v>
      </c>
      <c r="T351" s="150">
        <v>10000</v>
      </c>
      <c r="U351" s="39">
        <v>99.19616666666667</v>
      </c>
      <c r="W351" s="163">
        <f t="shared" si="5"/>
        <v>0</v>
      </c>
    </row>
    <row r="352" spans="1:23" s="75" customFormat="1" ht="15" customHeight="1" x14ac:dyDescent="0.2">
      <c r="A352" s="178"/>
      <c r="B352" s="183"/>
      <c r="C352" s="34" t="s">
        <v>112</v>
      </c>
      <c r="D352" s="34" t="s">
        <v>1177</v>
      </c>
      <c r="E352" s="34" t="s">
        <v>18</v>
      </c>
      <c r="F352" s="35" t="s">
        <v>654</v>
      </c>
      <c r="G352" s="36" t="s">
        <v>354</v>
      </c>
      <c r="H352" s="37">
        <v>43061</v>
      </c>
      <c r="I352" s="37">
        <v>43063</v>
      </c>
      <c r="J352" s="38">
        <v>10000</v>
      </c>
      <c r="K352" s="39">
        <v>9.44</v>
      </c>
      <c r="L352" s="37">
        <v>43427</v>
      </c>
      <c r="M352" s="39">
        <v>66.67</v>
      </c>
      <c r="N352" s="40">
        <v>10000</v>
      </c>
      <c r="O352" s="40">
        <v>0</v>
      </c>
      <c r="P352" s="40">
        <v>10000</v>
      </c>
      <c r="Q352" s="39">
        <v>9.5</v>
      </c>
      <c r="R352" s="39">
        <v>9.1999999999999993</v>
      </c>
      <c r="S352" s="39">
        <v>9.5</v>
      </c>
      <c r="T352" s="150">
        <v>15000</v>
      </c>
      <c r="U352" s="39">
        <v>90.455111111111108</v>
      </c>
      <c r="W352" s="163">
        <f t="shared" si="5"/>
        <v>0</v>
      </c>
    </row>
    <row r="353" spans="1:23" s="75" customFormat="1" ht="15" customHeight="1" x14ac:dyDescent="0.2">
      <c r="A353" s="178"/>
      <c r="B353" s="183"/>
      <c r="C353" s="34" t="s">
        <v>113</v>
      </c>
      <c r="D353" s="34" t="s">
        <v>1177</v>
      </c>
      <c r="E353" s="34" t="s">
        <v>18</v>
      </c>
      <c r="F353" s="35" t="s">
        <v>746</v>
      </c>
      <c r="G353" s="36" t="s">
        <v>354</v>
      </c>
      <c r="H353" s="37">
        <v>43061</v>
      </c>
      <c r="I353" s="37">
        <v>43063</v>
      </c>
      <c r="J353" s="38">
        <v>8000</v>
      </c>
      <c r="K353" s="39">
        <v>6</v>
      </c>
      <c r="L353" s="37">
        <v>43427</v>
      </c>
      <c r="M353" s="39">
        <v>100</v>
      </c>
      <c r="N353" s="40">
        <v>8000</v>
      </c>
      <c r="O353" s="40">
        <v>0</v>
      </c>
      <c r="P353" s="40">
        <v>8000</v>
      </c>
      <c r="Q353" s="39">
        <v>6</v>
      </c>
      <c r="R353" s="39">
        <v>6</v>
      </c>
      <c r="S353" s="39">
        <v>6</v>
      </c>
      <c r="T353" s="150">
        <v>8000</v>
      </c>
      <c r="U353" s="39">
        <v>93.933333333333337</v>
      </c>
      <c r="W353" s="163">
        <f t="shared" si="5"/>
        <v>0</v>
      </c>
    </row>
    <row r="354" spans="1:23" s="75" customFormat="1" ht="15" customHeight="1" x14ac:dyDescent="0.2">
      <c r="A354" s="178"/>
      <c r="B354" s="185" t="s">
        <v>946</v>
      </c>
      <c r="C354" s="26" t="s">
        <v>111</v>
      </c>
      <c r="D354" s="26" t="s">
        <v>1177</v>
      </c>
      <c r="E354" s="26" t="s">
        <v>21</v>
      </c>
      <c r="F354" s="27" t="s">
        <v>576</v>
      </c>
      <c r="G354" s="28" t="s">
        <v>359</v>
      </c>
      <c r="H354" s="29">
        <v>43068</v>
      </c>
      <c r="I354" s="29">
        <v>43070</v>
      </c>
      <c r="J354" s="30">
        <v>5700</v>
      </c>
      <c r="K354" s="31">
        <v>5.1587699999999996</v>
      </c>
      <c r="L354" s="29">
        <v>43252</v>
      </c>
      <c r="M354" s="31">
        <v>56.999999999999993</v>
      </c>
      <c r="N354" s="32">
        <v>4200</v>
      </c>
      <c r="O354" s="32">
        <v>1500</v>
      </c>
      <c r="P354" s="32">
        <v>5700</v>
      </c>
      <c r="Q354" s="31">
        <v>5.5</v>
      </c>
      <c r="R354" s="31">
        <v>5</v>
      </c>
      <c r="S354" s="31">
        <v>5.5</v>
      </c>
      <c r="T354" s="149">
        <v>10000</v>
      </c>
      <c r="U354" s="31">
        <v>97.391955166666662</v>
      </c>
      <c r="W354" s="163">
        <f t="shared" si="5"/>
        <v>0</v>
      </c>
    </row>
    <row r="355" spans="1:23" s="75" customFormat="1" ht="15" customHeight="1" x14ac:dyDescent="0.25">
      <c r="A355" s="178"/>
      <c r="B355" s="185"/>
      <c r="C355" s="26" t="s">
        <v>76</v>
      </c>
      <c r="D355" s="26" t="s">
        <v>1177</v>
      </c>
      <c r="E355" s="26" t="s">
        <v>21</v>
      </c>
      <c r="F355" s="27" t="s">
        <v>357</v>
      </c>
      <c r="G355" s="28" t="s">
        <v>359</v>
      </c>
      <c r="H355" s="29">
        <v>43068</v>
      </c>
      <c r="I355" s="29">
        <v>43070</v>
      </c>
      <c r="J355" s="30">
        <v>7000</v>
      </c>
      <c r="K355" s="31">
        <v>3.5428500000000001</v>
      </c>
      <c r="L355" s="29">
        <v>43252</v>
      </c>
      <c r="M355" s="31">
        <v>135.714</v>
      </c>
      <c r="N355" s="107">
        <v>6000</v>
      </c>
      <c r="O355" s="32">
        <v>1000</v>
      </c>
      <c r="P355" s="32">
        <v>7000</v>
      </c>
      <c r="Q355" s="31">
        <v>3.75</v>
      </c>
      <c r="R355" s="31">
        <v>3.4</v>
      </c>
      <c r="S355" s="31">
        <v>3.75</v>
      </c>
      <c r="T355" s="149">
        <v>7000</v>
      </c>
      <c r="U355" s="31">
        <v>98.208892500000005</v>
      </c>
      <c r="W355" s="163">
        <f t="shared" si="5"/>
        <v>0</v>
      </c>
    </row>
    <row r="356" spans="1:23" s="75" customFormat="1" ht="15" customHeight="1" x14ac:dyDescent="0.25">
      <c r="A356" s="178"/>
      <c r="B356" s="185"/>
      <c r="C356" s="26" t="s">
        <v>76</v>
      </c>
      <c r="D356" s="26" t="s">
        <v>1177</v>
      </c>
      <c r="E356" s="26" t="s">
        <v>21</v>
      </c>
      <c r="F356" s="27" t="s">
        <v>358</v>
      </c>
      <c r="G356" s="28" t="s">
        <v>359</v>
      </c>
      <c r="H356" s="29">
        <v>43075</v>
      </c>
      <c r="I356" s="29">
        <v>43077</v>
      </c>
      <c r="J356" s="30">
        <v>7000</v>
      </c>
      <c r="K356" s="31">
        <v>3.69</v>
      </c>
      <c r="L356" s="29">
        <v>43259</v>
      </c>
      <c r="M356" s="31">
        <v>135.71</v>
      </c>
      <c r="N356" s="107">
        <v>6056</v>
      </c>
      <c r="O356" s="32">
        <v>944</v>
      </c>
      <c r="P356" s="32">
        <v>7000</v>
      </c>
      <c r="Q356" s="31">
        <v>3.75</v>
      </c>
      <c r="R356" s="31">
        <v>3.6</v>
      </c>
      <c r="S356" s="31">
        <v>4</v>
      </c>
      <c r="T356" s="149">
        <v>7000</v>
      </c>
      <c r="U356" s="31">
        <v>98.134500000000003</v>
      </c>
      <c r="W356" s="163">
        <f t="shared" si="5"/>
        <v>0</v>
      </c>
    </row>
    <row r="357" spans="1:23" s="75" customFormat="1" ht="15" customHeight="1" x14ac:dyDescent="0.2">
      <c r="A357" s="178"/>
      <c r="B357" s="185"/>
      <c r="C357" s="26" t="s">
        <v>112</v>
      </c>
      <c r="D357" s="26" t="s">
        <v>1177</v>
      </c>
      <c r="E357" s="26" t="s">
        <v>18</v>
      </c>
      <c r="F357" s="27" t="s">
        <v>655</v>
      </c>
      <c r="G357" s="28" t="s">
        <v>359</v>
      </c>
      <c r="H357" s="29">
        <v>43075</v>
      </c>
      <c r="I357" s="29">
        <v>43077</v>
      </c>
      <c r="J357" s="30">
        <v>1500</v>
      </c>
      <c r="K357" s="31">
        <v>7</v>
      </c>
      <c r="L357" s="29">
        <v>43441</v>
      </c>
      <c r="M357" s="31">
        <v>10</v>
      </c>
      <c r="N357" s="32">
        <v>1500</v>
      </c>
      <c r="O357" s="32">
        <v>0</v>
      </c>
      <c r="P357" s="32">
        <v>1500</v>
      </c>
      <c r="Q357" s="31">
        <v>7</v>
      </c>
      <c r="R357" s="31">
        <v>7</v>
      </c>
      <c r="S357" s="31">
        <v>7</v>
      </c>
      <c r="T357" s="149">
        <v>15000</v>
      </c>
      <c r="U357" s="31">
        <v>92.922222222222217</v>
      </c>
      <c r="W357" s="163">
        <f t="shared" si="5"/>
        <v>0</v>
      </c>
    </row>
    <row r="358" spans="1:23" s="75" customFormat="1" ht="15" customHeight="1" x14ac:dyDescent="0.2">
      <c r="A358" s="178"/>
      <c r="B358" s="185"/>
      <c r="C358" s="26" t="s">
        <v>111</v>
      </c>
      <c r="D358" s="26" t="s">
        <v>1177</v>
      </c>
      <c r="E358" s="26" t="s">
        <v>23</v>
      </c>
      <c r="F358" s="27" t="s">
        <v>577</v>
      </c>
      <c r="G358" s="28" t="s">
        <v>359</v>
      </c>
      <c r="H358" s="29">
        <v>43075</v>
      </c>
      <c r="I358" s="29">
        <v>43077</v>
      </c>
      <c r="J358" s="30">
        <v>8080</v>
      </c>
      <c r="K358" s="31">
        <v>5</v>
      </c>
      <c r="L358" s="29">
        <v>43168</v>
      </c>
      <c r="M358" s="31">
        <v>80.800000000000011</v>
      </c>
      <c r="N358" s="32">
        <v>500</v>
      </c>
      <c r="O358" s="32">
        <v>7580</v>
      </c>
      <c r="P358" s="32">
        <v>8080</v>
      </c>
      <c r="Q358" s="31">
        <v>5.2</v>
      </c>
      <c r="R358" s="31">
        <v>4.75</v>
      </c>
      <c r="S358" s="31">
        <v>5.2</v>
      </c>
      <c r="T358" s="149">
        <v>10000</v>
      </c>
      <c r="U358" s="31">
        <v>98.736111111111114</v>
      </c>
      <c r="W358" s="163">
        <f t="shared" si="5"/>
        <v>0</v>
      </c>
    </row>
    <row r="359" spans="1:23" s="75" customFormat="1" ht="15" customHeight="1" x14ac:dyDescent="0.2">
      <c r="A359" s="178"/>
      <c r="B359" s="185"/>
      <c r="C359" s="26" t="s">
        <v>111</v>
      </c>
      <c r="D359" s="26" t="s">
        <v>1177</v>
      </c>
      <c r="E359" s="26" t="s">
        <v>21</v>
      </c>
      <c r="F359" s="27" t="s">
        <v>578</v>
      </c>
      <c r="G359" s="28" t="s">
        <v>359</v>
      </c>
      <c r="H359" s="29">
        <v>43082</v>
      </c>
      <c r="I359" s="29">
        <v>43084</v>
      </c>
      <c r="J359" s="30">
        <v>10000</v>
      </c>
      <c r="K359" s="31">
        <v>5.24</v>
      </c>
      <c r="L359" s="29">
        <v>43266</v>
      </c>
      <c r="M359" s="31">
        <v>130</v>
      </c>
      <c r="N359" s="32">
        <v>4600</v>
      </c>
      <c r="O359" s="32">
        <v>5400</v>
      </c>
      <c r="P359" s="32">
        <v>10000</v>
      </c>
      <c r="Q359" s="31">
        <v>5.35</v>
      </c>
      <c r="R359" s="31">
        <v>5</v>
      </c>
      <c r="S359" s="31">
        <v>5.5</v>
      </c>
      <c r="T359" s="149">
        <v>10000</v>
      </c>
      <c r="U359" s="31">
        <v>97.350888888888889</v>
      </c>
      <c r="W359" s="163">
        <f t="shared" si="5"/>
        <v>0</v>
      </c>
    </row>
    <row r="360" spans="1:23" s="75" customFormat="1" ht="15" customHeight="1" x14ac:dyDescent="0.25">
      <c r="A360" s="178"/>
      <c r="B360" s="185"/>
      <c r="C360" s="26" t="s">
        <v>76</v>
      </c>
      <c r="D360" s="26" t="s">
        <v>1177</v>
      </c>
      <c r="E360" s="26" t="s">
        <v>21</v>
      </c>
      <c r="F360" s="27" t="s">
        <v>360</v>
      </c>
      <c r="G360" s="28" t="s">
        <v>359</v>
      </c>
      <c r="H360" s="29">
        <v>43082</v>
      </c>
      <c r="I360" s="29">
        <v>43084</v>
      </c>
      <c r="J360" s="30">
        <v>4000</v>
      </c>
      <c r="K360" s="31">
        <v>3.74</v>
      </c>
      <c r="L360" s="29">
        <v>43266</v>
      </c>
      <c r="M360" s="31">
        <v>58.209999999999994</v>
      </c>
      <c r="N360" s="107">
        <v>3500</v>
      </c>
      <c r="O360" s="32">
        <v>500</v>
      </c>
      <c r="P360" s="32">
        <v>4000</v>
      </c>
      <c r="Q360" s="31">
        <v>4</v>
      </c>
      <c r="R360" s="31">
        <v>3.45</v>
      </c>
      <c r="S360" s="31">
        <v>5.9</v>
      </c>
      <c r="T360" s="149">
        <v>7000</v>
      </c>
      <c r="U360" s="31">
        <v>98.109222222222229</v>
      </c>
      <c r="W360" s="163">
        <f t="shared" si="5"/>
        <v>0</v>
      </c>
    </row>
    <row r="361" spans="1:23" s="75" customFormat="1" ht="15" customHeight="1" x14ac:dyDescent="0.2">
      <c r="A361" s="178"/>
      <c r="B361" s="185"/>
      <c r="C361" s="26" t="s">
        <v>79</v>
      </c>
      <c r="D361" s="26" t="s">
        <v>1177</v>
      </c>
      <c r="E361" s="26" t="s">
        <v>23</v>
      </c>
      <c r="F361" s="27" t="s">
        <v>428</v>
      </c>
      <c r="G361" s="28" t="s">
        <v>359</v>
      </c>
      <c r="H361" s="29">
        <v>43082</v>
      </c>
      <c r="I361" s="29">
        <v>43084</v>
      </c>
      <c r="J361" s="30">
        <v>2000</v>
      </c>
      <c r="K361" s="31">
        <v>5.55</v>
      </c>
      <c r="L361" s="29">
        <v>43175</v>
      </c>
      <c r="M361" s="31">
        <v>27.500000000000004</v>
      </c>
      <c r="N361" s="32">
        <v>300</v>
      </c>
      <c r="O361" s="32">
        <v>1700</v>
      </c>
      <c r="P361" s="32">
        <v>2000</v>
      </c>
      <c r="Q361" s="31">
        <v>6.5</v>
      </c>
      <c r="R361" s="31">
        <v>5</v>
      </c>
      <c r="S361" s="31">
        <v>6.5</v>
      </c>
      <c r="T361" s="149">
        <v>8000</v>
      </c>
      <c r="U361" s="31">
        <v>98.59708333333333</v>
      </c>
      <c r="W361" s="163">
        <f t="shared" si="5"/>
        <v>0</v>
      </c>
    </row>
    <row r="362" spans="1:23" s="75" customFormat="1" ht="15" customHeight="1" x14ac:dyDescent="0.25">
      <c r="A362" s="178"/>
      <c r="B362" s="185"/>
      <c r="C362" s="26" t="s">
        <v>76</v>
      </c>
      <c r="D362" s="26" t="s">
        <v>1177</v>
      </c>
      <c r="E362" s="26" t="s">
        <v>21</v>
      </c>
      <c r="F362" s="27" t="s">
        <v>361</v>
      </c>
      <c r="G362" s="28" t="s">
        <v>359</v>
      </c>
      <c r="H362" s="29">
        <v>43089</v>
      </c>
      <c r="I362" s="29">
        <v>43091</v>
      </c>
      <c r="J362" s="30">
        <v>0</v>
      </c>
      <c r="K362" s="31" t="s">
        <v>141</v>
      </c>
      <c r="L362" s="29">
        <v>43273</v>
      </c>
      <c r="M362" s="31">
        <v>29.571399999999997</v>
      </c>
      <c r="N362" s="107">
        <v>0</v>
      </c>
      <c r="O362" s="32">
        <v>0</v>
      </c>
      <c r="P362" s="32">
        <v>0</v>
      </c>
      <c r="Q362" s="31" t="s">
        <v>141</v>
      </c>
      <c r="R362" s="31">
        <v>3.8</v>
      </c>
      <c r="S362" s="31">
        <v>5.95</v>
      </c>
      <c r="T362" s="149">
        <v>7000</v>
      </c>
      <c r="U362" s="31" t="e">
        <v>#VALUE!</v>
      </c>
      <c r="W362" s="163">
        <f t="shared" si="5"/>
        <v>0</v>
      </c>
    </row>
    <row r="363" spans="1:23" s="75" customFormat="1" ht="15" customHeight="1" x14ac:dyDescent="0.2">
      <c r="A363" s="178"/>
      <c r="B363" s="185"/>
      <c r="C363" s="26" t="s">
        <v>113</v>
      </c>
      <c r="D363" s="26" t="s">
        <v>1177</v>
      </c>
      <c r="E363" s="26" t="s">
        <v>18</v>
      </c>
      <c r="F363" s="27" t="s">
        <v>747</v>
      </c>
      <c r="G363" s="28" t="s">
        <v>359</v>
      </c>
      <c r="H363" s="29">
        <v>43089</v>
      </c>
      <c r="I363" s="29">
        <v>43091</v>
      </c>
      <c r="J363" s="30">
        <v>13500</v>
      </c>
      <c r="K363" s="31">
        <v>6.28</v>
      </c>
      <c r="L363" s="29">
        <v>43455</v>
      </c>
      <c r="M363" s="31">
        <v>98.54</v>
      </c>
      <c r="N363" s="32">
        <v>11000</v>
      </c>
      <c r="O363" s="32">
        <v>2500</v>
      </c>
      <c r="P363" s="32">
        <v>13500</v>
      </c>
      <c r="Q363" s="31">
        <v>6.5</v>
      </c>
      <c r="R363" s="31">
        <v>6</v>
      </c>
      <c r="S363" s="31">
        <v>6.5</v>
      </c>
      <c r="T363" s="149">
        <v>13700</v>
      </c>
      <c r="U363" s="31">
        <v>93.650222222222226</v>
      </c>
      <c r="W363" s="163">
        <f t="shared" si="5"/>
        <v>0</v>
      </c>
    </row>
    <row r="364" spans="1:23" s="75" customFormat="1" ht="15" customHeight="1" x14ac:dyDescent="0.2">
      <c r="A364" s="178"/>
      <c r="B364" s="185"/>
      <c r="C364" s="26" t="s">
        <v>111</v>
      </c>
      <c r="D364" s="26" t="s">
        <v>1177</v>
      </c>
      <c r="E364" s="26" t="s">
        <v>21</v>
      </c>
      <c r="F364" s="27" t="s">
        <v>579</v>
      </c>
      <c r="G364" s="28" t="s">
        <v>359</v>
      </c>
      <c r="H364" s="29">
        <v>43089</v>
      </c>
      <c r="I364" s="29">
        <v>43091</v>
      </c>
      <c r="J364" s="30">
        <v>4400</v>
      </c>
      <c r="K364" s="31">
        <v>5.18</v>
      </c>
      <c r="L364" s="29">
        <v>43273</v>
      </c>
      <c r="M364" s="31">
        <v>131.66999999999999</v>
      </c>
      <c r="N364" s="32">
        <v>2500</v>
      </c>
      <c r="O364" s="32">
        <v>1900</v>
      </c>
      <c r="P364" s="32">
        <v>4400</v>
      </c>
      <c r="Q364" s="31">
        <v>5.35</v>
      </c>
      <c r="R364" s="31">
        <v>5</v>
      </c>
      <c r="S364" s="31">
        <v>6.5</v>
      </c>
      <c r="T364" s="149">
        <v>7900</v>
      </c>
      <c r="U364" s="31">
        <v>97.38122222222222</v>
      </c>
      <c r="W364" s="163">
        <f t="shared" si="5"/>
        <v>0</v>
      </c>
    </row>
    <row r="365" spans="1:23" s="75" customFormat="1" ht="15" customHeight="1" x14ac:dyDescent="0.2">
      <c r="A365" s="178"/>
      <c r="B365" s="185"/>
      <c r="C365" s="26" t="s">
        <v>111</v>
      </c>
      <c r="D365" s="26" t="s">
        <v>1177</v>
      </c>
      <c r="E365" s="26" t="s">
        <v>23</v>
      </c>
      <c r="F365" s="27" t="s">
        <v>580</v>
      </c>
      <c r="G365" s="28" t="s">
        <v>359</v>
      </c>
      <c r="H365" s="29">
        <v>43096</v>
      </c>
      <c r="I365" s="29">
        <v>43098</v>
      </c>
      <c r="J365" s="30">
        <v>10000</v>
      </c>
      <c r="K365" s="31">
        <v>5.07</v>
      </c>
      <c r="L365" s="29">
        <v>43189</v>
      </c>
      <c r="M365" s="31">
        <v>150</v>
      </c>
      <c r="N365" s="32">
        <v>9000</v>
      </c>
      <c r="O365" s="32">
        <v>1000</v>
      </c>
      <c r="P365" s="32">
        <v>10000</v>
      </c>
      <c r="Q365" s="31">
        <v>5.25</v>
      </c>
      <c r="R365" s="31">
        <v>4.8</v>
      </c>
      <c r="S365" s="31">
        <v>5.35</v>
      </c>
      <c r="T365" s="149">
        <v>10000</v>
      </c>
      <c r="U365" s="31">
        <v>98.71841666666667</v>
      </c>
      <c r="W365" s="163">
        <f t="shared" si="5"/>
        <v>0</v>
      </c>
    </row>
    <row r="366" spans="1:23" s="75" customFormat="1" ht="15" customHeight="1" x14ac:dyDescent="0.25">
      <c r="A366" s="178"/>
      <c r="B366" s="185"/>
      <c r="C366" s="26" t="s">
        <v>76</v>
      </c>
      <c r="D366" s="26" t="s">
        <v>1177</v>
      </c>
      <c r="E366" s="26" t="s">
        <v>23</v>
      </c>
      <c r="F366" s="27" t="s">
        <v>362</v>
      </c>
      <c r="G366" s="28" t="s">
        <v>359</v>
      </c>
      <c r="H366" s="29">
        <v>43096</v>
      </c>
      <c r="I366" s="29">
        <v>43098</v>
      </c>
      <c r="J366" s="30">
        <v>4000</v>
      </c>
      <c r="K366" s="31">
        <v>3.44</v>
      </c>
      <c r="L366" s="29">
        <v>43189</v>
      </c>
      <c r="M366" s="31">
        <v>40</v>
      </c>
      <c r="N366" s="107">
        <v>3500</v>
      </c>
      <c r="O366" s="32">
        <v>500</v>
      </c>
      <c r="P366" s="32">
        <v>4000</v>
      </c>
      <c r="Q366" s="31">
        <v>3.75</v>
      </c>
      <c r="R366" s="31">
        <v>3.15</v>
      </c>
      <c r="S366" s="31">
        <v>3.75</v>
      </c>
      <c r="T366" s="149">
        <v>10000</v>
      </c>
      <c r="U366" s="31">
        <v>99.13044444444445</v>
      </c>
      <c r="W366" s="163">
        <f t="shared" si="5"/>
        <v>0</v>
      </c>
    </row>
    <row r="367" spans="1:23" s="75" customFormat="1" ht="15" customHeight="1" x14ac:dyDescent="0.2">
      <c r="A367" s="178"/>
      <c r="B367" s="186"/>
      <c r="C367" s="26" t="s">
        <v>408</v>
      </c>
      <c r="D367" s="26" t="s">
        <v>1177</v>
      </c>
      <c r="E367" s="26" t="s">
        <v>21</v>
      </c>
      <c r="F367" s="27" t="s">
        <v>696</v>
      </c>
      <c r="G367" s="28" t="s">
        <v>359</v>
      </c>
      <c r="H367" s="29">
        <v>43096</v>
      </c>
      <c r="I367" s="29">
        <v>43098</v>
      </c>
      <c r="J367" s="30">
        <v>4000</v>
      </c>
      <c r="K367" s="31">
        <v>5.13</v>
      </c>
      <c r="L367" s="29">
        <v>43280</v>
      </c>
      <c r="M367" s="31">
        <v>100</v>
      </c>
      <c r="N367" s="32">
        <v>4000</v>
      </c>
      <c r="O367" s="32">
        <v>0</v>
      </c>
      <c r="P367" s="32">
        <v>4000</v>
      </c>
      <c r="Q367" s="31">
        <v>5.5</v>
      </c>
      <c r="R367" s="31">
        <v>5</v>
      </c>
      <c r="S367" s="31">
        <v>5.5</v>
      </c>
      <c r="T367" s="149">
        <v>4000</v>
      </c>
      <c r="U367" s="31">
        <v>97.406499999999994</v>
      </c>
      <c r="W367" s="163">
        <f t="shared" si="5"/>
        <v>0</v>
      </c>
    </row>
    <row r="368" spans="1:23" s="121" customFormat="1" ht="15" customHeight="1" x14ac:dyDescent="0.2">
      <c r="A368" s="179">
        <v>2018</v>
      </c>
      <c r="B368" s="182" t="s">
        <v>945</v>
      </c>
      <c r="C368" s="34" t="s">
        <v>79</v>
      </c>
      <c r="D368" s="34" t="s">
        <v>1177</v>
      </c>
      <c r="E368" s="34" t="s">
        <v>23</v>
      </c>
      <c r="F368" s="35" t="s">
        <v>429</v>
      </c>
      <c r="G368" s="36" t="s">
        <v>364</v>
      </c>
      <c r="H368" s="37">
        <v>43103</v>
      </c>
      <c r="I368" s="37">
        <v>43105</v>
      </c>
      <c r="J368" s="38">
        <v>4300</v>
      </c>
      <c r="K368" s="39">
        <v>5.7</v>
      </c>
      <c r="L368" s="37">
        <v>43196</v>
      </c>
      <c r="M368" s="39">
        <v>61.429999999999993</v>
      </c>
      <c r="N368" s="40">
        <v>300</v>
      </c>
      <c r="O368" s="40">
        <v>4000</v>
      </c>
      <c r="P368" s="40">
        <v>4300</v>
      </c>
      <c r="Q368" s="39">
        <v>6.5</v>
      </c>
      <c r="R368" s="39">
        <v>2</v>
      </c>
      <c r="S368" s="39">
        <v>6.5</v>
      </c>
      <c r="T368" s="150">
        <v>7000</v>
      </c>
      <c r="U368" s="39">
        <v>98.55916666666667</v>
      </c>
      <c r="W368" s="163">
        <f t="shared" si="5"/>
        <v>0</v>
      </c>
    </row>
    <row r="369" spans="1:23" s="75" customFormat="1" ht="15" customHeight="1" x14ac:dyDescent="0.2">
      <c r="A369" s="180"/>
      <c r="B369" s="183"/>
      <c r="C369" s="34" t="s">
        <v>111</v>
      </c>
      <c r="D369" s="34" t="s">
        <v>1177</v>
      </c>
      <c r="E369" s="34" t="s">
        <v>21</v>
      </c>
      <c r="F369" s="35" t="s">
        <v>581</v>
      </c>
      <c r="G369" s="36" t="s">
        <v>364</v>
      </c>
      <c r="H369" s="37">
        <v>43103</v>
      </c>
      <c r="I369" s="37">
        <v>43105</v>
      </c>
      <c r="J369" s="38">
        <v>9000</v>
      </c>
      <c r="K369" s="39">
        <v>5.01</v>
      </c>
      <c r="L369" s="37">
        <v>43287</v>
      </c>
      <c r="M369" s="39">
        <v>131.06</v>
      </c>
      <c r="N369" s="40">
        <v>6000</v>
      </c>
      <c r="O369" s="40">
        <v>3000</v>
      </c>
      <c r="P369" s="40">
        <v>9000</v>
      </c>
      <c r="Q369" s="39">
        <v>5.25</v>
      </c>
      <c r="R369" s="39">
        <v>4.9000000000000004</v>
      </c>
      <c r="S369" s="39">
        <v>5.85</v>
      </c>
      <c r="T369" s="150">
        <v>9000</v>
      </c>
      <c r="U369" s="39">
        <v>97.467166666666671</v>
      </c>
      <c r="W369" s="163">
        <f t="shared" si="5"/>
        <v>0</v>
      </c>
    </row>
    <row r="370" spans="1:23" s="75" customFormat="1" ht="15" customHeight="1" x14ac:dyDescent="0.2">
      <c r="A370" s="180"/>
      <c r="B370" s="183"/>
      <c r="C370" s="34" t="s">
        <v>112</v>
      </c>
      <c r="D370" s="34" t="s">
        <v>1177</v>
      </c>
      <c r="E370" s="34" t="s">
        <v>18</v>
      </c>
      <c r="F370" s="35" t="s">
        <v>656</v>
      </c>
      <c r="G370" s="36" t="s">
        <v>364</v>
      </c>
      <c r="H370" s="37">
        <v>43103</v>
      </c>
      <c r="I370" s="37">
        <v>43105</v>
      </c>
      <c r="J370" s="38">
        <v>1500</v>
      </c>
      <c r="K370" s="39">
        <v>5.76</v>
      </c>
      <c r="L370" s="37">
        <v>43469</v>
      </c>
      <c r="M370" s="39">
        <v>10</v>
      </c>
      <c r="N370" s="40">
        <v>0</v>
      </c>
      <c r="O370" s="40">
        <v>1500</v>
      </c>
      <c r="P370" s="40">
        <v>1500</v>
      </c>
      <c r="Q370" s="39">
        <v>6</v>
      </c>
      <c r="R370" s="39">
        <v>5.7</v>
      </c>
      <c r="S370" s="39">
        <v>6</v>
      </c>
      <c r="T370" s="150">
        <v>15000</v>
      </c>
      <c r="U370" s="39">
        <v>94.176000000000002</v>
      </c>
      <c r="W370" s="163">
        <f t="shared" si="5"/>
        <v>0</v>
      </c>
    </row>
    <row r="371" spans="1:23" s="75" customFormat="1" ht="15" customHeight="1" x14ac:dyDescent="0.2">
      <c r="A371" s="180"/>
      <c r="B371" s="183"/>
      <c r="C371" s="34" t="s">
        <v>111</v>
      </c>
      <c r="D371" s="34" t="s">
        <v>1177</v>
      </c>
      <c r="E371" s="34" t="s">
        <v>23</v>
      </c>
      <c r="F371" s="35" t="s">
        <v>582</v>
      </c>
      <c r="G371" s="36" t="s">
        <v>364</v>
      </c>
      <c r="H371" s="37">
        <v>43110</v>
      </c>
      <c r="I371" s="37">
        <v>43112</v>
      </c>
      <c r="J371" s="38">
        <v>12000</v>
      </c>
      <c r="K371" s="39">
        <v>5.01</v>
      </c>
      <c r="L371" s="37">
        <v>43203</v>
      </c>
      <c r="M371" s="39">
        <v>132.58000000000001</v>
      </c>
      <c r="N371" s="40">
        <v>6090</v>
      </c>
      <c r="O371" s="40">
        <v>5910</v>
      </c>
      <c r="P371" s="40">
        <v>12000</v>
      </c>
      <c r="Q371" s="39">
        <v>5.15</v>
      </c>
      <c r="R371" s="39">
        <v>4.9000000000000004</v>
      </c>
      <c r="S371" s="39">
        <v>5.5</v>
      </c>
      <c r="T371" s="150">
        <v>12000</v>
      </c>
      <c r="U371" s="39">
        <v>98.733583333333328</v>
      </c>
      <c r="W371" s="163">
        <f t="shared" si="5"/>
        <v>0</v>
      </c>
    </row>
    <row r="372" spans="1:23" s="75" customFormat="1" ht="15" customHeight="1" x14ac:dyDescent="0.2">
      <c r="A372" s="180"/>
      <c r="B372" s="183"/>
      <c r="C372" s="34" t="s">
        <v>113</v>
      </c>
      <c r="D372" s="34" t="s">
        <v>1177</v>
      </c>
      <c r="E372" s="34" t="s">
        <v>18</v>
      </c>
      <c r="F372" s="35" t="s">
        <v>748</v>
      </c>
      <c r="G372" s="36" t="s">
        <v>364</v>
      </c>
      <c r="H372" s="37">
        <v>43110</v>
      </c>
      <c r="I372" s="37">
        <v>43112</v>
      </c>
      <c r="J372" s="38">
        <v>22500</v>
      </c>
      <c r="K372" s="39">
        <v>6</v>
      </c>
      <c r="L372" s="37">
        <v>43476</v>
      </c>
      <c r="M372" s="39">
        <v>100</v>
      </c>
      <c r="N372" s="40">
        <v>22500</v>
      </c>
      <c r="O372" s="40">
        <v>0</v>
      </c>
      <c r="P372" s="40">
        <v>22500</v>
      </c>
      <c r="Q372" s="39">
        <v>6</v>
      </c>
      <c r="R372" s="39">
        <v>6</v>
      </c>
      <c r="S372" s="39">
        <v>6</v>
      </c>
      <c r="T372" s="150">
        <v>22500</v>
      </c>
      <c r="U372" s="39">
        <v>93.933333333333337</v>
      </c>
      <c r="W372" s="163">
        <f t="shared" si="5"/>
        <v>0</v>
      </c>
    </row>
    <row r="373" spans="1:23" s="75" customFormat="1" ht="15" customHeight="1" x14ac:dyDescent="0.2">
      <c r="A373" s="180"/>
      <c r="B373" s="183"/>
      <c r="C373" s="34" t="s">
        <v>113</v>
      </c>
      <c r="D373" s="34" t="s">
        <v>1177</v>
      </c>
      <c r="E373" s="34" t="s">
        <v>21</v>
      </c>
      <c r="F373" s="35" t="s">
        <v>749</v>
      </c>
      <c r="G373" s="36" t="s">
        <v>364</v>
      </c>
      <c r="H373" s="37">
        <v>43117</v>
      </c>
      <c r="I373" s="37">
        <v>43119</v>
      </c>
      <c r="J373" s="38">
        <v>20500</v>
      </c>
      <c r="K373" s="39">
        <v>6.1</v>
      </c>
      <c r="L373" s="37">
        <v>43301</v>
      </c>
      <c r="M373" s="39">
        <v>105.11999999999999</v>
      </c>
      <c r="N373" s="40">
        <v>14100</v>
      </c>
      <c r="O373" s="40">
        <v>6400</v>
      </c>
      <c r="P373" s="40">
        <v>20500</v>
      </c>
      <c r="Q373" s="39">
        <v>6.25</v>
      </c>
      <c r="R373" s="39">
        <v>6</v>
      </c>
      <c r="S373" s="39">
        <v>6.5</v>
      </c>
      <c r="T373" s="150">
        <v>20500</v>
      </c>
      <c r="U373" s="39">
        <v>96.916111111111107</v>
      </c>
      <c r="W373" s="163">
        <f t="shared" si="5"/>
        <v>0</v>
      </c>
    </row>
    <row r="374" spans="1:23" s="75" customFormat="1" ht="15" customHeight="1" x14ac:dyDescent="0.25">
      <c r="A374" s="180"/>
      <c r="B374" s="183"/>
      <c r="C374" s="34" t="s">
        <v>76</v>
      </c>
      <c r="D374" s="34" t="s">
        <v>1177</v>
      </c>
      <c r="E374" s="34" t="s">
        <v>21</v>
      </c>
      <c r="F374" s="35" t="s">
        <v>363</v>
      </c>
      <c r="G374" s="36" t="s">
        <v>364</v>
      </c>
      <c r="H374" s="37">
        <v>43117</v>
      </c>
      <c r="I374" s="37">
        <v>43119</v>
      </c>
      <c r="J374" s="38">
        <v>5000</v>
      </c>
      <c r="K374" s="39">
        <v>3.7</v>
      </c>
      <c r="L374" s="37">
        <v>43301</v>
      </c>
      <c r="M374" s="39">
        <v>316.40000000000003</v>
      </c>
      <c r="N374" s="106">
        <v>3750</v>
      </c>
      <c r="O374" s="40">
        <v>1250</v>
      </c>
      <c r="P374" s="40">
        <v>5000</v>
      </c>
      <c r="Q374" s="39">
        <v>3.9</v>
      </c>
      <c r="R374" s="39">
        <v>3.6</v>
      </c>
      <c r="S374" s="39">
        <v>5.95</v>
      </c>
      <c r="T374" s="150">
        <v>5000</v>
      </c>
      <c r="U374" s="39">
        <v>98.129444444444445</v>
      </c>
      <c r="W374" s="163">
        <f t="shared" si="5"/>
        <v>0</v>
      </c>
    </row>
    <row r="375" spans="1:23" s="75" customFormat="1" ht="15" customHeight="1" x14ac:dyDescent="0.2">
      <c r="A375" s="180"/>
      <c r="B375" s="183"/>
      <c r="C375" s="34" t="s">
        <v>111</v>
      </c>
      <c r="D375" s="34" t="s">
        <v>1177</v>
      </c>
      <c r="E375" s="34" t="s">
        <v>21</v>
      </c>
      <c r="F375" s="35" t="s">
        <v>583</v>
      </c>
      <c r="G375" s="36" t="s">
        <v>364</v>
      </c>
      <c r="H375" s="37">
        <v>43117</v>
      </c>
      <c r="I375" s="37">
        <v>43119</v>
      </c>
      <c r="J375" s="38">
        <v>8500</v>
      </c>
      <c r="K375" s="39">
        <v>5.09</v>
      </c>
      <c r="L375" s="37">
        <v>43301</v>
      </c>
      <c r="M375" s="39">
        <v>158.82</v>
      </c>
      <c r="N375" s="40">
        <v>6500</v>
      </c>
      <c r="O375" s="40">
        <v>2000</v>
      </c>
      <c r="P375" s="40">
        <v>8500</v>
      </c>
      <c r="Q375" s="39">
        <v>5.25</v>
      </c>
      <c r="R375" s="39">
        <v>5</v>
      </c>
      <c r="S375" s="39">
        <v>5.25</v>
      </c>
      <c r="T375" s="150">
        <v>8500</v>
      </c>
      <c r="U375" s="39">
        <v>97.426722222222224</v>
      </c>
      <c r="W375" s="163">
        <f t="shared" si="5"/>
        <v>0</v>
      </c>
    </row>
    <row r="376" spans="1:23" s="75" customFormat="1" ht="15" customHeight="1" x14ac:dyDescent="0.2">
      <c r="A376" s="180"/>
      <c r="B376" s="183"/>
      <c r="C376" s="34" t="s">
        <v>112</v>
      </c>
      <c r="D376" s="34" t="s">
        <v>1177</v>
      </c>
      <c r="E376" s="34" t="s">
        <v>18</v>
      </c>
      <c r="F376" s="35" t="s">
        <v>657</v>
      </c>
      <c r="G376" s="36" t="s">
        <v>364</v>
      </c>
      <c r="H376" s="37">
        <v>43117</v>
      </c>
      <c r="I376" s="37">
        <v>43119</v>
      </c>
      <c r="J376" s="38">
        <v>15000</v>
      </c>
      <c r="K376" s="39">
        <v>7.91</v>
      </c>
      <c r="L376" s="37">
        <v>43483</v>
      </c>
      <c r="M376" s="39">
        <v>197.67</v>
      </c>
      <c r="N376" s="40">
        <v>13800</v>
      </c>
      <c r="O376" s="40">
        <v>1200</v>
      </c>
      <c r="P376" s="40">
        <v>15000</v>
      </c>
      <c r="Q376" s="39">
        <v>9.3000000000000007</v>
      </c>
      <c r="R376" s="39">
        <v>6</v>
      </c>
      <c r="S376" s="39">
        <v>9.5</v>
      </c>
      <c r="T376" s="150">
        <v>15000</v>
      </c>
      <c r="U376" s="39">
        <v>92.002111111111105</v>
      </c>
      <c r="W376" s="163">
        <f t="shared" si="5"/>
        <v>0</v>
      </c>
    </row>
    <row r="377" spans="1:23" s="75" customFormat="1" ht="15" customHeight="1" x14ac:dyDescent="0.2">
      <c r="A377" s="180"/>
      <c r="B377" s="183"/>
      <c r="C377" s="34" t="s">
        <v>111</v>
      </c>
      <c r="D377" s="34" t="s">
        <v>1177</v>
      </c>
      <c r="E377" s="34" t="s">
        <v>23</v>
      </c>
      <c r="F377" s="35" t="s">
        <v>584</v>
      </c>
      <c r="G377" s="36" t="s">
        <v>364</v>
      </c>
      <c r="H377" s="37">
        <v>43124</v>
      </c>
      <c r="I377" s="37">
        <v>43126</v>
      </c>
      <c r="J377" s="38">
        <v>10000</v>
      </c>
      <c r="K377" s="39">
        <v>4.8</v>
      </c>
      <c r="L377" s="37">
        <v>43217</v>
      </c>
      <c r="M377" s="39">
        <v>170</v>
      </c>
      <c r="N377" s="40">
        <v>0</v>
      </c>
      <c r="O377" s="40">
        <v>10000</v>
      </c>
      <c r="P377" s="40">
        <v>10000</v>
      </c>
      <c r="Q377" s="39">
        <v>5</v>
      </c>
      <c r="R377" s="39">
        <v>4.8</v>
      </c>
      <c r="S377" s="39">
        <v>6</v>
      </c>
      <c r="T377" s="150">
        <v>10000</v>
      </c>
      <c r="U377" s="39">
        <v>98.786666666666662</v>
      </c>
      <c r="W377" s="163">
        <f t="shared" si="5"/>
        <v>0</v>
      </c>
    </row>
    <row r="378" spans="1:23" s="75" customFormat="1" ht="15" customHeight="1" x14ac:dyDescent="0.25">
      <c r="A378" s="180"/>
      <c r="B378" s="183"/>
      <c r="C378" s="34" t="s">
        <v>76</v>
      </c>
      <c r="D378" s="34" t="s">
        <v>1177</v>
      </c>
      <c r="E378" s="34" t="s">
        <v>23</v>
      </c>
      <c r="F378" s="35" t="s">
        <v>365</v>
      </c>
      <c r="G378" s="36" t="s">
        <v>364</v>
      </c>
      <c r="H378" s="37">
        <v>43124</v>
      </c>
      <c r="I378" s="37">
        <v>43126</v>
      </c>
      <c r="J378" s="38">
        <v>5000</v>
      </c>
      <c r="K378" s="39">
        <v>3.23</v>
      </c>
      <c r="L378" s="37">
        <v>43217</v>
      </c>
      <c r="M378" s="39">
        <v>260.40000000000003</v>
      </c>
      <c r="N378" s="106">
        <v>4081</v>
      </c>
      <c r="O378" s="40">
        <v>919</v>
      </c>
      <c r="P378" s="40">
        <v>5000</v>
      </c>
      <c r="Q378" s="39">
        <v>3.4</v>
      </c>
      <c r="R378" s="39">
        <v>3.15</v>
      </c>
      <c r="S378" s="39">
        <v>4</v>
      </c>
      <c r="T378" s="150">
        <v>5000</v>
      </c>
      <c r="U378" s="39">
        <v>99.183527777777783</v>
      </c>
      <c r="W378" s="163">
        <f t="shared" si="5"/>
        <v>0</v>
      </c>
    </row>
    <row r="379" spans="1:23" s="75" customFormat="1" ht="15" customHeight="1" x14ac:dyDescent="0.2">
      <c r="A379" s="180"/>
      <c r="B379" s="183"/>
      <c r="C379" s="34" t="s">
        <v>113</v>
      </c>
      <c r="D379" s="34" t="s">
        <v>1177</v>
      </c>
      <c r="E379" s="34" t="s">
        <v>18</v>
      </c>
      <c r="F379" s="35" t="s">
        <v>750</v>
      </c>
      <c r="G379" s="36" t="s">
        <v>364</v>
      </c>
      <c r="H379" s="37">
        <v>43124</v>
      </c>
      <c r="I379" s="37">
        <v>43126</v>
      </c>
      <c r="J379" s="38">
        <v>6000</v>
      </c>
      <c r="K379" s="39">
        <v>6.5</v>
      </c>
      <c r="L379" s="37">
        <v>43490</v>
      </c>
      <c r="M379" s="39">
        <v>95.240000000000009</v>
      </c>
      <c r="N379" s="40">
        <v>6000</v>
      </c>
      <c r="O379" s="40">
        <v>0</v>
      </c>
      <c r="P379" s="40">
        <v>6000</v>
      </c>
      <c r="Q379" s="39">
        <v>6</v>
      </c>
      <c r="R379" s="39">
        <v>6</v>
      </c>
      <c r="S379" s="39">
        <v>6</v>
      </c>
      <c r="T379" s="150">
        <v>6300</v>
      </c>
      <c r="U379" s="39">
        <v>93.427777777777777</v>
      </c>
      <c r="W379" s="163">
        <f t="shared" si="5"/>
        <v>0</v>
      </c>
    </row>
    <row r="380" spans="1:23" s="75" customFormat="1" ht="15" customHeight="1" x14ac:dyDescent="0.2">
      <c r="A380" s="180"/>
      <c r="B380" s="185" t="s">
        <v>944</v>
      </c>
      <c r="C380" s="26" t="s">
        <v>111</v>
      </c>
      <c r="D380" s="26" t="s">
        <v>1177</v>
      </c>
      <c r="E380" s="26" t="s">
        <v>21</v>
      </c>
      <c r="F380" s="27" t="s">
        <v>585</v>
      </c>
      <c r="G380" s="28" t="s">
        <v>367</v>
      </c>
      <c r="H380" s="29">
        <v>43131</v>
      </c>
      <c r="I380" s="29">
        <v>43133</v>
      </c>
      <c r="J380" s="30">
        <v>5000</v>
      </c>
      <c r="K380" s="31">
        <v>5.0599999999999996</v>
      </c>
      <c r="L380" s="29">
        <v>43315</v>
      </c>
      <c r="M380" s="31">
        <v>340</v>
      </c>
      <c r="N380" s="32">
        <v>2439</v>
      </c>
      <c r="O380" s="32">
        <v>2561</v>
      </c>
      <c r="P380" s="32">
        <v>5000</v>
      </c>
      <c r="Q380" s="31">
        <v>5.2</v>
      </c>
      <c r="R380" s="31"/>
      <c r="S380" s="31"/>
      <c r="T380" s="149"/>
      <c r="U380" s="31">
        <v>97.441888888888883</v>
      </c>
      <c r="W380" s="163">
        <f t="shared" si="5"/>
        <v>0</v>
      </c>
    </row>
    <row r="381" spans="1:23" s="75" customFormat="1" ht="15" customHeight="1" x14ac:dyDescent="0.2">
      <c r="A381" s="180"/>
      <c r="B381" s="185"/>
      <c r="C381" s="26" t="s">
        <v>79</v>
      </c>
      <c r="D381" s="26" t="s">
        <v>1177</v>
      </c>
      <c r="E381" s="26" t="s">
        <v>23</v>
      </c>
      <c r="F381" s="27" t="s">
        <v>430</v>
      </c>
      <c r="G381" s="28" t="s">
        <v>367</v>
      </c>
      <c r="H381" s="29">
        <v>43131</v>
      </c>
      <c r="I381" s="29">
        <v>43133</v>
      </c>
      <c r="J381" s="30">
        <v>2000</v>
      </c>
      <c r="K381" s="31">
        <v>6.1</v>
      </c>
      <c r="L381" s="29">
        <v>43224</v>
      </c>
      <c r="M381" s="31">
        <v>52.5</v>
      </c>
      <c r="N381" s="32">
        <v>0</v>
      </c>
      <c r="O381" s="32">
        <v>2000</v>
      </c>
      <c r="P381" s="32">
        <v>2000</v>
      </c>
      <c r="Q381" s="31">
        <v>6.2</v>
      </c>
      <c r="R381" s="31"/>
      <c r="S381" s="31"/>
      <c r="T381" s="149"/>
      <c r="U381" s="31">
        <v>98.458055555555561</v>
      </c>
      <c r="W381" s="163">
        <f t="shared" si="5"/>
        <v>0</v>
      </c>
    </row>
    <row r="382" spans="1:23" s="75" customFormat="1" ht="15" customHeight="1" x14ac:dyDescent="0.25">
      <c r="A382" s="180"/>
      <c r="B382" s="185"/>
      <c r="C382" s="26" t="s">
        <v>76</v>
      </c>
      <c r="D382" s="26" t="s">
        <v>1177</v>
      </c>
      <c r="E382" s="26" t="s">
        <v>23</v>
      </c>
      <c r="F382" s="27" t="s">
        <v>366</v>
      </c>
      <c r="G382" s="28" t="s">
        <v>367</v>
      </c>
      <c r="H382" s="29">
        <v>43138</v>
      </c>
      <c r="I382" s="29">
        <v>43140</v>
      </c>
      <c r="J382" s="30">
        <v>5000</v>
      </c>
      <c r="K382" s="31">
        <v>3.0893999999999999</v>
      </c>
      <c r="L382" s="29">
        <v>43231</v>
      </c>
      <c r="M382" s="31">
        <v>365.4</v>
      </c>
      <c r="N382" s="107">
        <v>5000</v>
      </c>
      <c r="O382" s="32">
        <v>0</v>
      </c>
      <c r="P382" s="32">
        <v>5000</v>
      </c>
      <c r="Q382" s="31">
        <v>3.15</v>
      </c>
      <c r="R382" s="31">
        <v>3</v>
      </c>
      <c r="S382" s="31">
        <v>3.75</v>
      </c>
      <c r="T382" s="149">
        <v>5000</v>
      </c>
      <c r="U382" s="31">
        <v>99.21906833333334</v>
      </c>
      <c r="W382" s="163">
        <f t="shared" si="5"/>
        <v>0</v>
      </c>
    </row>
    <row r="383" spans="1:23" s="75" customFormat="1" ht="15" customHeight="1" x14ac:dyDescent="0.2">
      <c r="A383" s="180"/>
      <c r="B383" s="185"/>
      <c r="C383" s="26" t="s">
        <v>111</v>
      </c>
      <c r="D383" s="26" t="s">
        <v>1177</v>
      </c>
      <c r="E383" s="26" t="s">
        <v>23</v>
      </c>
      <c r="F383" s="27" t="s">
        <v>586</v>
      </c>
      <c r="G383" s="28" t="s">
        <v>367</v>
      </c>
      <c r="H383" s="29">
        <v>43138</v>
      </c>
      <c r="I383" s="29">
        <v>43140</v>
      </c>
      <c r="J383" s="30">
        <v>8500</v>
      </c>
      <c r="K383" s="31">
        <v>4.8252899999999999</v>
      </c>
      <c r="L383" s="29">
        <v>43231</v>
      </c>
      <c r="M383" s="31">
        <v>256.17599999999999</v>
      </c>
      <c r="N383" s="32">
        <v>1500</v>
      </c>
      <c r="O383" s="32">
        <v>7000</v>
      </c>
      <c r="P383" s="32">
        <v>8500</v>
      </c>
      <c r="Q383" s="31">
        <v>5</v>
      </c>
      <c r="R383" s="31">
        <v>4.5</v>
      </c>
      <c r="S383" s="31">
        <v>5.15</v>
      </c>
      <c r="T383" s="149">
        <v>8500</v>
      </c>
      <c r="U383" s="31">
        <v>98.780273916666673</v>
      </c>
      <c r="W383" s="163">
        <f t="shared" si="5"/>
        <v>0</v>
      </c>
    </row>
    <row r="384" spans="1:23" s="75" customFormat="1" ht="15" customHeight="1" x14ac:dyDescent="0.2">
      <c r="A384" s="180"/>
      <c r="B384" s="185"/>
      <c r="C384" s="26" t="s">
        <v>113</v>
      </c>
      <c r="D384" s="26" t="s">
        <v>1177</v>
      </c>
      <c r="E384" s="26" t="s">
        <v>18</v>
      </c>
      <c r="F384" s="27" t="s">
        <v>751</v>
      </c>
      <c r="G384" s="28" t="s">
        <v>367</v>
      </c>
      <c r="H384" s="29">
        <v>43138</v>
      </c>
      <c r="I384" s="29">
        <v>43140</v>
      </c>
      <c r="J384" s="30">
        <v>12000</v>
      </c>
      <c r="K384" s="31">
        <v>6</v>
      </c>
      <c r="L384" s="29">
        <v>43504</v>
      </c>
      <c r="M384" s="31">
        <v>100</v>
      </c>
      <c r="N384" s="32">
        <v>12000</v>
      </c>
      <c r="O384" s="32">
        <v>0</v>
      </c>
      <c r="P384" s="32">
        <v>12000</v>
      </c>
      <c r="Q384" s="31">
        <v>6</v>
      </c>
      <c r="R384" s="31"/>
      <c r="S384" s="31"/>
      <c r="T384" s="149">
        <v>12000</v>
      </c>
      <c r="U384" s="31">
        <v>93.933333333333337</v>
      </c>
      <c r="W384" s="163">
        <f t="shared" si="5"/>
        <v>0</v>
      </c>
    </row>
    <row r="385" spans="1:23" s="75" customFormat="1" ht="15" customHeight="1" x14ac:dyDescent="0.2">
      <c r="A385" s="180"/>
      <c r="B385" s="185"/>
      <c r="C385" s="26" t="s">
        <v>111</v>
      </c>
      <c r="D385" s="26" t="s">
        <v>1177</v>
      </c>
      <c r="E385" s="26" t="s">
        <v>21</v>
      </c>
      <c r="F385" s="27" t="s">
        <v>587</v>
      </c>
      <c r="G385" s="28" t="s">
        <v>367</v>
      </c>
      <c r="H385" s="29">
        <v>43145</v>
      </c>
      <c r="I385" s="29">
        <v>43147</v>
      </c>
      <c r="J385" s="30">
        <v>7500</v>
      </c>
      <c r="K385" s="31">
        <v>4.9400000000000004</v>
      </c>
      <c r="L385" s="29">
        <v>43329</v>
      </c>
      <c r="M385" s="31">
        <v>153.42599999999999</v>
      </c>
      <c r="N385" s="32">
        <v>3279</v>
      </c>
      <c r="O385" s="32">
        <v>4221</v>
      </c>
      <c r="P385" s="32">
        <v>7500</v>
      </c>
      <c r="Q385" s="31">
        <v>5</v>
      </c>
      <c r="R385" s="31">
        <v>4.9000000000000004</v>
      </c>
      <c r="S385" s="31">
        <v>5.25</v>
      </c>
      <c r="T385" s="149">
        <v>7500</v>
      </c>
      <c r="U385" s="31">
        <v>97.50255555555556</v>
      </c>
      <c r="W385" s="163">
        <f t="shared" si="5"/>
        <v>0</v>
      </c>
    </row>
    <row r="386" spans="1:23" s="75" customFormat="1" ht="15" customHeight="1" x14ac:dyDescent="0.25">
      <c r="A386" s="180"/>
      <c r="B386" s="185"/>
      <c r="C386" s="26" t="s">
        <v>76</v>
      </c>
      <c r="D386" s="26" t="s">
        <v>1177</v>
      </c>
      <c r="E386" s="26" t="s">
        <v>23</v>
      </c>
      <c r="F386" s="27" t="s">
        <v>368</v>
      </c>
      <c r="G386" s="28" t="s">
        <v>367</v>
      </c>
      <c r="H386" s="29">
        <v>43145</v>
      </c>
      <c r="I386" s="29">
        <v>43147</v>
      </c>
      <c r="J386" s="30">
        <v>5000</v>
      </c>
      <c r="K386" s="31">
        <v>3.0399500000000002</v>
      </c>
      <c r="L386" s="29">
        <v>43238</v>
      </c>
      <c r="M386" s="31">
        <v>314.10000000000002</v>
      </c>
      <c r="N386" s="107">
        <v>4593</v>
      </c>
      <c r="O386" s="32">
        <v>407</v>
      </c>
      <c r="P386" s="32">
        <v>5000</v>
      </c>
      <c r="Q386" s="31">
        <v>3.1</v>
      </c>
      <c r="R386" s="31">
        <v>2.95</v>
      </c>
      <c r="S386" s="31">
        <v>3.3</v>
      </c>
      <c r="T386" s="149">
        <v>5000</v>
      </c>
      <c r="U386" s="31">
        <v>99.231568194444449</v>
      </c>
      <c r="W386" s="163">
        <f t="shared" si="5"/>
        <v>0</v>
      </c>
    </row>
    <row r="387" spans="1:23" s="75" customFormat="1" ht="15" customHeight="1" x14ac:dyDescent="0.2">
      <c r="A387" s="180"/>
      <c r="B387" s="185"/>
      <c r="C387" s="26" t="s">
        <v>112</v>
      </c>
      <c r="D387" s="26" t="s">
        <v>1177</v>
      </c>
      <c r="E387" s="26" t="s">
        <v>18</v>
      </c>
      <c r="F387" s="27" t="s">
        <v>658</v>
      </c>
      <c r="G387" s="28" t="s">
        <v>367</v>
      </c>
      <c r="H387" s="29">
        <v>43145</v>
      </c>
      <c r="I387" s="29">
        <v>43147</v>
      </c>
      <c r="J387" s="30">
        <v>11000</v>
      </c>
      <c r="K387" s="31">
        <v>8.77</v>
      </c>
      <c r="L387" s="29">
        <v>43511</v>
      </c>
      <c r="M387" s="31">
        <v>73.33</v>
      </c>
      <c r="N387" s="32">
        <v>10000</v>
      </c>
      <c r="O387" s="32">
        <v>1000</v>
      </c>
      <c r="P387" s="32">
        <v>11000</v>
      </c>
      <c r="Q387" s="31">
        <v>9</v>
      </c>
      <c r="R387" s="31">
        <v>6.5</v>
      </c>
      <c r="S387" s="31">
        <v>9</v>
      </c>
      <c r="T387" s="149">
        <v>11000</v>
      </c>
      <c r="U387" s="31">
        <v>91.132555555555555</v>
      </c>
      <c r="W387" s="163">
        <f t="shared" ref="W387:W450" si="6">J387-P387</f>
        <v>0</v>
      </c>
    </row>
    <row r="388" spans="1:23" s="75" customFormat="1" ht="15" customHeight="1" x14ac:dyDescent="0.2">
      <c r="A388" s="180"/>
      <c r="B388" s="185"/>
      <c r="C388" s="26" t="s">
        <v>111</v>
      </c>
      <c r="D388" s="26" t="s">
        <v>1177</v>
      </c>
      <c r="E388" s="26" t="s">
        <v>23</v>
      </c>
      <c r="F388" s="27" t="s">
        <v>588</v>
      </c>
      <c r="G388" s="28" t="s">
        <v>367</v>
      </c>
      <c r="H388" s="29">
        <v>43152</v>
      </c>
      <c r="I388" s="29">
        <v>43154</v>
      </c>
      <c r="J388" s="30">
        <v>13000</v>
      </c>
      <c r="K388" s="31">
        <v>4.7269199999999998</v>
      </c>
      <c r="L388" s="29">
        <v>43245</v>
      </c>
      <c r="M388" s="31">
        <v>189.93</v>
      </c>
      <c r="N388" s="32">
        <v>6139</v>
      </c>
      <c r="O388" s="32">
        <v>6861</v>
      </c>
      <c r="P388" s="32">
        <v>13000</v>
      </c>
      <c r="Q388" s="31">
        <v>4.8499999999999996</v>
      </c>
      <c r="R388" s="31">
        <v>4</v>
      </c>
      <c r="S388" s="31">
        <v>5.0999999999999996</v>
      </c>
      <c r="T388" s="149">
        <v>13000</v>
      </c>
      <c r="U388" s="31">
        <v>98.805139666666662</v>
      </c>
      <c r="W388" s="163">
        <f t="shared" si="6"/>
        <v>0</v>
      </c>
    </row>
    <row r="389" spans="1:23" s="75" customFormat="1" ht="15" customHeight="1" x14ac:dyDescent="0.25">
      <c r="A389" s="180"/>
      <c r="B389" s="185"/>
      <c r="C389" s="26" t="s">
        <v>76</v>
      </c>
      <c r="D389" s="26" t="s">
        <v>1177</v>
      </c>
      <c r="E389" s="26" t="s">
        <v>23</v>
      </c>
      <c r="F389" s="27" t="s">
        <v>369</v>
      </c>
      <c r="G389" s="28" t="s">
        <v>367</v>
      </c>
      <c r="H389" s="29">
        <v>43152</v>
      </c>
      <c r="I389" s="29">
        <v>43154</v>
      </c>
      <c r="J389" s="30">
        <v>5000</v>
      </c>
      <c r="K389" s="31">
        <v>2.95</v>
      </c>
      <c r="L389" s="29">
        <v>43245</v>
      </c>
      <c r="M389" s="31">
        <v>327.02</v>
      </c>
      <c r="N389" s="107">
        <v>4646</v>
      </c>
      <c r="O389" s="32">
        <v>354</v>
      </c>
      <c r="P389" s="32">
        <v>5000</v>
      </c>
      <c r="Q389" s="31">
        <v>2.95</v>
      </c>
      <c r="R389" s="31">
        <v>2.95</v>
      </c>
      <c r="S389" s="31">
        <v>3.75</v>
      </c>
      <c r="T389" s="149">
        <v>5000</v>
      </c>
      <c r="U389" s="31">
        <v>99.254305555555561</v>
      </c>
      <c r="W389" s="163">
        <f t="shared" si="6"/>
        <v>0</v>
      </c>
    </row>
    <row r="390" spans="1:23" s="75" customFormat="1" ht="15" customHeight="1" x14ac:dyDescent="0.25">
      <c r="A390" s="180"/>
      <c r="B390" s="183" t="s">
        <v>943</v>
      </c>
      <c r="C390" s="34" t="s">
        <v>76</v>
      </c>
      <c r="D390" s="34" t="s">
        <v>1177</v>
      </c>
      <c r="E390" s="34" t="s">
        <v>21</v>
      </c>
      <c r="F390" s="35" t="s">
        <v>370</v>
      </c>
      <c r="G390" s="36" t="s">
        <v>372</v>
      </c>
      <c r="H390" s="37">
        <v>43159</v>
      </c>
      <c r="I390" s="37">
        <v>43161</v>
      </c>
      <c r="J390" s="38">
        <v>10000</v>
      </c>
      <c r="K390" s="39">
        <v>3.0325000000000002</v>
      </c>
      <c r="L390" s="37">
        <v>43343</v>
      </c>
      <c r="M390" s="39">
        <v>229.08</v>
      </c>
      <c r="N390" s="106">
        <v>10000</v>
      </c>
      <c r="O390" s="40">
        <v>0</v>
      </c>
      <c r="P390" s="40">
        <v>10000</v>
      </c>
      <c r="Q390" s="39">
        <v>3.15</v>
      </c>
      <c r="R390" s="39">
        <v>3</v>
      </c>
      <c r="S390" s="39">
        <v>4</v>
      </c>
      <c r="T390" s="150">
        <v>10000</v>
      </c>
      <c r="U390" s="39">
        <v>98.466902777777776</v>
      </c>
      <c r="W390" s="163">
        <f t="shared" si="6"/>
        <v>0</v>
      </c>
    </row>
    <row r="391" spans="1:23" s="75" customFormat="1" ht="15" customHeight="1" x14ac:dyDescent="0.2">
      <c r="A391" s="180"/>
      <c r="B391" s="183"/>
      <c r="C391" s="34" t="s">
        <v>79</v>
      </c>
      <c r="D391" s="34" t="s">
        <v>1177</v>
      </c>
      <c r="E391" s="34" t="s">
        <v>23</v>
      </c>
      <c r="F391" s="35" t="s">
        <v>431</v>
      </c>
      <c r="G391" s="36" t="s">
        <v>372</v>
      </c>
      <c r="H391" s="37">
        <v>43159</v>
      </c>
      <c r="I391" s="37">
        <v>43161</v>
      </c>
      <c r="J391" s="38">
        <v>2000</v>
      </c>
      <c r="K391" s="39">
        <v>6</v>
      </c>
      <c r="L391" s="37">
        <v>43252</v>
      </c>
      <c r="M391" s="39">
        <v>200</v>
      </c>
      <c r="N391" s="40">
        <v>0</v>
      </c>
      <c r="O391" s="40">
        <v>2000</v>
      </c>
      <c r="P391" s="40">
        <v>2000</v>
      </c>
      <c r="Q391" s="39">
        <v>6</v>
      </c>
      <c r="R391" s="39"/>
      <c r="S391" s="39"/>
      <c r="T391" s="150">
        <v>2000</v>
      </c>
      <c r="U391" s="39">
        <v>98.483333333333334</v>
      </c>
      <c r="W391" s="163">
        <f t="shared" si="6"/>
        <v>0</v>
      </c>
    </row>
    <row r="392" spans="1:23" s="75" customFormat="1" ht="15" customHeight="1" x14ac:dyDescent="0.2">
      <c r="A392" s="180"/>
      <c r="B392" s="183"/>
      <c r="C392" s="34" t="s">
        <v>111</v>
      </c>
      <c r="D392" s="34" t="s">
        <v>1177</v>
      </c>
      <c r="E392" s="34" t="s">
        <v>23</v>
      </c>
      <c r="F392" s="35" t="s">
        <v>589</v>
      </c>
      <c r="G392" s="36" t="s">
        <v>372</v>
      </c>
      <c r="H392" s="37">
        <v>43159</v>
      </c>
      <c r="I392" s="37">
        <v>43161</v>
      </c>
      <c r="J392" s="38">
        <v>8500</v>
      </c>
      <c r="K392" s="39">
        <v>4.6147</v>
      </c>
      <c r="L392" s="37">
        <v>43252</v>
      </c>
      <c r="M392" s="39">
        <v>213.88200000000001</v>
      </c>
      <c r="N392" s="40">
        <v>3020</v>
      </c>
      <c r="O392" s="40">
        <v>5480</v>
      </c>
      <c r="P392" s="40">
        <v>8500</v>
      </c>
      <c r="Q392" s="39">
        <v>4.9000000000000004</v>
      </c>
      <c r="R392" s="39">
        <v>4.5</v>
      </c>
      <c r="S392" s="39">
        <v>5.0999999999999996</v>
      </c>
      <c r="T392" s="150">
        <v>850</v>
      </c>
      <c r="U392" s="39">
        <v>98.833506388888893</v>
      </c>
      <c r="W392" s="163">
        <f t="shared" si="6"/>
        <v>0</v>
      </c>
    </row>
    <row r="393" spans="1:23" s="75" customFormat="1" ht="15" customHeight="1" x14ac:dyDescent="0.25">
      <c r="A393" s="180"/>
      <c r="B393" s="183"/>
      <c r="C393" s="34" t="s">
        <v>76</v>
      </c>
      <c r="D393" s="34" t="s">
        <v>1177</v>
      </c>
      <c r="E393" s="34" t="s">
        <v>21</v>
      </c>
      <c r="F393" s="35" t="s">
        <v>371</v>
      </c>
      <c r="G393" s="36" t="s">
        <v>372</v>
      </c>
      <c r="H393" s="37">
        <v>43166</v>
      </c>
      <c r="I393" s="37">
        <v>43168</v>
      </c>
      <c r="J393" s="38">
        <v>10000</v>
      </c>
      <c r="K393" s="39">
        <v>3.0083199999999999</v>
      </c>
      <c r="L393" s="37">
        <v>43350</v>
      </c>
      <c r="M393" s="39">
        <v>176.11</v>
      </c>
      <c r="N393" s="106">
        <v>7762</v>
      </c>
      <c r="O393" s="40">
        <v>2238</v>
      </c>
      <c r="P393" s="40">
        <v>10000</v>
      </c>
      <c r="Q393" s="39">
        <v>3.1</v>
      </c>
      <c r="R393" s="39">
        <v>2.9</v>
      </c>
      <c r="S393" s="39">
        <v>3.75</v>
      </c>
      <c r="T393" s="150">
        <v>10000</v>
      </c>
      <c r="U393" s="39">
        <v>98.479127111111112</v>
      </c>
      <c r="W393" s="163">
        <f t="shared" si="6"/>
        <v>0</v>
      </c>
    </row>
    <row r="394" spans="1:23" s="75" customFormat="1" ht="15" customHeight="1" x14ac:dyDescent="0.2">
      <c r="A394" s="180"/>
      <c r="B394" s="183"/>
      <c r="C394" s="34" t="s">
        <v>111</v>
      </c>
      <c r="D394" s="34" t="s">
        <v>1177</v>
      </c>
      <c r="E394" s="34" t="s">
        <v>23</v>
      </c>
      <c r="F394" s="35" t="s">
        <v>590</v>
      </c>
      <c r="G394" s="36" t="s">
        <v>372</v>
      </c>
      <c r="H394" s="37">
        <v>43166</v>
      </c>
      <c r="I394" s="37">
        <v>43168</v>
      </c>
      <c r="J394" s="38">
        <v>7000</v>
      </c>
      <c r="K394" s="39">
        <v>4.4285699999999997</v>
      </c>
      <c r="L394" s="37">
        <v>43259</v>
      </c>
      <c r="M394" s="39">
        <v>201.02799999999999</v>
      </c>
      <c r="N394" s="40">
        <v>0</v>
      </c>
      <c r="O394" s="40">
        <v>7000</v>
      </c>
      <c r="P394" s="40">
        <v>7000</v>
      </c>
      <c r="Q394" s="39">
        <v>4.5</v>
      </c>
      <c r="R394" s="39">
        <v>4.25</v>
      </c>
      <c r="S394" s="39">
        <v>4.9000000000000004</v>
      </c>
      <c r="T394" s="150">
        <v>7000</v>
      </c>
      <c r="U394" s="39">
        <v>98.880555916666665</v>
      </c>
      <c r="W394" s="163">
        <f t="shared" si="6"/>
        <v>0</v>
      </c>
    </row>
    <row r="395" spans="1:23" s="75" customFormat="1" ht="15" customHeight="1" x14ac:dyDescent="0.2">
      <c r="A395" s="180"/>
      <c r="B395" s="183"/>
      <c r="C395" s="34" t="s">
        <v>111</v>
      </c>
      <c r="D395" s="34" t="s">
        <v>1177</v>
      </c>
      <c r="E395" s="34" t="s">
        <v>21</v>
      </c>
      <c r="F395" s="35" t="s">
        <v>591</v>
      </c>
      <c r="G395" s="36" t="s">
        <v>372</v>
      </c>
      <c r="H395" s="37">
        <v>43173</v>
      </c>
      <c r="I395" s="37">
        <v>43175</v>
      </c>
      <c r="J395" s="38">
        <v>12500</v>
      </c>
      <c r="K395" s="39">
        <v>4.4591399999999997</v>
      </c>
      <c r="L395" s="37">
        <v>43357</v>
      </c>
      <c r="M395" s="39">
        <v>170.744</v>
      </c>
      <c r="N395" s="40">
        <v>2500</v>
      </c>
      <c r="O395" s="40">
        <v>10000</v>
      </c>
      <c r="P395" s="40">
        <v>12500</v>
      </c>
      <c r="Q395" s="39">
        <v>4.75</v>
      </c>
      <c r="R395" s="39">
        <v>4.25</v>
      </c>
      <c r="S395" s="39">
        <v>5.5</v>
      </c>
      <c r="T395" s="150">
        <v>12500</v>
      </c>
      <c r="U395" s="39">
        <v>97.745656999999994</v>
      </c>
      <c r="W395" s="163">
        <f t="shared" si="6"/>
        <v>0</v>
      </c>
    </row>
    <row r="396" spans="1:23" s="75" customFormat="1" ht="15" customHeight="1" x14ac:dyDescent="0.25">
      <c r="A396" s="180"/>
      <c r="B396" s="183"/>
      <c r="C396" s="34" t="s">
        <v>76</v>
      </c>
      <c r="D396" s="34" t="s">
        <v>1177</v>
      </c>
      <c r="E396" s="34" t="s">
        <v>21</v>
      </c>
      <c r="F396" s="35" t="s">
        <v>373</v>
      </c>
      <c r="G396" s="36" t="s">
        <v>372</v>
      </c>
      <c r="H396" s="37">
        <v>43173</v>
      </c>
      <c r="I396" s="37">
        <v>43175</v>
      </c>
      <c r="J396" s="38">
        <v>10000</v>
      </c>
      <c r="K396" s="39">
        <v>3.0288599999999999</v>
      </c>
      <c r="L396" s="37">
        <v>43357</v>
      </c>
      <c r="M396" s="39">
        <v>180.57</v>
      </c>
      <c r="N396" s="106">
        <v>9390</v>
      </c>
      <c r="O396" s="40">
        <v>610</v>
      </c>
      <c r="P396" s="40">
        <v>10000</v>
      </c>
      <c r="Q396" s="39">
        <v>3.1</v>
      </c>
      <c r="R396" s="39">
        <v>2.9</v>
      </c>
      <c r="S396" s="39">
        <v>4</v>
      </c>
      <c r="T396" s="150">
        <v>10000</v>
      </c>
      <c r="U396" s="39">
        <v>98.468743000000003</v>
      </c>
      <c r="W396" s="163">
        <f t="shared" si="6"/>
        <v>0</v>
      </c>
    </row>
    <row r="397" spans="1:23" s="75" customFormat="1" ht="15" customHeight="1" x14ac:dyDescent="0.2">
      <c r="A397" s="180"/>
      <c r="B397" s="183"/>
      <c r="C397" s="34" t="s">
        <v>113</v>
      </c>
      <c r="D397" s="34" t="s">
        <v>1177</v>
      </c>
      <c r="E397" s="34" t="s">
        <v>18</v>
      </c>
      <c r="F397" s="35" t="s">
        <v>752</v>
      </c>
      <c r="G397" s="36" t="s">
        <v>372</v>
      </c>
      <c r="H397" s="37">
        <v>43173</v>
      </c>
      <c r="I397" s="37">
        <v>43175</v>
      </c>
      <c r="J397" s="38">
        <v>15000</v>
      </c>
      <c r="K397" s="39">
        <v>6</v>
      </c>
      <c r="L397" s="37">
        <v>43539</v>
      </c>
      <c r="M397" s="39">
        <v>100</v>
      </c>
      <c r="N397" s="40">
        <v>7000</v>
      </c>
      <c r="O397" s="40">
        <v>8000</v>
      </c>
      <c r="P397" s="40">
        <v>15000</v>
      </c>
      <c r="Q397" s="39">
        <v>6</v>
      </c>
      <c r="R397" s="39"/>
      <c r="S397" s="39"/>
      <c r="T397" s="150">
        <v>15000</v>
      </c>
      <c r="U397" s="39">
        <v>93.933333333333337</v>
      </c>
      <c r="W397" s="163">
        <f t="shared" si="6"/>
        <v>0</v>
      </c>
    </row>
    <row r="398" spans="1:23" s="75" customFormat="1" ht="15" customHeight="1" x14ac:dyDescent="0.2">
      <c r="A398" s="180"/>
      <c r="B398" s="183"/>
      <c r="C398" s="34" t="s">
        <v>113</v>
      </c>
      <c r="D398" s="34" t="s">
        <v>1177</v>
      </c>
      <c r="E398" s="34" t="s">
        <v>21</v>
      </c>
      <c r="F398" s="35" t="s">
        <v>753</v>
      </c>
      <c r="G398" s="36" t="s">
        <v>372</v>
      </c>
      <c r="H398" s="37">
        <v>43178</v>
      </c>
      <c r="I398" s="37">
        <v>43180</v>
      </c>
      <c r="J398" s="38">
        <v>31500</v>
      </c>
      <c r="K398" s="39">
        <v>6</v>
      </c>
      <c r="L398" s="37">
        <v>43360</v>
      </c>
      <c r="M398" s="39">
        <v>100</v>
      </c>
      <c r="N398" s="40">
        <v>15300</v>
      </c>
      <c r="O398" s="40">
        <v>16200</v>
      </c>
      <c r="P398" s="40">
        <v>31500</v>
      </c>
      <c r="Q398" s="39">
        <v>6</v>
      </c>
      <c r="R398" s="39">
        <v>6</v>
      </c>
      <c r="S398" s="39">
        <v>6</v>
      </c>
      <c r="T398" s="150">
        <v>31500</v>
      </c>
      <c r="U398" s="39">
        <v>97</v>
      </c>
      <c r="W398" s="163">
        <f t="shared" si="6"/>
        <v>0</v>
      </c>
    </row>
    <row r="399" spans="1:23" s="75" customFormat="1" ht="15" customHeight="1" x14ac:dyDescent="0.2">
      <c r="A399" s="180"/>
      <c r="B399" s="183"/>
      <c r="C399" s="34" t="s">
        <v>111</v>
      </c>
      <c r="D399" s="34" t="s">
        <v>1177</v>
      </c>
      <c r="E399" s="34" t="s">
        <v>18</v>
      </c>
      <c r="F399" s="35" t="s">
        <v>592</v>
      </c>
      <c r="G399" s="36" t="s">
        <v>372</v>
      </c>
      <c r="H399" s="37">
        <v>43180</v>
      </c>
      <c r="I399" s="37">
        <v>43182</v>
      </c>
      <c r="J399" s="38">
        <v>15000</v>
      </c>
      <c r="K399" s="39">
        <v>4.3483299999999998</v>
      </c>
      <c r="L399" s="37">
        <v>43546</v>
      </c>
      <c r="M399" s="39">
        <v>146.93299999999999</v>
      </c>
      <c r="N399" s="40">
        <v>9500</v>
      </c>
      <c r="O399" s="40">
        <v>5500</v>
      </c>
      <c r="P399" s="40">
        <v>15000</v>
      </c>
      <c r="Q399" s="39">
        <v>4.95</v>
      </c>
      <c r="R399" s="39">
        <v>4.25</v>
      </c>
      <c r="S399" s="39">
        <v>6</v>
      </c>
      <c r="T399" s="150">
        <v>15000</v>
      </c>
      <c r="U399" s="39">
        <v>95.60335522222222</v>
      </c>
      <c r="W399" s="163">
        <f t="shared" si="6"/>
        <v>0</v>
      </c>
    </row>
    <row r="400" spans="1:23" s="75" customFormat="1" ht="15" customHeight="1" x14ac:dyDescent="0.2">
      <c r="A400" s="180"/>
      <c r="B400" s="183"/>
      <c r="C400" s="34" t="s">
        <v>112</v>
      </c>
      <c r="D400" s="34" t="s">
        <v>1177</v>
      </c>
      <c r="E400" s="34" t="s">
        <v>18</v>
      </c>
      <c r="F400" s="35" t="s">
        <v>659</v>
      </c>
      <c r="G400" s="36" t="s">
        <v>372</v>
      </c>
      <c r="H400" s="37">
        <v>43180</v>
      </c>
      <c r="I400" s="37">
        <v>43182</v>
      </c>
      <c r="J400" s="38">
        <v>7500</v>
      </c>
      <c r="K400" s="39">
        <v>9.1999999999999993</v>
      </c>
      <c r="L400" s="37">
        <v>43546</v>
      </c>
      <c r="M400" s="39">
        <v>50</v>
      </c>
      <c r="N400" s="40">
        <v>6500</v>
      </c>
      <c r="O400" s="40">
        <v>1000</v>
      </c>
      <c r="P400" s="40">
        <v>7500</v>
      </c>
      <c r="Q400" s="39">
        <v>9.5</v>
      </c>
      <c r="R400" s="39">
        <v>7</v>
      </c>
      <c r="S400" s="39">
        <v>9.5</v>
      </c>
      <c r="T400" s="150">
        <v>7500</v>
      </c>
      <c r="U400" s="39">
        <v>90.697777777777773</v>
      </c>
      <c r="W400" s="163">
        <f t="shared" si="6"/>
        <v>0</v>
      </c>
    </row>
    <row r="401" spans="1:23" s="75" customFormat="1" ht="15" customHeight="1" x14ac:dyDescent="0.2">
      <c r="A401" s="180"/>
      <c r="B401" s="183"/>
      <c r="C401" s="34" t="s">
        <v>111</v>
      </c>
      <c r="D401" s="34" t="s">
        <v>1177</v>
      </c>
      <c r="E401" s="34" t="s">
        <v>23</v>
      </c>
      <c r="F401" s="35" t="s">
        <v>593</v>
      </c>
      <c r="G401" s="36" t="s">
        <v>372</v>
      </c>
      <c r="H401" s="37">
        <v>43187</v>
      </c>
      <c r="I401" s="37">
        <v>43189</v>
      </c>
      <c r="J401" s="38">
        <v>12000</v>
      </c>
      <c r="K401" s="39">
        <v>4.3083</v>
      </c>
      <c r="L401" s="37">
        <v>43280</v>
      </c>
      <c r="M401" s="39">
        <v>164.16669999999999</v>
      </c>
      <c r="N401" s="40">
        <v>4333</v>
      </c>
      <c r="O401" s="40">
        <v>7667</v>
      </c>
      <c r="P401" s="40">
        <v>12000</v>
      </c>
      <c r="Q401" s="39"/>
      <c r="R401" s="39"/>
      <c r="S401" s="39"/>
      <c r="T401" s="150">
        <v>12000</v>
      </c>
      <c r="U401" s="39">
        <v>98.910957499999995</v>
      </c>
      <c r="W401" s="163">
        <f t="shared" si="6"/>
        <v>0</v>
      </c>
    </row>
    <row r="402" spans="1:23" s="75" customFormat="1" ht="15" customHeight="1" x14ac:dyDescent="0.25">
      <c r="A402" s="180"/>
      <c r="B402" s="187"/>
      <c r="C402" s="34" t="s">
        <v>76</v>
      </c>
      <c r="D402" s="34" t="s">
        <v>1177</v>
      </c>
      <c r="E402" s="34" t="s">
        <v>23</v>
      </c>
      <c r="F402" s="35" t="s">
        <v>374</v>
      </c>
      <c r="G402" s="36" t="s">
        <v>372</v>
      </c>
      <c r="H402" s="37">
        <v>43187</v>
      </c>
      <c r="I402" s="37">
        <v>43189</v>
      </c>
      <c r="J402" s="38">
        <v>5000</v>
      </c>
      <c r="K402" s="39">
        <v>2.8650000000000002</v>
      </c>
      <c r="L402" s="37">
        <v>43280</v>
      </c>
      <c r="M402" s="39">
        <v>190</v>
      </c>
      <c r="N402" s="106">
        <v>2750</v>
      </c>
      <c r="O402" s="40">
        <v>2250</v>
      </c>
      <c r="P402" s="40">
        <v>5000</v>
      </c>
      <c r="Q402" s="39"/>
      <c r="R402" s="39"/>
      <c r="S402" s="39"/>
      <c r="T402" s="150">
        <v>5000</v>
      </c>
      <c r="U402" s="39">
        <v>99.275791666666663</v>
      </c>
      <c r="W402" s="163">
        <f t="shared" si="6"/>
        <v>0</v>
      </c>
    </row>
    <row r="403" spans="1:23" s="75" customFormat="1" ht="15" customHeight="1" x14ac:dyDescent="0.2">
      <c r="A403" s="180"/>
      <c r="B403" s="184" t="s">
        <v>17</v>
      </c>
      <c r="C403" s="26" t="s">
        <v>79</v>
      </c>
      <c r="D403" s="26" t="s">
        <v>1177</v>
      </c>
      <c r="E403" s="26" t="s">
        <v>21</v>
      </c>
      <c r="F403" s="27" t="s">
        <v>432</v>
      </c>
      <c r="G403" s="28" t="s">
        <v>376</v>
      </c>
      <c r="H403" s="29">
        <v>43194</v>
      </c>
      <c r="I403" s="29">
        <v>43196</v>
      </c>
      <c r="J403" s="30">
        <v>5000</v>
      </c>
      <c r="K403" s="31">
        <v>6.15</v>
      </c>
      <c r="L403" s="29">
        <v>43378</v>
      </c>
      <c r="M403" s="31">
        <v>106</v>
      </c>
      <c r="N403" s="32">
        <v>2300</v>
      </c>
      <c r="O403" s="32">
        <v>2700</v>
      </c>
      <c r="P403" s="32">
        <v>5000</v>
      </c>
      <c r="Q403" s="31">
        <v>6.3</v>
      </c>
      <c r="R403" s="31">
        <v>6</v>
      </c>
      <c r="S403" s="31">
        <v>6.3</v>
      </c>
      <c r="T403" s="149">
        <v>5000</v>
      </c>
      <c r="U403" s="31">
        <v>96.890833333333333</v>
      </c>
      <c r="W403" s="163">
        <f t="shared" si="6"/>
        <v>0</v>
      </c>
    </row>
    <row r="404" spans="1:23" s="75" customFormat="1" ht="15" customHeight="1" x14ac:dyDescent="0.2">
      <c r="A404" s="180"/>
      <c r="B404" s="185"/>
      <c r="C404" s="26" t="s">
        <v>111</v>
      </c>
      <c r="D404" s="26" t="s">
        <v>1177</v>
      </c>
      <c r="E404" s="26" t="s">
        <v>21</v>
      </c>
      <c r="F404" s="27" t="s">
        <v>594</v>
      </c>
      <c r="G404" s="28" t="s">
        <v>376</v>
      </c>
      <c r="H404" s="29">
        <v>43194</v>
      </c>
      <c r="I404" s="29">
        <v>43196</v>
      </c>
      <c r="J404" s="30">
        <v>12000</v>
      </c>
      <c r="K404" s="31">
        <v>4.4358000000000004</v>
      </c>
      <c r="L404" s="29">
        <v>43378</v>
      </c>
      <c r="M404" s="31">
        <v>189.45</v>
      </c>
      <c r="N404" s="32">
        <v>6000</v>
      </c>
      <c r="O404" s="32">
        <v>6000</v>
      </c>
      <c r="P404" s="32">
        <v>12000</v>
      </c>
      <c r="Q404" s="31"/>
      <c r="R404" s="31"/>
      <c r="S404" s="31"/>
      <c r="T404" s="149"/>
      <c r="U404" s="31">
        <v>97.75745666666667</v>
      </c>
      <c r="W404" s="163">
        <f t="shared" si="6"/>
        <v>0</v>
      </c>
    </row>
    <row r="405" spans="1:23" s="75" customFormat="1" ht="15" customHeight="1" x14ac:dyDescent="0.2">
      <c r="A405" s="180"/>
      <c r="B405" s="185"/>
      <c r="C405" s="26" t="s">
        <v>111</v>
      </c>
      <c r="D405" s="26" t="s">
        <v>1177</v>
      </c>
      <c r="E405" s="26" t="s">
        <v>23</v>
      </c>
      <c r="F405" s="27" t="s">
        <v>595</v>
      </c>
      <c r="G405" s="28" t="s">
        <v>376</v>
      </c>
      <c r="H405" s="29">
        <v>43201</v>
      </c>
      <c r="I405" s="29">
        <v>43203</v>
      </c>
      <c r="J405" s="30">
        <v>15000</v>
      </c>
      <c r="K405" s="31">
        <v>4.2298999999999998</v>
      </c>
      <c r="L405" s="29">
        <v>43294</v>
      </c>
      <c r="M405" s="31">
        <v>168.22</v>
      </c>
      <c r="N405" s="32">
        <v>3907</v>
      </c>
      <c r="O405" s="32">
        <v>11093</v>
      </c>
      <c r="P405" s="32">
        <v>15000</v>
      </c>
      <c r="Q405" s="31"/>
      <c r="R405" s="31"/>
      <c r="S405" s="31"/>
      <c r="T405" s="149"/>
      <c r="U405" s="31">
        <v>98.930775277777784</v>
      </c>
      <c r="W405" s="163">
        <f t="shared" si="6"/>
        <v>0</v>
      </c>
    </row>
    <row r="406" spans="1:23" s="75" customFormat="1" ht="15" customHeight="1" x14ac:dyDescent="0.25">
      <c r="A406" s="180"/>
      <c r="B406" s="185"/>
      <c r="C406" s="26" t="s">
        <v>76</v>
      </c>
      <c r="D406" s="26" t="s">
        <v>1177</v>
      </c>
      <c r="E406" s="26" t="s">
        <v>21</v>
      </c>
      <c r="F406" s="27" t="s">
        <v>375</v>
      </c>
      <c r="G406" s="28" t="s">
        <v>376</v>
      </c>
      <c r="H406" s="29">
        <v>43201</v>
      </c>
      <c r="I406" s="29">
        <v>43203</v>
      </c>
      <c r="J406" s="30">
        <v>5000</v>
      </c>
      <c r="K406" s="31">
        <v>3</v>
      </c>
      <c r="L406" s="29">
        <v>43385</v>
      </c>
      <c r="M406" s="31">
        <v>220</v>
      </c>
      <c r="N406" s="107">
        <v>5000</v>
      </c>
      <c r="O406" s="32">
        <v>0</v>
      </c>
      <c r="P406" s="32">
        <v>5000</v>
      </c>
      <c r="Q406" s="31"/>
      <c r="R406" s="31"/>
      <c r="S406" s="31"/>
      <c r="T406" s="149"/>
      <c r="U406" s="31">
        <v>98.483333333333334</v>
      </c>
      <c r="W406" s="163">
        <f t="shared" si="6"/>
        <v>0</v>
      </c>
    </row>
    <row r="407" spans="1:23" s="75" customFormat="1" ht="15" customHeight="1" x14ac:dyDescent="0.2">
      <c r="A407" s="180"/>
      <c r="B407" s="185"/>
      <c r="C407" s="26" t="s">
        <v>112</v>
      </c>
      <c r="D407" s="26" t="s">
        <v>1177</v>
      </c>
      <c r="E407" s="26" t="s">
        <v>18</v>
      </c>
      <c r="F407" s="27" t="s">
        <v>660</v>
      </c>
      <c r="G407" s="28" t="s">
        <v>376</v>
      </c>
      <c r="H407" s="29">
        <v>43201</v>
      </c>
      <c r="I407" s="29">
        <v>43203</v>
      </c>
      <c r="J407" s="30">
        <v>15000</v>
      </c>
      <c r="K407" s="31">
        <v>9.3000000000000007</v>
      </c>
      <c r="L407" s="29">
        <v>43567</v>
      </c>
      <c r="M407" s="31">
        <v>113.33329999999999</v>
      </c>
      <c r="N407" s="32">
        <v>13000</v>
      </c>
      <c r="O407" s="32">
        <v>2000</v>
      </c>
      <c r="P407" s="32">
        <v>15000</v>
      </c>
      <c r="Q407" s="31"/>
      <c r="R407" s="31"/>
      <c r="S407" s="31"/>
      <c r="T407" s="149"/>
      <c r="U407" s="31">
        <v>90.596666666666664</v>
      </c>
      <c r="W407" s="163">
        <f t="shared" si="6"/>
        <v>0</v>
      </c>
    </row>
    <row r="408" spans="1:23" s="75" customFormat="1" ht="15" customHeight="1" x14ac:dyDescent="0.25">
      <c r="A408" s="180"/>
      <c r="B408" s="185"/>
      <c r="C408" s="26" t="s">
        <v>76</v>
      </c>
      <c r="D408" s="26" t="s">
        <v>1177</v>
      </c>
      <c r="E408" s="26" t="s">
        <v>18</v>
      </c>
      <c r="F408" s="27" t="s">
        <v>377</v>
      </c>
      <c r="G408" s="28" t="s">
        <v>376</v>
      </c>
      <c r="H408" s="29">
        <v>43208</v>
      </c>
      <c r="I408" s="29">
        <v>43210</v>
      </c>
      <c r="J408" s="30">
        <v>5000</v>
      </c>
      <c r="K408" s="31">
        <v>3.4</v>
      </c>
      <c r="L408" s="29">
        <v>43574</v>
      </c>
      <c r="M408" s="31">
        <v>85.714299999999994</v>
      </c>
      <c r="N408" s="107">
        <v>5000</v>
      </c>
      <c r="O408" s="32">
        <v>0</v>
      </c>
      <c r="P408" s="32">
        <v>5000</v>
      </c>
      <c r="Q408" s="31"/>
      <c r="R408" s="31"/>
      <c r="S408" s="31"/>
      <c r="T408" s="149">
        <v>7000</v>
      </c>
      <c r="U408" s="31">
        <v>96.562222222222218</v>
      </c>
      <c r="W408" s="163">
        <f t="shared" si="6"/>
        <v>0</v>
      </c>
    </row>
    <row r="409" spans="1:23" s="75" customFormat="1" ht="15" customHeight="1" x14ac:dyDescent="0.2">
      <c r="A409" s="180"/>
      <c r="B409" s="185"/>
      <c r="C409" s="26" t="s">
        <v>111</v>
      </c>
      <c r="D409" s="26" t="s">
        <v>1177</v>
      </c>
      <c r="E409" s="26" t="s">
        <v>21</v>
      </c>
      <c r="F409" s="27" t="s">
        <v>596</v>
      </c>
      <c r="G409" s="28" t="s">
        <v>376</v>
      </c>
      <c r="H409" s="29">
        <v>43208</v>
      </c>
      <c r="I409" s="29">
        <v>43210</v>
      </c>
      <c r="J409" s="30">
        <v>12000</v>
      </c>
      <c r="K409" s="31">
        <v>4.3391999999999999</v>
      </c>
      <c r="L409" s="29">
        <v>43392</v>
      </c>
      <c r="M409" s="31">
        <v>130.83330000000001</v>
      </c>
      <c r="N409" s="32">
        <v>4300</v>
      </c>
      <c r="O409" s="32">
        <v>7700</v>
      </c>
      <c r="P409" s="32">
        <v>12000</v>
      </c>
      <c r="Q409" s="31"/>
      <c r="R409" s="31"/>
      <c r="S409" s="31"/>
      <c r="T409" s="149"/>
      <c r="U409" s="31">
        <v>97.806293333333329</v>
      </c>
      <c r="W409" s="163">
        <f t="shared" si="6"/>
        <v>0</v>
      </c>
    </row>
    <row r="410" spans="1:23" s="75" customFormat="1" ht="15" customHeight="1" x14ac:dyDescent="0.2">
      <c r="A410" s="180"/>
      <c r="B410" s="185"/>
      <c r="C410" s="26" t="s">
        <v>111</v>
      </c>
      <c r="D410" s="26" t="s">
        <v>1177</v>
      </c>
      <c r="E410" s="26" t="s">
        <v>23</v>
      </c>
      <c r="F410" s="27" t="s">
        <v>597</v>
      </c>
      <c r="G410" s="28" t="s">
        <v>376</v>
      </c>
      <c r="H410" s="29">
        <v>43215</v>
      </c>
      <c r="I410" s="29">
        <v>43217</v>
      </c>
      <c r="J410" s="30">
        <v>16000</v>
      </c>
      <c r="K410" s="31">
        <v>4.2393999999999998</v>
      </c>
      <c r="L410" s="29">
        <v>43308</v>
      </c>
      <c r="M410" s="31">
        <v>124.375</v>
      </c>
      <c r="N410" s="32">
        <v>6733</v>
      </c>
      <c r="O410" s="32">
        <v>9267</v>
      </c>
      <c r="P410" s="32">
        <v>16000</v>
      </c>
      <c r="Q410" s="31"/>
      <c r="R410" s="31"/>
      <c r="S410" s="31"/>
      <c r="T410" s="149"/>
      <c r="U410" s="31">
        <v>98.928373888888885</v>
      </c>
      <c r="W410" s="163">
        <f t="shared" si="6"/>
        <v>0</v>
      </c>
    </row>
    <row r="411" spans="1:23" s="75" customFormat="1" ht="15" customHeight="1" x14ac:dyDescent="0.25">
      <c r="A411" s="180"/>
      <c r="B411" s="185"/>
      <c r="C411" s="26" t="s">
        <v>76</v>
      </c>
      <c r="D411" s="26" t="s">
        <v>1177</v>
      </c>
      <c r="E411" s="26" t="s">
        <v>23</v>
      </c>
      <c r="F411" s="27" t="s">
        <v>378</v>
      </c>
      <c r="G411" s="28" t="s">
        <v>376</v>
      </c>
      <c r="H411" s="29">
        <v>43215</v>
      </c>
      <c r="I411" s="29">
        <v>43217</v>
      </c>
      <c r="J411" s="30">
        <v>7000</v>
      </c>
      <c r="K411" s="31">
        <v>2.9036</v>
      </c>
      <c r="L411" s="29">
        <v>43308</v>
      </c>
      <c r="M411" s="31">
        <v>150.1429</v>
      </c>
      <c r="N411" s="107">
        <v>6500</v>
      </c>
      <c r="O411" s="32">
        <v>500</v>
      </c>
      <c r="P411" s="32">
        <v>7000</v>
      </c>
      <c r="Q411" s="31"/>
      <c r="R411" s="31"/>
      <c r="S411" s="31"/>
      <c r="T411" s="149"/>
      <c r="U411" s="31">
        <v>99.266034444444443</v>
      </c>
      <c r="W411" s="163">
        <f t="shared" si="6"/>
        <v>0</v>
      </c>
    </row>
    <row r="412" spans="1:23" s="75" customFormat="1" ht="15" customHeight="1" x14ac:dyDescent="0.2">
      <c r="A412" s="180"/>
      <c r="B412" s="185"/>
      <c r="C412" s="26" t="s">
        <v>79</v>
      </c>
      <c r="D412" s="26" t="s">
        <v>1177</v>
      </c>
      <c r="E412" s="26" t="s">
        <v>23</v>
      </c>
      <c r="F412" s="27" t="s">
        <v>433</v>
      </c>
      <c r="G412" s="28" t="s">
        <v>376</v>
      </c>
      <c r="H412" s="29">
        <v>43215</v>
      </c>
      <c r="I412" s="29">
        <v>43217</v>
      </c>
      <c r="J412" s="30">
        <v>4010</v>
      </c>
      <c r="K412" s="31">
        <v>5.9626000000000001</v>
      </c>
      <c r="L412" s="29">
        <v>43308</v>
      </c>
      <c r="M412" s="31">
        <v>83.5</v>
      </c>
      <c r="N412" s="32">
        <v>0</v>
      </c>
      <c r="O412" s="32">
        <v>4010</v>
      </c>
      <c r="P412" s="32">
        <v>4010</v>
      </c>
      <c r="Q412" s="31"/>
      <c r="R412" s="31"/>
      <c r="S412" s="31"/>
      <c r="T412" s="149"/>
      <c r="U412" s="31">
        <v>98.492787222222219</v>
      </c>
      <c r="W412" s="163">
        <f t="shared" si="6"/>
        <v>0</v>
      </c>
    </row>
    <row r="413" spans="1:23" s="75" customFormat="1" ht="15" customHeight="1" x14ac:dyDescent="0.2">
      <c r="A413" s="180"/>
      <c r="B413" s="185"/>
      <c r="C413" s="26" t="s">
        <v>408</v>
      </c>
      <c r="D413" s="26" t="s">
        <v>1177</v>
      </c>
      <c r="E413" s="26" t="s">
        <v>21</v>
      </c>
      <c r="F413" s="27" t="s">
        <v>697</v>
      </c>
      <c r="G413" s="28" t="s">
        <v>376</v>
      </c>
      <c r="H413" s="29">
        <v>43215</v>
      </c>
      <c r="I413" s="29">
        <v>43217</v>
      </c>
      <c r="J413" s="30">
        <v>5500</v>
      </c>
      <c r="K413" s="31">
        <v>5.3182</v>
      </c>
      <c r="L413" s="29">
        <v>43399</v>
      </c>
      <c r="M413" s="31">
        <v>100</v>
      </c>
      <c r="N413" s="32">
        <v>5500</v>
      </c>
      <c r="O413" s="32">
        <v>0</v>
      </c>
      <c r="P413" s="32">
        <v>5500</v>
      </c>
      <c r="Q413" s="31"/>
      <c r="R413" s="31"/>
      <c r="S413" s="31"/>
      <c r="T413" s="149"/>
      <c r="U413" s="31">
        <v>97.311354444444447</v>
      </c>
      <c r="W413" s="163">
        <f t="shared" si="6"/>
        <v>0</v>
      </c>
    </row>
    <row r="414" spans="1:23" s="75" customFormat="1" ht="15" customHeight="1" x14ac:dyDescent="0.25">
      <c r="A414" s="180"/>
      <c r="B414" s="182" t="s">
        <v>33</v>
      </c>
      <c r="C414" s="34" t="s">
        <v>76</v>
      </c>
      <c r="D414" s="34" t="s">
        <v>1177</v>
      </c>
      <c r="E414" s="34" t="s">
        <v>21</v>
      </c>
      <c r="F414" s="35" t="s">
        <v>379</v>
      </c>
      <c r="G414" s="36" t="s">
        <v>380</v>
      </c>
      <c r="H414" s="37">
        <v>43222</v>
      </c>
      <c r="I414" s="37">
        <v>43224</v>
      </c>
      <c r="J414" s="38">
        <v>7000</v>
      </c>
      <c r="K414" s="39">
        <v>3.0964</v>
      </c>
      <c r="L414" s="37">
        <v>43406</v>
      </c>
      <c r="M414" s="39">
        <v>164.28569999999999</v>
      </c>
      <c r="N414" s="106">
        <v>6000</v>
      </c>
      <c r="O414" s="40">
        <v>1000</v>
      </c>
      <c r="P414" s="40">
        <v>7000</v>
      </c>
      <c r="Q414" s="39"/>
      <c r="R414" s="39"/>
      <c r="S414" s="39"/>
      <c r="T414" s="150">
        <v>7000</v>
      </c>
      <c r="U414" s="39">
        <v>98.434597777777782</v>
      </c>
      <c r="W414" s="163">
        <f t="shared" si="6"/>
        <v>0</v>
      </c>
    </row>
    <row r="415" spans="1:23" s="75" customFormat="1" ht="15" customHeight="1" x14ac:dyDescent="0.25">
      <c r="A415" s="180"/>
      <c r="B415" s="183"/>
      <c r="C415" s="34" t="s">
        <v>76</v>
      </c>
      <c r="D415" s="34" t="s">
        <v>1177</v>
      </c>
      <c r="E415" s="34" t="s">
        <v>23</v>
      </c>
      <c r="F415" s="35" t="s">
        <v>381</v>
      </c>
      <c r="G415" s="36" t="s">
        <v>380</v>
      </c>
      <c r="H415" s="37">
        <v>43229</v>
      </c>
      <c r="I415" s="37">
        <v>43231</v>
      </c>
      <c r="J415" s="38">
        <v>7000</v>
      </c>
      <c r="K415" s="39">
        <v>2.9964</v>
      </c>
      <c r="L415" s="37">
        <v>43322</v>
      </c>
      <c r="M415" s="39">
        <v>235.71430000000001</v>
      </c>
      <c r="N415" s="106">
        <v>5688</v>
      </c>
      <c r="O415" s="40">
        <v>1312</v>
      </c>
      <c r="P415" s="40">
        <v>7000</v>
      </c>
      <c r="Q415" s="39"/>
      <c r="R415" s="39"/>
      <c r="S415" s="39"/>
      <c r="T415" s="150">
        <v>7000</v>
      </c>
      <c r="U415" s="39">
        <v>99.242576666666665</v>
      </c>
      <c r="W415" s="163">
        <f t="shared" si="6"/>
        <v>0</v>
      </c>
    </row>
    <row r="416" spans="1:23" s="75" customFormat="1" ht="15" customHeight="1" x14ac:dyDescent="0.2">
      <c r="A416" s="180"/>
      <c r="B416" s="183"/>
      <c r="C416" s="34" t="s">
        <v>111</v>
      </c>
      <c r="D416" s="34" t="s">
        <v>1177</v>
      </c>
      <c r="E416" s="34" t="s">
        <v>23</v>
      </c>
      <c r="F416" s="35" t="s">
        <v>598</v>
      </c>
      <c r="G416" s="36" t="s">
        <v>380</v>
      </c>
      <c r="H416" s="37">
        <v>43229</v>
      </c>
      <c r="I416" s="37">
        <v>43231</v>
      </c>
      <c r="J416" s="38">
        <v>15000</v>
      </c>
      <c r="K416" s="39">
        <v>4.0330000000000004</v>
      </c>
      <c r="L416" s="37">
        <v>43322</v>
      </c>
      <c r="M416" s="39">
        <v>246.66669999999999</v>
      </c>
      <c r="N416" s="40">
        <v>3000</v>
      </c>
      <c r="O416" s="40">
        <v>12000</v>
      </c>
      <c r="P416" s="40">
        <v>15000</v>
      </c>
      <c r="Q416" s="39"/>
      <c r="R416" s="39"/>
      <c r="S416" s="39"/>
      <c r="T416" s="150">
        <v>15000</v>
      </c>
      <c r="U416" s="39">
        <v>98.980547222222228</v>
      </c>
      <c r="W416" s="163">
        <f t="shared" si="6"/>
        <v>0</v>
      </c>
    </row>
    <row r="417" spans="1:23" s="75" customFormat="1" ht="15" customHeight="1" x14ac:dyDescent="0.2">
      <c r="A417" s="180"/>
      <c r="B417" s="183"/>
      <c r="C417" s="34" t="s">
        <v>111</v>
      </c>
      <c r="D417" s="34" t="s">
        <v>1177</v>
      </c>
      <c r="E417" s="34" t="s">
        <v>21</v>
      </c>
      <c r="F417" s="35" t="s">
        <v>599</v>
      </c>
      <c r="G417" s="36" t="s">
        <v>380</v>
      </c>
      <c r="H417" s="37">
        <v>43236</v>
      </c>
      <c r="I417" s="37">
        <v>43238</v>
      </c>
      <c r="J417" s="38">
        <v>15000</v>
      </c>
      <c r="K417" s="39">
        <v>4.0266999999999999</v>
      </c>
      <c r="L417" s="37">
        <v>43420</v>
      </c>
      <c r="M417" s="39">
        <v>247.33330000000001</v>
      </c>
      <c r="N417" s="40">
        <v>5000</v>
      </c>
      <c r="O417" s="40">
        <v>10000</v>
      </c>
      <c r="P417" s="40">
        <v>15000</v>
      </c>
      <c r="Q417" s="39"/>
      <c r="R417" s="39"/>
      <c r="S417" s="39"/>
      <c r="T417" s="150"/>
      <c r="U417" s="39">
        <v>97.964279444444443</v>
      </c>
      <c r="W417" s="163">
        <f t="shared" si="6"/>
        <v>0</v>
      </c>
    </row>
    <row r="418" spans="1:23" s="75" customFormat="1" ht="15" customHeight="1" x14ac:dyDescent="0.25">
      <c r="A418" s="180"/>
      <c r="B418" s="183"/>
      <c r="C418" s="34" t="s">
        <v>76</v>
      </c>
      <c r="D418" s="34" t="s">
        <v>1177</v>
      </c>
      <c r="E418" s="34" t="s">
        <v>23</v>
      </c>
      <c r="F418" s="35" t="s">
        <v>382</v>
      </c>
      <c r="G418" s="36" t="s">
        <v>380</v>
      </c>
      <c r="H418" s="37">
        <v>43236</v>
      </c>
      <c r="I418" s="37">
        <v>43238</v>
      </c>
      <c r="J418" s="38">
        <v>7000</v>
      </c>
      <c r="K418" s="39">
        <v>3.0714000000000001</v>
      </c>
      <c r="L418" s="37">
        <v>43329</v>
      </c>
      <c r="M418" s="39">
        <v>142.8571</v>
      </c>
      <c r="N418" s="106">
        <v>7000</v>
      </c>
      <c r="O418" s="40">
        <v>0</v>
      </c>
      <c r="P418" s="40">
        <v>7000</v>
      </c>
      <c r="Q418" s="39"/>
      <c r="R418" s="39"/>
      <c r="S418" s="39"/>
      <c r="T418" s="150">
        <v>7000</v>
      </c>
      <c r="U418" s="39">
        <v>99.223618333333334</v>
      </c>
      <c r="W418" s="163">
        <f t="shared" si="6"/>
        <v>0</v>
      </c>
    </row>
    <row r="419" spans="1:23" s="75" customFormat="1" ht="15" customHeight="1" x14ac:dyDescent="0.2">
      <c r="A419" s="180"/>
      <c r="B419" s="183"/>
      <c r="C419" s="34" t="s">
        <v>79</v>
      </c>
      <c r="D419" s="34" t="s">
        <v>1177</v>
      </c>
      <c r="E419" s="34" t="s">
        <v>21</v>
      </c>
      <c r="F419" s="35" t="s">
        <v>434</v>
      </c>
      <c r="G419" s="36" t="s">
        <v>380</v>
      </c>
      <c r="H419" s="37">
        <v>43236</v>
      </c>
      <c r="I419" s="37">
        <v>43238</v>
      </c>
      <c r="J419" s="38">
        <v>2600</v>
      </c>
      <c r="K419" s="39">
        <v>6.2788000000000004</v>
      </c>
      <c r="L419" s="37">
        <v>43420</v>
      </c>
      <c r="M419" s="39">
        <v>52</v>
      </c>
      <c r="N419" s="40">
        <v>1500</v>
      </c>
      <c r="O419" s="40">
        <v>1100</v>
      </c>
      <c r="P419" s="40">
        <v>2600</v>
      </c>
      <c r="Q419" s="39"/>
      <c r="R419" s="39"/>
      <c r="S419" s="39"/>
      <c r="T419" s="150">
        <v>5000</v>
      </c>
      <c r="U419" s="39">
        <v>96.825717777777783</v>
      </c>
      <c r="W419" s="163">
        <f t="shared" si="6"/>
        <v>0</v>
      </c>
    </row>
    <row r="420" spans="1:23" s="75" customFormat="1" ht="15" customHeight="1" x14ac:dyDescent="0.2">
      <c r="A420" s="180"/>
      <c r="B420" s="183"/>
      <c r="C420" s="34" t="s">
        <v>112</v>
      </c>
      <c r="D420" s="34" t="s">
        <v>1177</v>
      </c>
      <c r="E420" s="34" t="s">
        <v>18</v>
      </c>
      <c r="F420" s="35" t="s">
        <v>661</v>
      </c>
      <c r="G420" s="36" t="s">
        <v>380</v>
      </c>
      <c r="H420" s="37">
        <v>43236</v>
      </c>
      <c r="I420" s="37">
        <v>43238</v>
      </c>
      <c r="J420" s="38">
        <v>5000</v>
      </c>
      <c r="K420" s="39">
        <v>5.8</v>
      </c>
      <c r="L420" s="37">
        <v>43602</v>
      </c>
      <c r="M420" s="39">
        <v>33.333329999999997</v>
      </c>
      <c r="N420" s="40">
        <v>3000</v>
      </c>
      <c r="O420" s="40">
        <v>2000</v>
      </c>
      <c r="P420" s="40">
        <v>5000</v>
      </c>
      <c r="Q420" s="39"/>
      <c r="R420" s="39"/>
      <c r="S420" s="39"/>
      <c r="T420" s="150">
        <v>15000</v>
      </c>
      <c r="U420" s="39">
        <v>94.135555555555555</v>
      </c>
      <c r="W420" s="163">
        <f t="shared" si="6"/>
        <v>0</v>
      </c>
    </row>
    <row r="421" spans="1:23" s="75" customFormat="1" ht="15" customHeight="1" x14ac:dyDescent="0.2">
      <c r="A421" s="180"/>
      <c r="B421" s="183"/>
      <c r="C421" s="34" t="s">
        <v>113</v>
      </c>
      <c r="D421" s="34" t="s">
        <v>1177</v>
      </c>
      <c r="E421" s="34" t="s">
        <v>21</v>
      </c>
      <c r="F421" s="35" t="s">
        <v>754</v>
      </c>
      <c r="G421" s="36" t="s">
        <v>380</v>
      </c>
      <c r="H421" s="37">
        <v>43236</v>
      </c>
      <c r="I421" s="37">
        <v>43238</v>
      </c>
      <c r="J421" s="38">
        <v>22500</v>
      </c>
      <c r="K421" s="39">
        <v>5.6</v>
      </c>
      <c r="L421" s="37">
        <v>43420</v>
      </c>
      <c r="M421" s="39">
        <v>100</v>
      </c>
      <c r="N421" s="40">
        <v>4500</v>
      </c>
      <c r="O421" s="40">
        <v>18000</v>
      </c>
      <c r="P421" s="40">
        <v>22500</v>
      </c>
      <c r="Q421" s="39"/>
      <c r="R421" s="39"/>
      <c r="S421" s="39"/>
      <c r="T421" s="150">
        <v>22500</v>
      </c>
      <c r="U421" s="39">
        <v>97.168888888888887</v>
      </c>
      <c r="W421" s="163">
        <f t="shared" si="6"/>
        <v>0</v>
      </c>
    </row>
    <row r="422" spans="1:23" s="75" customFormat="1" ht="15" customHeight="1" x14ac:dyDescent="0.2">
      <c r="A422" s="180"/>
      <c r="B422" s="183"/>
      <c r="C422" s="34" t="s">
        <v>113</v>
      </c>
      <c r="D422" s="34" t="s">
        <v>1177</v>
      </c>
      <c r="E422" s="34" t="s">
        <v>21</v>
      </c>
      <c r="F422" s="35" t="s">
        <v>755</v>
      </c>
      <c r="G422" s="36" t="s">
        <v>380</v>
      </c>
      <c r="H422" s="37">
        <v>43243</v>
      </c>
      <c r="I422" s="37">
        <v>43245</v>
      </c>
      <c r="J422" s="38">
        <v>9100</v>
      </c>
      <c r="K422" s="39">
        <v>6</v>
      </c>
      <c r="L422" s="37">
        <v>43427</v>
      </c>
      <c r="M422" s="39">
        <v>99.128500000000003</v>
      </c>
      <c r="N422" s="40">
        <v>0</v>
      </c>
      <c r="O422" s="40">
        <v>9100</v>
      </c>
      <c r="P422" s="40">
        <v>9100</v>
      </c>
      <c r="Q422" s="39"/>
      <c r="R422" s="39"/>
      <c r="S422" s="39"/>
      <c r="T422" s="150">
        <v>9180</v>
      </c>
      <c r="U422" s="39">
        <v>96.966666666666669</v>
      </c>
      <c r="W422" s="163">
        <f t="shared" si="6"/>
        <v>0</v>
      </c>
    </row>
    <row r="423" spans="1:23" s="75" customFormat="1" ht="15" customHeight="1" x14ac:dyDescent="0.25">
      <c r="A423" s="180"/>
      <c r="B423" s="183"/>
      <c r="C423" s="34" t="s">
        <v>76</v>
      </c>
      <c r="D423" s="34" t="s">
        <v>1177</v>
      </c>
      <c r="E423" s="34" t="s">
        <v>23</v>
      </c>
      <c r="F423" s="35" t="s">
        <v>383</v>
      </c>
      <c r="G423" s="36" t="s">
        <v>380</v>
      </c>
      <c r="H423" s="37">
        <v>43243</v>
      </c>
      <c r="I423" s="37">
        <v>43245</v>
      </c>
      <c r="J423" s="38">
        <v>7000</v>
      </c>
      <c r="K423" s="39">
        <v>2.9821</v>
      </c>
      <c r="L423" s="37">
        <v>43336</v>
      </c>
      <c r="M423" s="39">
        <v>215.34289999999999</v>
      </c>
      <c r="N423" s="106">
        <v>4416</v>
      </c>
      <c r="O423" s="40">
        <v>2584</v>
      </c>
      <c r="P423" s="40">
        <v>7000</v>
      </c>
      <c r="Q423" s="39"/>
      <c r="R423" s="39"/>
      <c r="S423" s="39"/>
      <c r="T423" s="150">
        <v>7000</v>
      </c>
      <c r="U423" s="39">
        <v>99.246191388888889</v>
      </c>
      <c r="W423" s="163">
        <f t="shared" si="6"/>
        <v>0</v>
      </c>
    </row>
    <row r="424" spans="1:23" s="75" customFormat="1" ht="15" customHeight="1" x14ac:dyDescent="0.2">
      <c r="A424" s="180"/>
      <c r="B424" s="183"/>
      <c r="C424" s="34" t="s">
        <v>111</v>
      </c>
      <c r="D424" s="34" t="s">
        <v>1177</v>
      </c>
      <c r="E424" s="34" t="s">
        <v>23</v>
      </c>
      <c r="F424" s="35" t="s">
        <v>600</v>
      </c>
      <c r="G424" s="36" t="s">
        <v>380</v>
      </c>
      <c r="H424" s="37">
        <v>43243</v>
      </c>
      <c r="I424" s="37">
        <v>43245</v>
      </c>
      <c r="J424" s="38">
        <v>12500</v>
      </c>
      <c r="K424" s="39">
        <v>4.0220000000000002</v>
      </c>
      <c r="L424" s="37">
        <v>43336</v>
      </c>
      <c r="M424" s="39">
        <v>197.6</v>
      </c>
      <c r="N424" s="40">
        <v>3429</v>
      </c>
      <c r="O424" s="40">
        <v>9071</v>
      </c>
      <c r="P424" s="40">
        <v>12500</v>
      </c>
      <c r="Q424" s="39"/>
      <c r="R424" s="39"/>
      <c r="S424" s="39"/>
      <c r="T424" s="150">
        <v>12500</v>
      </c>
      <c r="U424" s="39">
        <v>98.983327777777774</v>
      </c>
      <c r="W424" s="163">
        <f t="shared" si="6"/>
        <v>0</v>
      </c>
    </row>
    <row r="425" spans="1:23" s="75" customFormat="1" ht="15" customHeight="1" x14ac:dyDescent="0.2">
      <c r="A425" s="180"/>
      <c r="B425" s="185" t="s">
        <v>45</v>
      </c>
      <c r="C425" s="26" t="s">
        <v>111</v>
      </c>
      <c r="D425" s="26" t="s">
        <v>1177</v>
      </c>
      <c r="E425" s="26" t="s">
        <v>23</v>
      </c>
      <c r="F425" s="27" t="s">
        <v>601</v>
      </c>
      <c r="G425" s="28" t="s">
        <v>384</v>
      </c>
      <c r="H425" s="29">
        <v>43250</v>
      </c>
      <c r="I425" s="29">
        <v>43252</v>
      </c>
      <c r="J425" s="30">
        <v>15000</v>
      </c>
      <c r="K425" s="31">
        <v>3.9866999999999999</v>
      </c>
      <c r="L425" s="29">
        <v>43343</v>
      </c>
      <c r="M425" s="31">
        <v>206.7867</v>
      </c>
      <c r="N425" s="32">
        <v>4367</v>
      </c>
      <c r="O425" s="32">
        <v>10633</v>
      </c>
      <c r="P425" s="32">
        <v>15000</v>
      </c>
      <c r="Q425" s="31"/>
      <c r="R425" s="31"/>
      <c r="S425" s="31"/>
      <c r="T425" s="149">
        <v>15000</v>
      </c>
      <c r="U425" s="31">
        <v>98.99225083333333</v>
      </c>
      <c r="W425" s="163">
        <f t="shared" si="6"/>
        <v>0</v>
      </c>
    </row>
    <row r="426" spans="1:23" s="75" customFormat="1" ht="15" customHeight="1" x14ac:dyDescent="0.2">
      <c r="A426" s="180"/>
      <c r="B426" s="185"/>
      <c r="C426" s="26" t="s">
        <v>76</v>
      </c>
      <c r="D426" s="26" t="s">
        <v>1177</v>
      </c>
      <c r="E426" s="26" t="s">
        <v>23</v>
      </c>
      <c r="F426" s="27" t="s">
        <v>1519</v>
      </c>
      <c r="G426" s="28" t="s">
        <v>384</v>
      </c>
      <c r="H426" s="29">
        <v>43257</v>
      </c>
      <c r="I426" s="29">
        <v>43259</v>
      </c>
      <c r="J426" s="30">
        <v>10000</v>
      </c>
      <c r="K426" s="31">
        <v>2.91</v>
      </c>
      <c r="L426" s="29">
        <v>43350</v>
      </c>
      <c r="M426" s="31">
        <v>370.1</v>
      </c>
      <c r="N426" s="32">
        <v>2901</v>
      </c>
      <c r="O426" s="32">
        <v>7099</v>
      </c>
      <c r="P426" s="32">
        <v>10000</v>
      </c>
      <c r="Q426" s="31">
        <v>2.95</v>
      </c>
      <c r="R426" s="31">
        <v>2.85</v>
      </c>
      <c r="S426" s="31">
        <v>2.95</v>
      </c>
      <c r="T426" s="149">
        <v>10000</v>
      </c>
      <c r="U426" s="31">
        <v>99.264416666666662</v>
      </c>
      <c r="W426" s="163">
        <f t="shared" si="6"/>
        <v>0</v>
      </c>
    </row>
    <row r="427" spans="1:23" s="75" customFormat="1" ht="15" customHeight="1" x14ac:dyDescent="0.2">
      <c r="A427" s="180"/>
      <c r="B427" s="185"/>
      <c r="C427" s="26" t="s">
        <v>79</v>
      </c>
      <c r="D427" s="26" t="s">
        <v>1177</v>
      </c>
      <c r="E427" s="26" t="s">
        <v>23</v>
      </c>
      <c r="F427" s="27" t="s">
        <v>1520</v>
      </c>
      <c r="G427" s="28" t="s">
        <v>384</v>
      </c>
      <c r="H427" s="29">
        <v>43257</v>
      </c>
      <c r="I427" s="29">
        <v>43259</v>
      </c>
      <c r="J427" s="30">
        <v>4000</v>
      </c>
      <c r="K427" s="31">
        <v>6.4062999999999999</v>
      </c>
      <c r="L427" s="29">
        <v>43441</v>
      </c>
      <c r="M427" s="31">
        <v>132.5</v>
      </c>
      <c r="N427" s="32">
        <v>142</v>
      </c>
      <c r="O427" s="32">
        <v>3858</v>
      </c>
      <c r="P427" s="32">
        <v>4000</v>
      </c>
      <c r="Q427" s="31">
        <v>6.5</v>
      </c>
      <c r="R427" s="31">
        <v>6.25</v>
      </c>
      <c r="S427" s="31">
        <v>6.5</v>
      </c>
      <c r="T427" s="149">
        <v>4000</v>
      </c>
      <c r="U427" s="31">
        <v>96.761259444444448</v>
      </c>
      <c r="W427" s="163">
        <f t="shared" si="6"/>
        <v>0</v>
      </c>
    </row>
    <row r="428" spans="1:23" s="75" customFormat="1" ht="15" customHeight="1" x14ac:dyDescent="0.2">
      <c r="A428" s="180"/>
      <c r="B428" s="185"/>
      <c r="C428" s="26" t="s">
        <v>111</v>
      </c>
      <c r="D428" s="26" t="s">
        <v>1177</v>
      </c>
      <c r="E428" s="26" t="s">
        <v>23</v>
      </c>
      <c r="F428" s="27" t="s">
        <v>1521</v>
      </c>
      <c r="G428" s="28" t="s">
        <v>384</v>
      </c>
      <c r="H428" s="29">
        <v>43257</v>
      </c>
      <c r="I428" s="29">
        <v>43259</v>
      </c>
      <c r="J428" s="30">
        <v>15000</v>
      </c>
      <c r="K428" s="31">
        <v>3.95</v>
      </c>
      <c r="L428" s="29">
        <v>43350</v>
      </c>
      <c r="M428" s="31">
        <v>277.33</v>
      </c>
      <c r="N428" s="32">
        <v>6600</v>
      </c>
      <c r="O428" s="32">
        <v>8400</v>
      </c>
      <c r="P428" s="32">
        <v>15000</v>
      </c>
      <c r="Q428" s="31">
        <v>4</v>
      </c>
      <c r="R428" s="31">
        <v>3.8</v>
      </c>
      <c r="S428" s="31">
        <v>4</v>
      </c>
      <c r="T428" s="149">
        <v>15000</v>
      </c>
      <c r="U428" s="31">
        <v>99.001527777777781</v>
      </c>
      <c r="W428" s="163">
        <f t="shared" si="6"/>
        <v>0</v>
      </c>
    </row>
    <row r="429" spans="1:23" s="75" customFormat="1" ht="15" customHeight="1" x14ac:dyDescent="0.2">
      <c r="A429" s="180"/>
      <c r="B429" s="185"/>
      <c r="C429" s="26" t="s">
        <v>111</v>
      </c>
      <c r="D429" s="26" t="s">
        <v>1177</v>
      </c>
      <c r="E429" s="26" t="s">
        <v>23</v>
      </c>
      <c r="F429" s="27" t="s">
        <v>1522</v>
      </c>
      <c r="G429" s="28" t="s">
        <v>384</v>
      </c>
      <c r="H429" s="29">
        <v>43264</v>
      </c>
      <c r="I429" s="29">
        <v>43266</v>
      </c>
      <c r="J429" s="30">
        <v>12000</v>
      </c>
      <c r="K429" s="31">
        <v>3.98</v>
      </c>
      <c r="L429" s="29">
        <v>43448</v>
      </c>
      <c r="M429" s="31">
        <v>338.33</v>
      </c>
      <c r="N429" s="32">
        <v>2280</v>
      </c>
      <c r="O429" s="32">
        <v>9720</v>
      </c>
      <c r="P429" s="32">
        <v>12000</v>
      </c>
      <c r="Q429" s="31">
        <v>4</v>
      </c>
      <c r="R429" s="31">
        <v>3.9</v>
      </c>
      <c r="S429" s="31">
        <v>4</v>
      </c>
      <c r="T429" s="149">
        <v>12000</v>
      </c>
      <c r="U429" s="31">
        <v>97.987888888888889</v>
      </c>
      <c r="W429" s="163">
        <f t="shared" si="6"/>
        <v>0</v>
      </c>
    </row>
    <row r="430" spans="1:23" s="75" customFormat="1" ht="15" customHeight="1" x14ac:dyDescent="0.2">
      <c r="A430" s="180"/>
      <c r="B430" s="185"/>
      <c r="C430" s="26" t="s">
        <v>112</v>
      </c>
      <c r="D430" s="26" t="s">
        <v>1177</v>
      </c>
      <c r="E430" s="26" t="s">
        <v>23</v>
      </c>
      <c r="F430" s="27" t="s">
        <v>1523</v>
      </c>
      <c r="G430" s="28" t="s">
        <v>384</v>
      </c>
      <c r="H430" s="29">
        <v>43264</v>
      </c>
      <c r="I430" s="29">
        <v>43266</v>
      </c>
      <c r="J430" s="30">
        <v>3000</v>
      </c>
      <c r="K430" s="31">
        <v>7.95</v>
      </c>
      <c r="L430" s="29">
        <v>43630</v>
      </c>
      <c r="M430" s="31">
        <v>20</v>
      </c>
      <c r="N430" s="32">
        <v>0</v>
      </c>
      <c r="O430" s="32">
        <v>3000</v>
      </c>
      <c r="P430" s="32">
        <v>3000</v>
      </c>
      <c r="Q430" s="31">
        <v>7.95</v>
      </c>
      <c r="R430" s="31">
        <v>7.95</v>
      </c>
      <c r="S430" s="31">
        <v>7.95</v>
      </c>
      <c r="T430" s="149">
        <v>15000</v>
      </c>
      <c r="U430" s="31">
        <v>91.961666666666673</v>
      </c>
      <c r="W430" s="163">
        <f t="shared" si="6"/>
        <v>0</v>
      </c>
    </row>
    <row r="431" spans="1:23" s="75" customFormat="1" ht="15" customHeight="1" x14ac:dyDescent="0.2">
      <c r="A431" s="180"/>
      <c r="B431" s="185"/>
      <c r="C431" s="26" t="s">
        <v>113</v>
      </c>
      <c r="D431" s="26" t="s">
        <v>1177</v>
      </c>
      <c r="E431" s="26" t="s">
        <v>23</v>
      </c>
      <c r="F431" s="27" t="s">
        <v>1524</v>
      </c>
      <c r="G431" s="28" t="s">
        <v>384</v>
      </c>
      <c r="H431" s="29">
        <v>43264</v>
      </c>
      <c r="I431" s="29">
        <v>43266</v>
      </c>
      <c r="J431" s="30">
        <v>13000</v>
      </c>
      <c r="K431" s="31">
        <v>6.46</v>
      </c>
      <c r="L431" s="29">
        <v>43448</v>
      </c>
      <c r="M431" s="31">
        <v>99.62</v>
      </c>
      <c r="N431" s="32">
        <v>10000</v>
      </c>
      <c r="O431" s="32">
        <v>3000</v>
      </c>
      <c r="P431" s="32">
        <v>13000</v>
      </c>
      <c r="Q431" s="31">
        <v>7</v>
      </c>
      <c r="R431" s="31">
        <v>6</v>
      </c>
      <c r="S431" s="31">
        <v>7</v>
      </c>
      <c r="T431" s="149">
        <v>13000</v>
      </c>
      <c r="U431" s="31">
        <v>96.734111111111105</v>
      </c>
      <c r="W431" s="163">
        <f t="shared" si="6"/>
        <v>0</v>
      </c>
    </row>
    <row r="432" spans="1:23" s="75" customFormat="1" ht="15" customHeight="1" x14ac:dyDescent="0.2">
      <c r="A432" s="180"/>
      <c r="B432" s="185"/>
      <c r="C432" s="26" t="s">
        <v>111</v>
      </c>
      <c r="D432" s="26" t="s">
        <v>1177</v>
      </c>
      <c r="E432" s="26" t="s">
        <v>23</v>
      </c>
      <c r="F432" s="27" t="s">
        <v>1525</v>
      </c>
      <c r="G432" s="28" t="s">
        <v>384</v>
      </c>
      <c r="H432" s="29">
        <v>43271</v>
      </c>
      <c r="I432" s="29">
        <v>43273</v>
      </c>
      <c r="J432" s="30">
        <v>12000</v>
      </c>
      <c r="K432" s="31">
        <v>3.61</v>
      </c>
      <c r="L432" s="29">
        <v>43455</v>
      </c>
      <c r="M432" s="31">
        <v>242.17</v>
      </c>
      <c r="N432" s="32">
        <v>2083</v>
      </c>
      <c r="O432" s="32">
        <v>9917</v>
      </c>
      <c r="P432" s="32">
        <v>12000</v>
      </c>
      <c r="Q432" s="31">
        <v>3.9</v>
      </c>
      <c r="R432" s="31">
        <v>3.45</v>
      </c>
      <c r="S432" s="31">
        <v>3.9</v>
      </c>
      <c r="T432" s="149">
        <v>12000</v>
      </c>
      <c r="U432" s="31">
        <v>98.174944444444449</v>
      </c>
      <c r="W432" s="163">
        <f t="shared" si="6"/>
        <v>0</v>
      </c>
    </row>
    <row r="433" spans="1:23" s="75" customFormat="1" ht="15" customHeight="1" x14ac:dyDescent="0.2">
      <c r="A433" s="180"/>
      <c r="B433" s="185"/>
      <c r="C433" s="26" t="s">
        <v>79</v>
      </c>
      <c r="D433" s="26" t="s">
        <v>1177</v>
      </c>
      <c r="E433" s="26" t="s">
        <v>23</v>
      </c>
      <c r="F433" s="27" t="s">
        <v>1526</v>
      </c>
      <c r="G433" s="28" t="s">
        <v>384</v>
      </c>
      <c r="H433" s="29">
        <v>43271</v>
      </c>
      <c r="I433" s="29">
        <v>43273</v>
      </c>
      <c r="J433" s="30">
        <v>2000</v>
      </c>
      <c r="K433" s="31">
        <v>6.4</v>
      </c>
      <c r="L433" s="29">
        <v>43455</v>
      </c>
      <c r="M433" s="31">
        <v>43.16</v>
      </c>
      <c r="N433" s="32">
        <v>158</v>
      </c>
      <c r="O433" s="32">
        <v>1842</v>
      </c>
      <c r="P433" s="32">
        <v>2000</v>
      </c>
      <c r="Q433" s="31">
        <v>6.4</v>
      </c>
      <c r="R433" s="31">
        <v>6.4</v>
      </c>
      <c r="S433" s="31">
        <v>6.4</v>
      </c>
      <c r="T433" s="149">
        <v>5000</v>
      </c>
      <c r="U433" s="31">
        <v>96.76444444444445</v>
      </c>
      <c r="W433" s="163">
        <f t="shared" si="6"/>
        <v>0</v>
      </c>
    </row>
    <row r="434" spans="1:23" s="75" customFormat="1" ht="15" customHeight="1" x14ac:dyDescent="0.2">
      <c r="A434" s="180"/>
      <c r="B434" s="185"/>
      <c r="C434" s="26" t="s">
        <v>76</v>
      </c>
      <c r="D434" s="26" t="s">
        <v>1177</v>
      </c>
      <c r="E434" s="26" t="s">
        <v>23</v>
      </c>
      <c r="F434" s="27" t="s">
        <v>1527</v>
      </c>
      <c r="G434" s="28" t="s">
        <v>384</v>
      </c>
      <c r="H434" s="29">
        <v>43271</v>
      </c>
      <c r="I434" s="29">
        <v>43273</v>
      </c>
      <c r="J434" s="30">
        <v>7000</v>
      </c>
      <c r="K434" s="31">
        <v>2.7</v>
      </c>
      <c r="L434" s="29">
        <v>43455</v>
      </c>
      <c r="M434" s="31">
        <v>378</v>
      </c>
      <c r="N434" s="32">
        <v>1272</v>
      </c>
      <c r="O434" s="32">
        <v>5728</v>
      </c>
      <c r="P434" s="32">
        <v>7000</v>
      </c>
      <c r="Q434" s="31">
        <v>2.95</v>
      </c>
      <c r="R434" s="31">
        <v>2.5</v>
      </c>
      <c r="S434" s="31">
        <v>2.95</v>
      </c>
      <c r="T434" s="149">
        <v>7000</v>
      </c>
      <c r="U434" s="31">
        <v>98.635000000000005</v>
      </c>
      <c r="W434" s="163">
        <f t="shared" si="6"/>
        <v>0</v>
      </c>
    </row>
    <row r="435" spans="1:23" s="75" customFormat="1" ht="15" customHeight="1" x14ac:dyDescent="0.2">
      <c r="A435" s="180"/>
      <c r="B435" s="185"/>
      <c r="C435" s="26" t="s">
        <v>408</v>
      </c>
      <c r="D435" s="26" t="s">
        <v>1177</v>
      </c>
      <c r="E435" s="26" t="s">
        <v>23</v>
      </c>
      <c r="F435" s="27" t="s">
        <v>1528</v>
      </c>
      <c r="G435" s="28" t="s">
        <v>384</v>
      </c>
      <c r="H435" s="29">
        <v>43271</v>
      </c>
      <c r="I435" s="29">
        <v>43273</v>
      </c>
      <c r="J435" s="30">
        <v>4000</v>
      </c>
      <c r="K435" s="31">
        <v>5.125</v>
      </c>
      <c r="L435" s="29">
        <v>43455</v>
      </c>
      <c r="M435" s="31">
        <v>100</v>
      </c>
      <c r="N435" s="32">
        <v>4000</v>
      </c>
      <c r="O435" s="32">
        <v>0</v>
      </c>
      <c r="P435" s="32">
        <v>4000</v>
      </c>
      <c r="Q435" s="31">
        <v>5.5</v>
      </c>
      <c r="R435" s="31">
        <v>5</v>
      </c>
      <c r="S435" s="31">
        <v>5.5</v>
      </c>
      <c r="T435" s="149">
        <v>4000</v>
      </c>
      <c r="U435" s="31">
        <v>97.40902777777778</v>
      </c>
      <c r="W435" s="163">
        <f t="shared" si="6"/>
        <v>0</v>
      </c>
    </row>
    <row r="436" spans="1:23" s="75" customFormat="1" ht="15" customHeight="1" x14ac:dyDescent="0.2">
      <c r="A436" s="180"/>
      <c r="B436" s="185"/>
      <c r="C436" s="26" t="s">
        <v>113</v>
      </c>
      <c r="D436" s="26" t="s">
        <v>1177</v>
      </c>
      <c r="E436" s="26" t="s">
        <v>23</v>
      </c>
      <c r="F436" s="27" t="s">
        <v>1529</v>
      </c>
      <c r="G436" s="28" t="s">
        <v>384</v>
      </c>
      <c r="H436" s="29">
        <v>43276</v>
      </c>
      <c r="I436" s="29">
        <v>43278</v>
      </c>
      <c r="J436" s="30">
        <v>36111</v>
      </c>
      <c r="K436" s="31">
        <v>6</v>
      </c>
      <c r="L436" s="29">
        <v>43640</v>
      </c>
      <c r="M436" s="31">
        <v>99.92</v>
      </c>
      <c r="N436" s="32">
        <v>31611</v>
      </c>
      <c r="O436" s="32">
        <v>4500</v>
      </c>
      <c r="P436" s="32">
        <v>36111</v>
      </c>
      <c r="Q436" s="31">
        <v>6</v>
      </c>
      <c r="R436" s="31">
        <v>6</v>
      </c>
      <c r="S436" s="31">
        <v>6</v>
      </c>
      <c r="T436" s="149">
        <v>36141</v>
      </c>
      <c r="U436" s="31">
        <v>93.966666666666669</v>
      </c>
      <c r="W436" s="163">
        <f t="shared" si="6"/>
        <v>0</v>
      </c>
    </row>
    <row r="437" spans="1:23" s="75" customFormat="1" ht="15" customHeight="1" x14ac:dyDescent="0.2">
      <c r="A437" s="180"/>
      <c r="B437" s="185"/>
      <c r="C437" s="26" t="s">
        <v>76</v>
      </c>
      <c r="D437" s="26" t="s">
        <v>1177</v>
      </c>
      <c r="E437" s="26" t="s">
        <v>23</v>
      </c>
      <c r="F437" s="27" t="s">
        <v>1530</v>
      </c>
      <c r="G437" s="28" t="s">
        <v>384</v>
      </c>
      <c r="H437" s="29">
        <v>43278</v>
      </c>
      <c r="I437" s="29">
        <v>43280</v>
      </c>
      <c r="J437" s="30">
        <v>7000</v>
      </c>
      <c r="K437" s="31">
        <v>2.81</v>
      </c>
      <c r="L437" s="29">
        <v>43462</v>
      </c>
      <c r="M437" s="31">
        <v>232.14</v>
      </c>
      <c r="N437" s="32">
        <v>7000</v>
      </c>
      <c r="O437" s="32">
        <v>0</v>
      </c>
      <c r="P437" s="32">
        <v>7000</v>
      </c>
      <c r="Q437" s="31">
        <v>2.95</v>
      </c>
      <c r="R437" s="31">
        <v>2.75</v>
      </c>
      <c r="S437" s="31">
        <v>2.95</v>
      </c>
      <c r="T437" s="149">
        <v>7000</v>
      </c>
      <c r="U437" s="31">
        <v>98.579388888888886</v>
      </c>
      <c r="W437" s="163">
        <f t="shared" si="6"/>
        <v>0</v>
      </c>
    </row>
    <row r="438" spans="1:23" s="75" customFormat="1" ht="15" customHeight="1" x14ac:dyDescent="0.2">
      <c r="A438" s="180"/>
      <c r="B438" s="186"/>
      <c r="C438" s="26" t="s">
        <v>111</v>
      </c>
      <c r="D438" s="26" t="s">
        <v>1177</v>
      </c>
      <c r="E438" s="26" t="s">
        <v>23</v>
      </c>
      <c r="F438" s="27" t="s">
        <v>1531</v>
      </c>
      <c r="G438" s="28" t="s">
        <v>384</v>
      </c>
      <c r="H438" s="29">
        <v>43278</v>
      </c>
      <c r="I438" s="29">
        <v>43280</v>
      </c>
      <c r="J438" s="30">
        <v>12000</v>
      </c>
      <c r="K438" s="31">
        <v>3.77</v>
      </c>
      <c r="L438" s="29">
        <v>43371</v>
      </c>
      <c r="M438" s="31">
        <v>275</v>
      </c>
      <c r="N438" s="32">
        <v>4167</v>
      </c>
      <c r="O438" s="32">
        <v>7833</v>
      </c>
      <c r="P438" s="32">
        <v>12000</v>
      </c>
      <c r="Q438" s="31">
        <v>3.9</v>
      </c>
      <c r="R438" s="31">
        <v>3.6</v>
      </c>
      <c r="S438" s="31">
        <v>3.9</v>
      </c>
      <c r="T438" s="149">
        <v>12000</v>
      </c>
      <c r="U438" s="31">
        <v>99.047027777777771</v>
      </c>
      <c r="W438" s="163">
        <f t="shared" si="6"/>
        <v>0</v>
      </c>
    </row>
    <row r="439" spans="1:23" s="75" customFormat="1" ht="15" customHeight="1" x14ac:dyDescent="0.25">
      <c r="A439" s="180"/>
      <c r="B439" s="182" t="s">
        <v>57</v>
      </c>
      <c r="C439" s="34" t="s">
        <v>76</v>
      </c>
      <c r="D439" s="34" t="s">
        <v>1177</v>
      </c>
      <c r="E439" s="34" t="s">
        <v>21</v>
      </c>
      <c r="F439" s="35" t="s">
        <v>385</v>
      </c>
      <c r="G439" s="36" t="s">
        <v>386</v>
      </c>
      <c r="H439" s="37">
        <v>43306</v>
      </c>
      <c r="I439" s="37">
        <v>43308</v>
      </c>
      <c r="J439" s="38">
        <v>7000</v>
      </c>
      <c r="K439" s="39">
        <v>2.9</v>
      </c>
      <c r="L439" s="37">
        <v>43490</v>
      </c>
      <c r="M439" s="39">
        <v>265.39999999999998</v>
      </c>
      <c r="N439" s="106">
        <v>6433</v>
      </c>
      <c r="O439" s="40">
        <v>567</v>
      </c>
      <c r="P439" s="40">
        <v>7000</v>
      </c>
      <c r="Q439" s="39">
        <v>2.95</v>
      </c>
      <c r="R439" s="39">
        <v>2.8</v>
      </c>
      <c r="S439" s="39">
        <v>2.95</v>
      </c>
      <c r="T439" s="150">
        <v>7000</v>
      </c>
      <c r="U439" s="39">
        <v>98.533888888888896</v>
      </c>
      <c r="W439" s="163">
        <f t="shared" si="6"/>
        <v>0</v>
      </c>
    </row>
    <row r="440" spans="1:23" s="75" customFormat="1" ht="15" customHeight="1" x14ac:dyDescent="0.2">
      <c r="A440" s="180"/>
      <c r="B440" s="183"/>
      <c r="C440" s="34" t="s">
        <v>111</v>
      </c>
      <c r="D440" s="34" t="s">
        <v>1177</v>
      </c>
      <c r="E440" s="34" t="s">
        <v>21</v>
      </c>
      <c r="F440" s="35" t="s">
        <v>605</v>
      </c>
      <c r="G440" s="36" t="s">
        <v>386</v>
      </c>
      <c r="H440" s="37">
        <v>43285</v>
      </c>
      <c r="I440" s="37">
        <v>43287</v>
      </c>
      <c r="J440" s="38">
        <v>8000</v>
      </c>
      <c r="K440" s="39">
        <v>3.6484000000000001</v>
      </c>
      <c r="L440" s="37">
        <v>43469</v>
      </c>
      <c r="M440" s="39">
        <v>338.125</v>
      </c>
      <c r="N440" s="40">
        <v>6050</v>
      </c>
      <c r="O440" s="40">
        <v>1950</v>
      </c>
      <c r="P440" s="40">
        <v>8000</v>
      </c>
      <c r="Q440" s="39">
        <v>3.75</v>
      </c>
      <c r="R440" s="39">
        <v>3.5</v>
      </c>
      <c r="S440" s="39">
        <v>3.75</v>
      </c>
      <c r="T440" s="150">
        <v>8000</v>
      </c>
      <c r="U440" s="39">
        <v>98.155531111111117</v>
      </c>
      <c r="W440" s="163">
        <f t="shared" si="6"/>
        <v>0</v>
      </c>
    </row>
    <row r="441" spans="1:23" s="75" customFormat="1" ht="15" customHeight="1" x14ac:dyDescent="0.2">
      <c r="A441" s="180"/>
      <c r="B441" s="183"/>
      <c r="C441" s="34" t="s">
        <v>112</v>
      </c>
      <c r="D441" s="34" t="s">
        <v>1177</v>
      </c>
      <c r="E441" s="34" t="s">
        <v>18</v>
      </c>
      <c r="F441" s="35" t="s">
        <v>794</v>
      </c>
      <c r="G441" s="36" t="s">
        <v>386</v>
      </c>
      <c r="H441" s="37">
        <v>43292</v>
      </c>
      <c r="I441" s="37">
        <v>43294</v>
      </c>
      <c r="J441" s="38">
        <v>11000</v>
      </c>
      <c r="K441" s="39">
        <v>8.6818000000000008</v>
      </c>
      <c r="L441" s="37">
        <v>43658</v>
      </c>
      <c r="M441" s="39">
        <v>73.333299999999994</v>
      </c>
      <c r="N441" s="40">
        <v>11000</v>
      </c>
      <c r="O441" s="40">
        <v>0</v>
      </c>
      <c r="P441" s="40">
        <v>11000</v>
      </c>
      <c r="Q441" s="39">
        <v>9.5</v>
      </c>
      <c r="R441" s="39">
        <v>8</v>
      </c>
      <c r="S441" s="39">
        <v>9.5</v>
      </c>
      <c r="T441" s="150">
        <v>15000</v>
      </c>
      <c r="U441" s="39">
        <v>91.221735555555554</v>
      </c>
      <c r="W441" s="163">
        <f t="shared" si="6"/>
        <v>0</v>
      </c>
    </row>
    <row r="442" spans="1:23" s="75" customFormat="1" ht="15" customHeight="1" x14ac:dyDescent="0.25">
      <c r="A442" s="180"/>
      <c r="B442" s="183"/>
      <c r="C442" s="34" t="s">
        <v>76</v>
      </c>
      <c r="D442" s="34" t="s">
        <v>1177</v>
      </c>
      <c r="E442" s="34" t="s">
        <v>23</v>
      </c>
      <c r="F442" s="35" t="s">
        <v>388</v>
      </c>
      <c r="G442" s="36" t="s">
        <v>386</v>
      </c>
      <c r="H442" s="37">
        <v>43292</v>
      </c>
      <c r="I442" s="37">
        <v>43294</v>
      </c>
      <c r="J442" s="38">
        <v>7000</v>
      </c>
      <c r="K442" s="39">
        <v>2.6071</v>
      </c>
      <c r="L442" s="37">
        <v>43385</v>
      </c>
      <c r="M442" s="39">
        <v>459</v>
      </c>
      <c r="N442" s="106">
        <v>6647</v>
      </c>
      <c r="O442" s="40">
        <v>353</v>
      </c>
      <c r="P442" s="40">
        <v>7000</v>
      </c>
      <c r="Q442" s="39">
        <v>2.75</v>
      </c>
      <c r="R442" s="39">
        <v>2.5</v>
      </c>
      <c r="S442" s="39">
        <v>2.75</v>
      </c>
      <c r="T442" s="150">
        <v>7000</v>
      </c>
      <c r="U442" s="39">
        <v>99.340983055555554</v>
      </c>
      <c r="W442" s="163">
        <f t="shared" si="6"/>
        <v>0</v>
      </c>
    </row>
    <row r="443" spans="1:23" s="75" customFormat="1" ht="15" customHeight="1" x14ac:dyDescent="0.2">
      <c r="A443" s="180"/>
      <c r="B443" s="183"/>
      <c r="C443" s="34" t="s">
        <v>111</v>
      </c>
      <c r="D443" s="34" t="s">
        <v>1177</v>
      </c>
      <c r="E443" s="34" t="s">
        <v>23</v>
      </c>
      <c r="F443" s="35" t="s">
        <v>604</v>
      </c>
      <c r="G443" s="36" t="s">
        <v>386</v>
      </c>
      <c r="H443" s="37">
        <v>43292</v>
      </c>
      <c r="I443" s="37">
        <v>43294</v>
      </c>
      <c r="J443" s="38">
        <v>14000</v>
      </c>
      <c r="K443" s="39">
        <v>3.3542000000000001</v>
      </c>
      <c r="L443" s="37">
        <v>43385</v>
      </c>
      <c r="M443" s="39">
        <v>281.05</v>
      </c>
      <c r="N443" s="40">
        <v>1653</v>
      </c>
      <c r="O443" s="40">
        <v>12347</v>
      </c>
      <c r="P443" s="40">
        <v>14000</v>
      </c>
      <c r="Q443" s="39">
        <v>3.65</v>
      </c>
      <c r="R443" s="39">
        <v>3.1</v>
      </c>
      <c r="S443" s="39">
        <v>3.65</v>
      </c>
      <c r="T443" s="150">
        <v>14000</v>
      </c>
      <c r="U443" s="39">
        <v>99.15213277777778</v>
      </c>
      <c r="W443" s="163">
        <f t="shared" si="6"/>
        <v>0</v>
      </c>
    </row>
    <row r="444" spans="1:23" s="75" customFormat="1" ht="15" customHeight="1" x14ac:dyDescent="0.2">
      <c r="A444" s="180"/>
      <c r="B444" s="183"/>
      <c r="C444" s="34" t="s">
        <v>79</v>
      </c>
      <c r="D444" s="34" t="s">
        <v>1177</v>
      </c>
      <c r="E444" s="34" t="s">
        <v>21</v>
      </c>
      <c r="F444" s="35" t="s">
        <v>435</v>
      </c>
      <c r="G444" s="36" t="s">
        <v>386</v>
      </c>
      <c r="H444" s="37">
        <v>43299</v>
      </c>
      <c r="I444" s="37">
        <v>43301</v>
      </c>
      <c r="J444" s="38">
        <v>3000</v>
      </c>
      <c r="K444" s="39">
        <v>6.5</v>
      </c>
      <c r="L444" s="37">
        <v>43483</v>
      </c>
      <c r="M444" s="39">
        <v>77.5</v>
      </c>
      <c r="N444" s="40">
        <v>0</v>
      </c>
      <c r="O444" s="40">
        <v>3000</v>
      </c>
      <c r="P444" s="40">
        <v>3000</v>
      </c>
      <c r="Q444" s="39">
        <v>6.5</v>
      </c>
      <c r="R444" s="39">
        <v>6.5</v>
      </c>
      <c r="S444" s="39">
        <v>6.5</v>
      </c>
      <c r="T444" s="150">
        <v>4000</v>
      </c>
      <c r="U444" s="39">
        <v>96.713888888888889</v>
      </c>
      <c r="W444" s="163">
        <f t="shared" si="6"/>
        <v>0</v>
      </c>
    </row>
    <row r="445" spans="1:23" s="75" customFormat="1" ht="15" customHeight="1" x14ac:dyDescent="0.25">
      <c r="A445" s="180"/>
      <c r="B445" s="183"/>
      <c r="C445" s="34" t="s">
        <v>76</v>
      </c>
      <c r="D445" s="34" t="s">
        <v>1177</v>
      </c>
      <c r="E445" s="34" t="s">
        <v>23</v>
      </c>
      <c r="F445" s="35" t="s">
        <v>387</v>
      </c>
      <c r="G445" s="36" t="s">
        <v>386</v>
      </c>
      <c r="H445" s="37">
        <v>43299</v>
      </c>
      <c r="I445" s="37">
        <v>43301</v>
      </c>
      <c r="J445" s="38">
        <v>7000</v>
      </c>
      <c r="K445" s="39">
        <v>2.6657000000000002</v>
      </c>
      <c r="L445" s="37">
        <v>43392</v>
      </c>
      <c r="M445" s="39">
        <v>259.21429999999998</v>
      </c>
      <c r="N445" s="106">
        <v>5233</v>
      </c>
      <c r="O445" s="40">
        <v>1767</v>
      </c>
      <c r="P445" s="40">
        <v>7000</v>
      </c>
      <c r="Q445" s="39">
        <v>2.8</v>
      </c>
      <c r="R445" s="39">
        <v>2.4500000000000002</v>
      </c>
      <c r="S445" s="39">
        <v>2.8</v>
      </c>
      <c r="T445" s="150">
        <v>7000</v>
      </c>
      <c r="U445" s="39">
        <v>99.326170277777777</v>
      </c>
      <c r="W445" s="163">
        <f t="shared" si="6"/>
        <v>0</v>
      </c>
    </row>
    <row r="446" spans="1:23" s="75" customFormat="1" ht="15" customHeight="1" x14ac:dyDescent="0.2">
      <c r="A446" s="180"/>
      <c r="B446" s="183"/>
      <c r="C446" s="34" t="s">
        <v>111</v>
      </c>
      <c r="D446" s="34" t="s">
        <v>1177</v>
      </c>
      <c r="E446" s="34" t="s">
        <v>21</v>
      </c>
      <c r="F446" s="35" t="s">
        <v>603</v>
      </c>
      <c r="G446" s="36" t="s">
        <v>386</v>
      </c>
      <c r="H446" s="37">
        <v>43299</v>
      </c>
      <c r="I446" s="37">
        <v>43301</v>
      </c>
      <c r="J446" s="38">
        <v>16000</v>
      </c>
      <c r="K446" s="39">
        <v>3.4830999999999999</v>
      </c>
      <c r="L446" s="37">
        <v>43483</v>
      </c>
      <c r="M446" s="39">
        <v>168.75</v>
      </c>
      <c r="N446" s="40">
        <v>2000</v>
      </c>
      <c r="O446" s="40">
        <v>14000</v>
      </c>
      <c r="P446" s="40">
        <v>16000</v>
      </c>
      <c r="Q446" s="39">
        <v>3.6</v>
      </c>
      <c r="R446" s="39">
        <v>3.2</v>
      </c>
      <c r="S446" s="39">
        <v>3.6</v>
      </c>
      <c r="T446" s="150">
        <v>16000</v>
      </c>
      <c r="U446" s="39">
        <v>98.239099444444449</v>
      </c>
      <c r="W446" s="163">
        <f t="shared" si="6"/>
        <v>0</v>
      </c>
    </row>
    <row r="447" spans="1:23" s="75" customFormat="1" ht="15" customHeight="1" x14ac:dyDescent="0.2">
      <c r="A447" s="180"/>
      <c r="B447" s="183"/>
      <c r="C447" s="34" t="s">
        <v>113</v>
      </c>
      <c r="D447" s="34" t="s">
        <v>1177</v>
      </c>
      <c r="E447" s="34" t="s">
        <v>21</v>
      </c>
      <c r="F447" s="35" t="s">
        <v>756</v>
      </c>
      <c r="G447" s="36" t="s">
        <v>386</v>
      </c>
      <c r="H447" s="37">
        <v>43299</v>
      </c>
      <c r="I447" s="37">
        <v>43301</v>
      </c>
      <c r="J447" s="38">
        <v>18450</v>
      </c>
      <c r="K447" s="39">
        <v>6.0366600000000004</v>
      </c>
      <c r="L447" s="37">
        <v>43483</v>
      </c>
      <c r="M447" s="39">
        <v>100.813</v>
      </c>
      <c r="N447" s="40">
        <v>12690</v>
      </c>
      <c r="O447" s="40">
        <v>5760</v>
      </c>
      <c r="P447" s="40">
        <v>18450</v>
      </c>
      <c r="Q447" s="39">
        <v>6.5</v>
      </c>
      <c r="R447" s="39">
        <v>6</v>
      </c>
      <c r="S447" s="39">
        <v>6.5</v>
      </c>
      <c r="T447" s="150">
        <v>18450</v>
      </c>
      <c r="U447" s="39">
        <v>96.948132999999999</v>
      </c>
      <c r="W447" s="163">
        <f t="shared" si="6"/>
        <v>0</v>
      </c>
    </row>
    <row r="448" spans="1:23" s="75" customFormat="1" ht="15" customHeight="1" x14ac:dyDescent="0.2">
      <c r="A448" s="180"/>
      <c r="B448" s="187"/>
      <c r="C448" s="34" t="s">
        <v>111</v>
      </c>
      <c r="D448" s="34" t="s">
        <v>1177</v>
      </c>
      <c r="E448" s="34" t="s">
        <v>23</v>
      </c>
      <c r="F448" s="35" t="s">
        <v>602</v>
      </c>
      <c r="G448" s="36" t="s">
        <v>386</v>
      </c>
      <c r="H448" s="37">
        <v>43306</v>
      </c>
      <c r="I448" s="37">
        <v>43308</v>
      </c>
      <c r="J448" s="38">
        <v>15000</v>
      </c>
      <c r="K448" s="39">
        <v>3.4089999999999998</v>
      </c>
      <c r="L448" s="37">
        <v>43399</v>
      </c>
      <c r="M448" s="39">
        <v>213.33330000000001</v>
      </c>
      <c r="N448" s="40">
        <v>6468</v>
      </c>
      <c r="O448" s="40">
        <v>8532</v>
      </c>
      <c r="P448" s="40">
        <v>15000</v>
      </c>
      <c r="Q448" s="39">
        <v>3.5</v>
      </c>
      <c r="R448" s="39">
        <v>3.1</v>
      </c>
      <c r="S448" s="39">
        <v>3.5</v>
      </c>
      <c r="T448" s="150">
        <v>15000</v>
      </c>
      <c r="U448" s="39">
        <v>99.138280555555554</v>
      </c>
      <c r="W448" s="163">
        <f t="shared" si="6"/>
        <v>0</v>
      </c>
    </row>
    <row r="449" spans="1:23" s="75" customFormat="1" ht="15" customHeight="1" x14ac:dyDescent="0.25">
      <c r="A449" s="180"/>
      <c r="B449" s="184" t="s">
        <v>1078</v>
      </c>
      <c r="C449" s="26" t="s">
        <v>76</v>
      </c>
      <c r="D449" s="26" t="s">
        <v>1177</v>
      </c>
      <c r="E449" s="26" t="s">
        <v>23</v>
      </c>
      <c r="F449" s="27" t="s">
        <v>389</v>
      </c>
      <c r="G449" s="28" t="s">
        <v>390</v>
      </c>
      <c r="H449" s="29">
        <v>43313</v>
      </c>
      <c r="I449" s="29">
        <v>43315</v>
      </c>
      <c r="J449" s="30">
        <v>7000</v>
      </c>
      <c r="K449" s="31">
        <v>2.67</v>
      </c>
      <c r="L449" s="29">
        <v>43406</v>
      </c>
      <c r="M449" s="31">
        <v>114.44</v>
      </c>
      <c r="N449" s="107">
        <v>6218</v>
      </c>
      <c r="O449" s="32">
        <v>782</v>
      </c>
      <c r="P449" s="32">
        <v>7000</v>
      </c>
      <c r="Q449" s="31">
        <v>2.8</v>
      </c>
      <c r="R449" s="31">
        <v>2.5</v>
      </c>
      <c r="S449" s="31">
        <v>2.8</v>
      </c>
      <c r="T449" s="149">
        <v>7000</v>
      </c>
      <c r="U449" s="31">
        <v>99.325083333333339</v>
      </c>
      <c r="W449" s="163">
        <f t="shared" si="6"/>
        <v>0</v>
      </c>
    </row>
    <row r="450" spans="1:23" s="75" customFormat="1" ht="15" customHeight="1" x14ac:dyDescent="0.2">
      <c r="A450" s="180"/>
      <c r="B450" s="185"/>
      <c r="C450" s="26" t="s">
        <v>111</v>
      </c>
      <c r="D450" s="26" t="s">
        <v>1177</v>
      </c>
      <c r="E450" s="26" t="s">
        <v>23</v>
      </c>
      <c r="F450" s="27" t="s">
        <v>606</v>
      </c>
      <c r="G450" s="28" t="s">
        <v>390</v>
      </c>
      <c r="H450" s="29">
        <v>43313</v>
      </c>
      <c r="I450" s="29">
        <v>43315</v>
      </c>
      <c r="J450" s="30">
        <v>10000</v>
      </c>
      <c r="K450" s="31">
        <v>3.26</v>
      </c>
      <c r="L450" s="29">
        <v>43406</v>
      </c>
      <c r="M450" s="31">
        <v>240</v>
      </c>
      <c r="N450" s="32">
        <v>4130</v>
      </c>
      <c r="O450" s="32">
        <v>5870</v>
      </c>
      <c r="P450" s="32">
        <v>10000</v>
      </c>
      <c r="Q450" s="31">
        <v>3.45</v>
      </c>
      <c r="R450" s="31">
        <v>3</v>
      </c>
      <c r="S450" s="31">
        <v>3.45</v>
      </c>
      <c r="T450" s="149">
        <v>10000</v>
      </c>
      <c r="U450" s="31">
        <v>99.17594444444444</v>
      </c>
      <c r="W450" s="163">
        <f t="shared" si="6"/>
        <v>0</v>
      </c>
    </row>
    <row r="451" spans="1:23" s="75" customFormat="1" ht="15" customHeight="1" x14ac:dyDescent="0.2">
      <c r="A451" s="180"/>
      <c r="B451" s="185"/>
      <c r="C451" s="26" t="s">
        <v>113</v>
      </c>
      <c r="D451" s="26" t="s">
        <v>1177</v>
      </c>
      <c r="E451" s="26" t="s">
        <v>21</v>
      </c>
      <c r="F451" s="27" t="s">
        <v>757</v>
      </c>
      <c r="G451" s="28" t="s">
        <v>390</v>
      </c>
      <c r="H451" s="29">
        <v>43313</v>
      </c>
      <c r="I451" s="29">
        <v>43315</v>
      </c>
      <c r="J451" s="30">
        <v>11700</v>
      </c>
      <c r="K451" s="31">
        <v>6.5</v>
      </c>
      <c r="L451" s="29">
        <v>43497</v>
      </c>
      <c r="M451" s="31">
        <v>100</v>
      </c>
      <c r="N451" s="32">
        <v>11700</v>
      </c>
      <c r="O451" s="32">
        <v>0</v>
      </c>
      <c r="P451" s="32">
        <v>11700</v>
      </c>
      <c r="Q451" s="31">
        <v>6.5</v>
      </c>
      <c r="R451" s="31">
        <v>6.5</v>
      </c>
      <c r="S451" s="31">
        <v>6.5</v>
      </c>
      <c r="T451" s="149">
        <v>11700</v>
      </c>
      <c r="U451" s="31">
        <v>96.713888888888889</v>
      </c>
      <c r="W451" s="163">
        <f t="shared" ref="W451:W514" si="7">J451-P451</f>
        <v>0</v>
      </c>
    </row>
    <row r="452" spans="1:23" s="75" customFormat="1" ht="15" customHeight="1" x14ac:dyDescent="0.2">
      <c r="A452" s="180"/>
      <c r="B452" s="185"/>
      <c r="C452" s="26" t="s">
        <v>111</v>
      </c>
      <c r="D452" s="26" t="s">
        <v>1177</v>
      </c>
      <c r="E452" s="26" t="s">
        <v>23</v>
      </c>
      <c r="F452" s="27" t="s">
        <v>607</v>
      </c>
      <c r="G452" s="28" t="s">
        <v>390</v>
      </c>
      <c r="H452" s="29">
        <v>43320</v>
      </c>
      <c r="I452" s="29">
        <v>43322</v>
      </c>
      <c r="J452" s="30">
        <v>10000</v>
      </c>
      <c r="K452" s="31">
        <v>3.3</v>
      </c>
      <c r="L452" s="29">
        <v>43413</v>
      </c>
      <c r="M452" s="31">
        <v>225</v>
      </c>
      <c r="N452" s="32">
        <v>1000</v>
      </c>
      <c r="O452" s="32">
        <v>9000</v>
      </c>
      <c r="P452" s="32">
        <v>10000</v>
      </c>
      <c r="Q452" s="31">
        <v>3.35</v>
      </c>
      <c r="R452" s="31">
        <v>3.25</v>
      </c>
      <c r="S452" s="31">
        <v>3.35</v>
      </c>
      <c r="T452" s="149">
        <v>10000</v>
      </c>
      <c r="U452" s="31">
        <v>99.165833333333339</v>
      </c>
      <c r="W452" s="163">
        <f t="shared" si="7"/>
        <v>0</v>
      </c>
    </row>
    <row r="453" spans="1:23" s="75" customFormat="1" ht="15" customHeight="1" x14ac:dyDescent="0.25">
      <c r="A453" s="180"/>
      <c r="B453" s="185"/>
      <c r="C453" s="26" t="s">
        <v>76</v>
      </c>
      <c r="D453" s="26" t="s">
        <v>1177</v>
      </c>
      <c r="E453" s="26" t="s">
        <v>23</v>
      </c>
      <c r="F453" s="27" t="s">
        <v>391</v>
      </c>
      <c r="G453" s="28" t="s">
        <v>390</v>
      </c>
      <c r="H453" s="29">
        <v>43320</v>
      </c>
      <c r="I453" s="29">
        <v>43322</v>
      </c>
      <c r="J453" s="30">
        <v>10000</v>
      </c>
      <c r="K453" s="31">
        <v>2.72</v>
      </c>
      <c r="L453" s="29">
        <v>43413</v>
      </c>
      <c r="M453" s="31">
        <v>219.29</v>
      </c>
      <c r="N453" s="107">
        <v>10000</v>
      </c>
      <c r="O453" s="32">
        <v>0</v>
      </c>
      <c r="P453" s="32">
        <v>10000</v>
      </c>
      <c r="Q453" s="31">
        <v>2.75</v>
      </c>
      <c r="R453" s="31">
        <v>2.65</v>
      </c>
      <c r="S453" s="31">
        <v>2.75</v>
      </c>
      <c r="T453" s="149">
        <v>10000</v>
      </c>
      <c r="U453" s="31">
        <v>99.312444444444438</v>
      </c>
      <c r="W453" s="163">
        <f t="shared" si="7"/>
        <v>0</v>
      </c>
    </row>
    <row r="454" spans="1:23" s="75" customFormat="1" ht="15" customHeight="1" x14ac:dyDescent="0.2">
      <c r="A454" s="180"/>
      <c r="B454" s="185"/>
      <c r="C454" s="26" t="s">
        <v>112</v>
      </c>
      <c r="D454" s="26" t="s">
        <v>1177</v>
      </c>
      <c r="E454" s="26" t="s">
        <v>18</v>
      </c>
      <c r="F454" s="27" t="s">
        <v>795</v>
      </c>
      <c r="G454" s="28" t="s">
        <v>390</v>
      </c>
      <c r="H454" s="29">
        <v>43320</v>
      </c>
      <c r="I454" s="29">
        <v>43322</v>
      </c>
      <c r="J454" s="30">
        <v>10000</v>
      </c>
      <c r="K454" s="31">
        <v>9.5</v>
      </c>
      <c r="L454" s="29">
        <v>43686</v>
      </c>
      <c r="M454" s="31">
        <v>66.67</v>
      </c>
      <c r="N454" s="32">
        <v>10000</v>
      </c>
      <c r="O454" s="32">
        <v>0</v>
      </c>
      <c r="P454" s="32">
        <v>10000</v>
      </c>
      <c r="Q454" s="31">
        <v>9.5</v>
      </c>
      <c r="R454" s="31">
        <v>9.5</v>
      </c>
      <c r="S454" s="31">
        <v>9.5</v>
      </c>
      <c r="T454" s="149">
        <v>15000</v>
      </c>
      <c r="U454" s="31">
        <v>90.394444444444446</v>
      </c>
      <c r="W454" s="163">
        <f t="shared" si="7"/>
        <v>0</v>
      </c>
    </row>
    <row r="455" spans="1:23" s="75" customFormat="1" ht="15" customHeight="1" x14ac:dyDescent="0.2">
      <c r="A455" s="180"/>
      <c r="B455" s="185"/>
      <c r="C455" s="26" t="s">
        <v>79</v>
      </c>
      <c r="D455" s="26" t="s">
        <v>1177</v>
      </c>
      <c r="E455" s="26" t="s">
        <v>21</v>
      </c>
      <c r="F455" s="27" t="s">
        <v>436</v>
      </c>
      <c r="G455" s="28" t="s">
        <v>390</v>
      </c>
      <c r="H455" s="29">
        <v>43320</v>
      </c>
      <c r="I455" s="29">
        <v>43322</v>
      </c>
      <c r="J455" s="30">
        <v>6000</v>
      </c>
      <c r="K455" s="31">
        <v>6.1</v>
      </c>
      <c r="L455" s="29">
        <v>43504</v>
      </c>
      <c r="M455" s="31">
        <v>110</v>
      </c>
      <c r="N455" s="32">
        <v>100</v>
      </c>
      <c r="O455" s="32">
        <v>5900</v>
      </c>
      <c r="P455" s="32">
        <v>6000</v>
      </c>
      <c r="Q455" s="31">
        <v>6.5</v>
      </c>
      <c r="R455" s="31">
        <v>3.8</v>
      </c>
      <c r="S455" s="31">
        <v>6.5</v>
      </c>
      <c r="T455" s="149">
        <v>6000</v>
      </c>
      <c r="U455" s="31">
        <v>96.916111111111107</v>
      </c>
      <c r="W455" s="163">
        <f t="shared" si="7"/>
        <v>0</v>
      </c>
    </row>
    <row r="456" spans="1:23" s="75" customFormat="1" ht="15" customHeight="1" x14ac:dyDescent="0.25">
      <c r="A456" s="180"/>
      <c r="B456" s="185"/>
      <c r="C456" s="26" t="s">
        <v>76</v>
      </c>
      <c r="D456" s="26" t="s">
        <v>1177</v>
      </c>
      <c r="E456" s="26" t="s">
        <v>23</v>
      </c>
      <c r="F456" s="27" t="s">
        <v>392</v>
      </c>
      <c r="G456" s="28" t="s">
        <v>390</v>
      </c>
      <c r="H456" s="29">
        <v>43327</v>
      </c>
      <c r="I456" s="29">
        <v>43329</v>
      </c>
      <c r="J456" s="30">
        <v>10000</v>
      </c>
      <c r="K456" s="31">
        <v>2.69</v>
      </c>
      <c r="L456" s="29">
        <v>43420</v>
      </c>
      <c r="M456" s="31">
        <v>232.29</v>
      </c>
      <c r="N456" s="107">
        <v>9789</v>
      </c>
      <c r="O456" s="32">
        <v>211</v>
      </c>
      <c r="P456" s="32">
        <v>10000</v>
      </c>
      <c r="Q456" s="31">
        <v>2.7</v>
      </c>
      <c r="R456" s="31">
        <v>2.65</v>
      </c>
      <c r="S456" s="31">
        <v>2.7</v>
      </c>
      <c r="T456" s="149">
        <v>10000</v>
      </c>
      <c r="U456" s="31">
        <v>99.320027777777781</v>
      </c>
      <c r="W456" s="163">
        <f t="shared" si="7"/>
        <v>0</v>
      </c>
    </row>
    <row r="457" spans="1:23" s="75" customFormat="1" ht="15" customHeight="1" x14ac:dyDescent="0.2">
      <c r="A457" s="180"/>
      <c r="B457" s="185"/>
      <c r="C457" s="26" t="s">
        <v>111</v>
      </c>
      <c r="D457" s="26" t="s">
        <v>1177</v>
      </c>
      <c r="E457" s="26" t="s">
        <v>21</v>
      </c>
      <c r="F457" s="27" t="s">
        <v>610</v>
      </c>
      <c r="G457" s="28" t="s">
        <v>390</v>
      </c>
      <c r="H457" s="29">
        <v>43327</v>
      </c>
      <c r="I457" s="29">
        <v>43329</v>
      </c>
      <c r="J457" s="30">
        <v>7500</v>
      </c>
      <c r="K457" s="31">
        <v>3.28</v>
      </c>
      <c r="L457" s="29">
        <v>43511</v>
      </c>
      <c r="M457" s="31">
        <v>266.67</v>
      </c>
      <c r="N457" s="32">
        <v>0</v>
      </c>
      <c r="O457" s="32">
        <v>7500</v>
      </c>
      <c r="P457" s="32">
        <v>7500</v>
      </c>
      <c r="Q457" s="31">
        <v>3.3</v>
      </c>
      <c r="R457" s="31">
        <v>3.25</v>
      </c>
      <c r="S457" s="31">
        <v>3.3</v>
      </c>
      <c r="T457" s="149">
        <v>7500</v>
      </c>
      <c r="U457" s="31">
        <v>98.341777777777779</v>
      </c>
      <c r="W457" s="163">
        <f t="shared" si="7"/>
        <v>0</v>
      </c>
    </row>
    <row r="458" spans="1:23" s="75" customFormat="1" ht="15" customHeight="1" x14ac:dyDescent="0.25">
      <c r="A458" s="180"/>
      <c r="B458" s="185"/>
      <c r="C458" s="26" t="s">
        <v>76</v>
      </c>
      <c r="D458" s="26" t="s">
        <v>1177</v>
      </c>
      <c r="E458" s="26" t="s">
        <v>23</v>
      </c>
      <c r="F458" s="27" t="s">
        <v>393</v>
      </c>
      <c r="G458" s="28" t="s">
        <v>390</v>
      </c>
      <c r="H458" s="29">
        <v>43334</v>
      </c>
      <c r="I458" s="29">
        <v>43336</v>
      </c>
      <c r="J458" s="30">
        <v>10000</v>
      </c>
      <c r="K458" s="31">
        <v>2.56</v>
      </c>
      <c r="L458" s="29">
        <v>43427</v>
      </c>
      <c r="M458" s="31">
        <v>170</v>
      </c>
      <c r="N458" s="107">
        <v>7083</v>
      </c>
      <c r="O458" s="32">
        <v>2917</v>
      </c>
      <c r="P458" s="32">
        <v>10000</v>
      </c>
      <c r="Q458" s="31">
        <v>2.65</v>
      </c>
      <c r="R458" s="31">
        <v>2.5</v>
      </c>
      <c r="S458" s="31">
        <v>2.65</v>
      </c>
      <c r="T458" s="149">
        <v>10000</v>
      </c>
      <c r="U458" s="31">
        <v>99.352888888888884</v>
      </c>
      <c r="W458" s="163">
        <f t="shared" si="7"/>
        <v>0</v>
      </c>
    </row>
    <row r="459" spans="1:23" s="75" customFormat="1" ht="15" customHeight="1" x14ac:dyDescent="0.2">
      <c r="A459" s="180"/>
      <c r="B459" s="185"/>
      <c r="C459" s="26" t="s">
        <v>111</v>
      </c>
      <c r="D459" s="26" t="s">
        <v>1177</v>
      </c>
      <c r="E459" s="26" t="s">
        <v>23</v>
      </c>
      <c r="F459" s="27" t="s">
        <v>608</v>
      </c>
      <c r="G459" s="28" t="s">
        <v>390</v>
      </c>
      <c r="H459" s="29">
        <v>43334</v>
      </c>
      <c r="I459" s="29">
        <v>43336</v>
      </c>
      <c r="J459" s="30">
        <v>12000</v>
      </c>
      <c r="K459" s="31">
        <v>3.34</v>
      </c>
      <c r="L459" s="29">
        <v>43427</v>
      </c>
      <c r="M459" s="31">
        <v>134.74</v>
      </c>
      <c r="N459" s="32">
        <v>11000</v>
      </c>
      <c r="O459" s="32">
        <v>1000</v>
      </c>
      <c r="P459" s="32">
        <v>12000</v>
      </c>
      <c r="Q459" s="31">
        <v>3.5</v>
      </c>
      <c r="R459" s="31">
        <v>3.2</v>
      </c>
      <c r="S459" s="31">
        <v>3.5</v>
      </c>
      <c r="T459" s="149">
        <v>12000</v>
      </c>
      <c r="U459" s="31">
        <v>99.155722222222224</v>
      </c>
      <c r="W459" s="163">
        <f t="shared" si="7"/>
        <v>0</v>
      </c>
    </row>
    <row r="460" spans="1:23" s="75" customFormat="1" ht="15" customHeight="1" x14ac:dyDescent="0.2">
      <c r="A460" s="180"/>
      <c r="B460" s="185"/>
      <c r="C460" s="26" t="s">
        <v>113</v>
      </c>
      <c r="D460" s="26" t="s">
        <v>1177</v>
      </c>
      <c r="E460" s="26" t="s">
        <v>21</v>
      </c>
      <c r="F460" s="27" t="s">
        <v>758</v>
      </c>
      <c r="G460" s="28" t="s">
        <v>390</v>
      </c>
      <c r="H460" s="29">
        <v>43334</v>
      </c>
      <c r="I460" s="29">
        <v>43336</v>
      </c>
      <c r="J460" s="30">
        <v>13500</v>
      </c>
      <c r="K460" s="31">
        <v>6.08</v>
      </c>
      <c r="L460" s="29">
        <v>43518</v>
      </c>
      <c r="M460" s="31">
        <v>104.44</v>
      </c>
      <c r="N460" s="32">
        <v>13500</v>
      </c>
      <c r="O460" s="32">
        <v>0</v>
      </c>
      <c r="P460" s="32">
        <v>13500</v>
      </c>
      <c r="Q460" s="31">
        <v>6.5</v>
      </c>
      <c r="R460" s="31">
        <v>6</v>
      </c>
      <c r="S460" s="31">
        <v>6.5</v>
      </c>
      <c r="T460" s="149">
        <v>13500</v>
      </c>
      <c r="U460" s="31">
        <v>96.926222222222222</v>
      </c>
      <c r="W460" s="163">
        <f t="shared" si="7"/>
        <v>0</v>
      </c>
    </row>
    <row r="461" spans="1:23" s="75" customFormat="1" ht="15" customHeight="1" x14ac:dyDescent="0.2">
      <c r="A461" s="180"/>
      <c r="B461" s="185"/>
      <c r="C461" s="26" t="s">
        <v>113</v>
      </c>
      <c r="D461" s="26" t="s">
        <v>1177</v>
      </c>
      <c r="E461" s="26" t="s">
        <v>21</v>
      </c>
      <c r="F461" s="27" t="s">
        <v>759</v>
      </c>
      <c r="G461" s="28" t="s">
        <v>390</v>
      </c>
      <c r="H461" s="29">
        <v>43341</v>
      </c>
      <c r="I461" s="29">
        <v>43343</v>
      </c>
      <c r="J461" s="30">
        <v>23850</v>
      </c>
      <c r="K461" s="31">
        <v>6.3</v>
      </c>
      <c r="L461" s="29">
        <v>43525</v>
      </c>
      <c r="M461" s="31">
        <v>119.08</v>
      </c>
      <c r="N461" s="32">
        <v>0</v>
      </c>
      <c r="O461" s="32">
        <v>23850</v>
      </c>
      <c r="P461" s="32">
        <v>23850</v>
      </c>
      <c r="Q461" s="31">
        <v>6.5</v>
      </c>
      <c r="R461" s="31">
        <v>6.3</v>
      </c>
      <c r="S461" s="31">
        <v>6.5</v>
      </c>
      <c r="T461" s="149">
        <v>23850</v>
      </c>
      <c r="U461" s="31">
        <v>96.814999999999998</v>
      </c>
      <c r="W461" s="163">
        <f t="shared" si="7"/>
        <v>0</v>
      </c>
    </row>
    <row r="462" spans="1:23" s="75" customFormat="1" ht="15" customHeight="1" x14ac:dyDescent="0.2">
      <c r="A462" s="180"/>
      <c r="B462" s="185"/>
      <c r="C462" s="26" t="s">
        <v>111</v>
      </c>
      <c r="D462" s="26" t="s">
        <v>1177</v>
      </c>
      <c r="E462" s="26" t="s">
        <v>23</v>
      </c>
      <c r="F462" s="27" t="s">
        <v>609</v>
      </c>
      <c r="G462" s="28" t="s">
        <v>390</v>
      </c>
      <c r="H462" s="29">
        <v>43341</v>
      </c>
      <c r="I462" s="29">
        <v>43343</v>
      </c>
      <c r="J462" s="30">
        <v>14000</v>
      </c>
      <c r="K462" s="31">
        <v>3.2</v>
      </c>
      <c r="L462" s="29">
        <v>43434</v>
      </c>
      <c r="M462" s="31">
        <v>164.29</v>
      </c>
      <c r="N462" s="32">
        <v>1000</v>
      </c>
      <c r="O462" s="32">
        <v>13000</v>
      </c>
      <c r="P462" s="32">
        <v>14000</v>
      </c>
      <c r="Q462" s="31">
        <v>3.3</v>
      </c>
      <c r="R462" s="31">
        <v>3</v>
      </c>
      <c r="S462" s="31">
        <v>3.3</v>
      </c>
      <c r="T462" s="149">
        <v>14000</v>
      </c>
      <c r="U462" s="31">
        <v>99.191111111111113</v>
      </c>
      <c r="W462" s="163">
        <f t="shared" si="7"/>
        <v>0</v>
      </c>
    </row>
    <row r="463" spans="1:23" s="75" customFormat="1" ht="15" customHeight="1" x14ac:dyDescent="0.2">
      <c r="A463" s="180"/>
      <c r="B463" s="186"/>
      <c r="C463" s="26" t="s">
        <v>79</v>
      </c>
      <c r="D463" s="26" t="s">
        <v>1177</v>
      </c>
      <c r="E463" s="26" t="s">
        <v>21</v>
      </c>
      <c r="F463" s="27" t="s">
        <v>437</v>
      </c>
      <c r="G463" s="28" t="s">
        <v>390</v>
      </c>
      <c r="H463" s="29">
        <v>43341</v>
      </c>
      <c r="I463" s="29">
        <v>43343</v>
      </c>
      <c r="J463" s="30">
        <v>5000</v>
      </c>
      <c r="K463" s="31">
        <v>6</v>
      </c>
      <c r="L463" s="29">
        <v>43525</v>
      </c>
      <c r="M463" s="31">
        <v>102</v>
      </c>
      <c r="N463" s="32">
        <v>0</v>
      </c>
      <c r="O463" s="32">
        <v>5000</v>
      </c>
      <c r="P463" s="32">
        <v>5000</v>
      </c>
      <c r="Q463" s="31">
        <v>6</v>
      </c>
      <c r="R463" s="31">
        <v>5</v>
      </c>
      <c r="S463" s="31">
        <v>6</v>
      </c>
      <c r="T463" s="149">
        <v>5000</v>
      </c>
      <c r="U463" s="31">
        <v>96.966666666666669</v>
      </c>
      <c r="W463" s="163">
        <f t="shared" si="7"/>
        <v>0</v>
      </c>
    </row>
    <row r="464" spans="1:23" s="75" customFormat="1" ht="15" customHeight="1" x14ac:dyDescent="0.25">
      <c r="A464" s="180"/>
      <c r="B464" s="182" t="s">
        <v>147</v>
      </c>
      <c r="C464" s="34" t="s">
        <v>76</v>
      </c>
      <c r="D464" s="34" t="s">
        <v>1177</v>
      </c>
      <c r="E464" s="34" t="s">
        <v>21</v>
      </c>
      <c r="F464" s="35" t="s">
        <v>394</v>
      </c>
      <c r="G464" s="36" t="s">
        <v>395</v>
      </c>
      <c r="H464" s="37">
        <v>43348</v>
      </c>
      <c r="I464" s="37">
        <v>43350</v>
      </c>
      <c r="J464" s="38">
        <v>10000</v>
      </c>
      <c r="K464" s="39">
        <v>2.706</v>
      </c>
      <c r="L464" s="37">
        <v>43532</v>
      </c>
      <c r="M464" s="39">
        <v>276.86</v>
      </c>
      <c r="N464" s="106">
        <v>6744</v>
      </c>
      <c r="O464" s="40">
        <v>3256</v>
      </c>
      <c r="P464" s="40">
        <v>10000</v>
      </c>
      <c r="Q464" s="39"/>
      <c r="R464" s="39"/>
      <c r="S464" s="39"/>
      <c r="T464" s="150">
        <v>10000</v>
      </c>
      <c r="U464" s="39">
        <v>98.631966666666671</v>
      </c>
      <c r="W464" s="163">
        <f t="shared" si="7"/>
        <v>0</v>
      </c>
    </row>
    <row r="465" spans="1:23" s="75" customFormat="1" ht="15" customHeight="1" x14ac:dyDescent="0.2">
      <c r="A465" s="180"/>
      <c r="B465" s="183"/>
      <c r="C465" s="34" t="s">
        <v>111</v>
      </c>
      <c r="D465" s="34" t="s">
        <v>1177</v>
      </c>
      <c r="E465" s="34" t="s">
        <v>23</v>
      </c>
      <c r="F465" s="35" t="s">
        <v>611</v>
      </c>
      <c r="G465" s="36" t="s">
        <v>395</v>
      </c>
      <c r="H465" s="37">
        <v>43348</v>
      </c>
      <c r="I465" s="37">
        <v>43350</v>
      </c>
      <c r="J465" s="38">
        <v>15000</v>
      </c>
      <c r="K465" s="39">
        <v>3.3186</v>
      </c>
      <c r="L465" s="37">
        <v>43441</v>
      </c>
      <c r="M465" s="39">
        <v>155.42500000000001</v>
      </c>
      <c r="N465" s="40">
        <v>5459</v>
      </c>
      <c r="O465" s="40">
        <v>9541</v>
      </c>
      <c r="P465" s="40">
        <v>15000</v>
      </c>
      <c r="Q465" s="39"/>
      <c r="R465" s="39"/>
      <c r="S465" s="39"/>
      <c r="T465" s="150">
        <v>12000</v>
      </c>
      <c r="U465" s="39">
        <v>99.161131666666662</v>
      </c>
      <c r="W465" s="163">
        <f t="shared" si="7"/>
        <v>0</v>
      </c>
    </row>
    <row r="466" spans="1:23" s="75" customFormat="1" ht="15" customHeight="1" x14ac:dyDescent="0.2">
      <c r="A466" s="180"/>
      <c r="B466" s="183"/>
      <c r="C466" s="34" t="s">
        <v>113</v>
      </c>
      <c r="D466" s="34" t="s">
        <v>1177</v>
      </c>
      <c r="E466" s="34" t="s">
        <v>21</v>
      </c>
      <c r="F466" s="35" t="s">
        <v>760</v>
      </c>
      <c r="G466" s="36" t="s">
        <v>395</v>
      </c>
      <c r="H466" s="37">
        <v>43348</v>
      </c>
      <c r="I466" s="37">
        <v>43350</v>
      </c>
      <c r="J466" s="38">
        <v>13500</v>
      </c>
      <c r="K466" s="39">
        <v>6.25</v>
      </c>
      <c r="L466" s="37">
        <v>43532</v>
      </c>
      <c r="M466" s="39">
        <v>100</v>
      </c>
      <c r="N466" s="40">
        <v>0</v>
      </c>
      <c r="O466" s="40">
        <v>13500</v>
      </c>
      <c r="P466" s="40">
        <v>13500</v>
      </c>
      <c r="Q466" s="39"/>
      <c r="R466" s="39"/>
      <c r="S466" s="39"/>
      <c r="T466" s="150">
        <v>13500</v>
      </c>
      <c r="U466" s="39">
        <v>96.840277777777771</v>
      </c>
      <c r="W466" s="163">
        <f t="shared" si="7"/>
        <v>0</v>
      </c>
    </row>
    <row r="467" spans="1:23" s="75" customFormat="1" ht="15" customHeight="1" x14ac:dyDescent="0.2">
      <c r="A467" s="180"/>
      <c r="B467" s="183"/>
      <c r="C467" s="34" t="s">
        <v>113</v>
      </c>
      <c r="D467" s="34" t="s">
        <v>1177</v>
      </c>
      <c r="E467" s="34" t="s">
        <v>21</v>
      </c>
      <c r="F467" s="35" t="s">
        <v>761</v>
      </c>
      <c r="G467" s="36" t="s">
        <v>395</v>
      </c>
      <c r="H467" s="37">
        <v>43355</v>
      </c>
      <c r="I467" s="37">
        <v>43357</v>
      </c>
      <c r="J467" s="38">
        <v>28350</v>
      </c>
      <c r="K467" s="39">
        <v>6.1285999999999996</v>
      </c>
      <c r="L467" s="37">
        <v>43539</v>
      </c>
      <c r="M467" s="39">
        <v>100.07</v>
      </c>
      <c r="N467" s="40">
        <v>13770</v>
      </c>
      <c r="O467" s="40">
        <v>14580</v>
      </c>
      <c r="P467" s="40">
        <v>28350</v>
      </c>
      <c r="Q467" s="39"/>
      <c r="R467" s="39"/>
      <c r="S467" s="39"/>
      <c r="T467" s="150">
        <v>28350</v>
      </c>
      <c r="U467" s="39">
        <v>96.901652222222225</v>
      </c>
      <c r="W467" s="163">
        <f t="shared" si="7"/>
        <v>0</v>
      </c>
    </row>
    <row r="468" spans="1:23" s="75" customFormat="1" ht="15" customHeight="1" x14ac:dyDescent="0.2">
      <c r="A468" s="180"/>
      <c r="B468" s="183"/>
      <c r="C468" s="34" t="s">
        <v>111</v>
      </c>
      <c r="D468" s="34" t="s">
        <v>1177</v>
      </c>
      <c r="E468" s="34" t="s">
        <v>21</v>
      </c>
      <c r="F468" s="35" t="s">
        <v>612</v>
      </c>
      <c r="G468" s="36" t="s">
        <v>395</v>
      </c>
      <c r="H468" s="37">
        <v>43355</v>
      </c>
      <c r="I468" s="37">
        <v>43357</v>
      </c>
      <c r="J468" s="38">
        <v>14591</v>
      </c>
      <c r="K468" s="39">
        <v>3.6261999999999999</v>
      </c>
      <c r="L468" s="37">
        <v>43539</v>
      </c>
      <c r="M468" s="39">
        <v>97.273300000000006</v>
      </c>
      <c r="N468" s="40">
        <v>8000</v>
      </c>
      <c r="O468" s="40">
        <v>6591</v>
      </c>
      <c r="P468" s="40">
        <v>14591</v>
      </c>
      <c r="Q468" s="39"/>
      <c r="R468" s="39"/>
      <c r="S468" s="39"/>
      <c r="T468" s="150">
        <v>15000</v>
      </c>
      <c r="U468" s="39">
        <v>98.16675444444445</v>
      </c>
      <c r="W468" s="163">
        <f t="shared" si="7"/>
        <v>0</v>
      </c>
    </row>
    <row r="469" spans="1:23" s="75" customFormat="1" ht="15" customHeight="1" x14ac:dyDescent="0.25">
      <c r="A469" s="180"/>
      <c r="B469" s="183"/>
      <c r="C469" s="34" t="s">
        <v>76</v>
      </c>
      <c r="D469" s="34" t="s">
        <v>1177</v>
      </c>
      <c r="E469" s="34" t="s">
        <v>21</v>
      </c>
      <c r="F469" s="35" t="s">
        <v>396</v>
      </c>
      <c r="G469" s="36" t="s">
        <v>395</v>
      </c>
      <c r="H469" s="37">
        <v>43355</v>
      </c>
      <c r="I469" s="37">
        <v>43357</v>
      </c>
      <c r="J469" s="38">
        <v>10000</v>
      </c>
      <c r="K469" s="39">
        <v>2.7088999999999999</v>
      </c>
      <c r="L469" s="37">
        <v>43539</v>
      </c>
      <c r="M469" s="39">
        <v>227.55</v>
      </c>
      <c r="N469" s="106">
        <v>8867</v>
      </c>
      <c r="O469" s="40">
        <v>1133</v>
      </c>
      <c r="P469" s="40">
        <v>10000</v>
      </c>
      <c r="Q469" s="39"/>
      <c r="R469" s="39"/>
      <c r="S469" s="39"/>
      <c r="T469" s="150">
        <v>10000</v>
      </c>
      <c r="U469" s="39">
        <v>98.630500555555557</v>
      </c>
      <c r="W469" s="163">
        <f t="shared" si="7"/>
        <v>0</v>
      </c>
    </row>
    <row r="470" spans="1:23" s="75" customFormat="1" ht="15" customHeight="1" x14ac:dyDescent="0.2">
      <c r="A470" s="180"/>
      <c r="B470" s="183"/>
      <c r="C470" s="34" t="s">
        <v>79</v>
      </c>
      <c r="D470" s="34" t="s">
        <v>1177</v>
      </c>
      <c r="E470" s="34" t="s">
        <v>21</v>
      </c>
      <c r="F470" s="35" t="s">
        <v>438</v>
      </c>
      <c r="G470" s="36" t="s">
        <v>395</v>
      </c>
      <c r="H470" s="37">
        <v>43355</v>
      </c>
      <c r="I470" s="37">
        <v>43357</v>
      </c>
      <c r="J470" s="38">
        <v>5000</v>
      </c>
      <c r="K470" s="39">
        <v>6</v>
      </c>
      <c r="L470" s="37">
        <v>43539</v>
      </c>
      <c r="M470" s="39">
        <v>170</v>
      </c>
      <c r="N470" s="40">
        <v>0</v>
      </c>
      <c r="O470" s="40">
        <v>5000</v>
      </c>
      <c r="P470" s="40">
        <v>5000</v>
      </c>
      <c r="Q470" s="39"/>
      <c r="R470" s="39"/>
      <c r="S470" s="39"/>
      <c r="T470" s="150">
        <v>5000</v>
      </c>
      <c r="U470" s="39">
        <v>96.966666666666669</v>
      </c>
      <c r="W470" s="163">
        <f t="shared" si="7"/>
        <v>0</v>
      </c>
    </row>
    <row r="471" spans="1:23" s="75" customFormat="1" ht="15" customHeight="1" x14ac:dyDescent="0.2">
      <c r="A471" s="180"/>
      <c r="B471" s="183"/>
      <c r="C471" s="34" t="s">
        <v>79</v>
      </c>
      <c r="D471" s="34" t="s">
        <v>1177</v>
      </c>
      <c r="E471" s="34" t="s">
        <v>21</v>
      </c>
      <c r="F471" s="35" t="s">
        <v>439</v>
      </c>
      <c r="G471" s="36" t="s">
        <v>395</v>
      </c>
      <c r="H471" s="37">
        <v>43362</v>
      </c>
      <c r="I471" s="37">
        <v>43364</v>
      </c>
      <c r="J471" s="38">
        <v>6000</v>
      </c>
      <c r="K471" s="39">
        <v>6.0332999999999997</v>
      </c>
      <c r="L471" s="37">
        <v>43546</v>
      </c>
      <c r="M471" s="39">
        <v>77.5</v>
      </c>
      <c r="N471" s="40">
        <v>500</v>
      </c>
      <c r="O471" s="40">
        <v>5500</v>
      </c>
      <c r="P471" s="40">
        <v>6000</v>
      </c>
      <c r="Q471" s="39"/>
      <c r="R471" s="39"/>
      <c r="S471" s="39"/>
      <c r="T471" s="150">
        <v>8000</v>
      </c>
      <c r="U471" s="39">
        <v>96.949831666666668</v>
      </c>
      <c r="W471" s="163">
        <f t="shared" si="7"/>
        <v>0</v>
      </c>
    </row>
    <row r="472" spans="1:23" s="75" customFormat="1" ht="15" customHeight="1" x14ac:dyDescent="0.2">
      <c r="A472" s="180"/>
      <c r="B472" s="183"/>
      <c r="C472" s="34" t="s">
        <v>111</v>
      </c>
      <c r="D472" s="34" t="s">
        <v>1177</v>
      </c>
      <c r="E472" s="34" t="s">
        <v>23</v>
      </c>
      <c r="F472" s="35" t="s">
        <v>613</v>
      </c>
      <c r="G472" s="36" t="s">
        <v>395</v>
      </c>
      <c r="H472" s="37">
        <v>43362</v>
      </c>
      <c r="I472" s="37">
        <v>43364</v>
      </c>
      <c r="J472" s="38">
        <v>5000</v>
      </c>
      <c r="K472" s="39">
        <v>3.4849999999999999</v>
      </c>
      <c r="L472" s="37">
        <v>43455</v>
      </c>
      <c r="M472" s="39">
        <v>120</v>
      </c>
      <c r="N472" s="40">
        <v>4000</v>
      </c>
      <c r="O472" s="40">
        <v>1000</v>
      </c>
      <c r="P472" s="40">
        <v>5000</v>
      </c>
      <c r="Q472" s="39"/>
      <c r="R472" s="39"/>
      <c r="S472" s="39"/>
      <c r="T472" s="150">
        <v>5000</v>
      </c>
      <c r="U472" s="39">
        <v>99.119069444444449</v>
      </c>
      <c r="W472" s="163">
        <f t="shared" si="7"/>
        <v>0</v>
      </c>
    </row>
    <row r="473" spans="1:23" s="75" customFormat="1" ht="15" customHeight="1" x14ac:dyDescent="0.2">
      <c r="A473" s="180"/>
      <c r="B473" s="183"/>
      <c r="C473" s="34" t="s">
        <v>111</v>
      </c>
      <c r="D473" s="34" t="s">
        <v>1177</v>
      </c>
      <c r="E473" s="34" t="s">
        <v>23</v>
      </c>
      <c r="F473" s="35" t="s">
        <v>614</v>
      </c>
      <c r="G473" s="36" t="s">
        <v>395</v>
      </c>
      <c r="H473" s="37">
        <v>43369</v>
      </c>
      <c r="I473" s="37">
        <v>43371</v>
      </c>
      <c r="J473" s="38">
        <v>12000</v>
      </c>
      <c r="K473" s="39">
        <v>3.3565</v>
      </c>
      <c r="L473" s="37">
        <v>43462</v>
      </c>
      <c r="M473" s="39">
        <v>168.08330000000001</v>
      </c>
      <c r="N473" s="40">
        <v>4200</v>
      </c>
      <c r="O473" s="40">
        <v>7800</v>
      </c>
      <c r="P473" s="40">
        <v>12000</v>
      </c>
      <c r="Q473" s="39"/>
      <c r="R473" s="39"/>
      <c r="S473" s="39"/>
      <c r="T473" s="150">
        <v>12000</v>
      </c>
      <c r="U473" s="39">
        <v>99.15155138888889</v>
      </c>
      <c r="W473" s="163">
        <f t="shared" si="7"/>
        <v>0</v>
      </c>
    </row>
    <row r="474" spans="1:23" s="75" customFormat="1" ht="15" customHeight="1" x14ac:dyDescent="0.25">
      <c r="A474" s="180"/>
      <c r="B474" s="183"/>
      <c r="C474" s="34" t="s">
        <v>76</v>
      </c>
      <c r="D474" s="34" t="s">
        <v>1177</v>
      </c>
      <c r="E474" s="34" t="s">
        <v>23</v>
      </c>
      <c r="F474" s="35" t="s">
        <v>397</v>
      </c>
      <c r="G474" s="36" t="s">
        <v>395</v>
      </c>
      <c r="H474" s="37">
        <v>43369</v>
      </c>
      <c r="I474" s="37">
        <v>43371</v>
      </c>
      <c r="J474" s="38">
        <v>10000</v>
      </c>
      <c r="K474" s="39">
        <v>2.5375000000000001</v>
      </c>
      <c r="L474" s="37">
        <v>43462</v>
      </c>
      <c r="M474" s="39">
        <v>245</v>
      </c>
      <c r="N474" s="106">
        <v>7667</v>
      </c>
      <c r="O474" s="40">
        <v>2333</v>
      </c>
      <c r="P474" s="40">
        <v>10000</v>
      </c>
      <c r="Q474" s="39"/>
      <c r="R474" s="39"/>
      <c r="S474" s="39"/>
      <c r="T474" s="150">
        <v>10000</v>
      </c>
      <c r="U474" s="39">
        <v>99.358576388888892</v>
      </c>
      <c r="W474" s="163">
        <f t="shared" si="7"/>
        <v>0</v>
      </c>
    </row>
    <row r="475" spans="1:23" s="75" customFormat="1" ht="15" customHeight="1" x14ac:dyDescent="0.2">
      <c r="A475" s="180"/>
      <c r="B475" s="187"/>
      <c r="C475" s="34" t="s">
        <v>113</v>
      </c>
      <c r="D475" s="34" t="s">
        <v>1177</v>
      </c>
      <c r="E475" s="34" t="s">
        <v>21</v>
      </c>
      <c r="F475" s="35" t="s">
        <v>762</v>
      </c>
      <c r="G475" s="36" t="s">
        <v>395</v>
      </c>
      <c r="H475" s="37">
        <v>43369</v>
      </c>
      <c r="I475" s="37">
        <v>43371</v>
      </c>
      <c r="J475" s="38">
        <v>4500</v>
      </c>
      <c r="K475" s="39">
        <v>6.5</v>
      </c>
      <c r="L475" s="37">
        <v>43553</v>
      </c>
      <c r="M475" s="39">
        <v>100</v>
      </c>
      <c r="N475" s="40">
        <v>0</v>
      </c>
      <c r="O475" s="40">
        <v>4500</v>
      </c>
      <c r="P475" s="40">
        <v>4500</v>
      </c>
      <c r="Q475" s="39"/>
      <c r="R475" s="39"/>
      <c r="S475" s="39"/>
      <c r="T475" s="150">
        <v>4500</v>
      </c>
      <c r="U475" s="39">
        <v>96.713888888888889</v>
      </c>
      <c r="W475" s="163">
        <f t="shared" si="7"/>
        <v>0</v>
      </c>
    </row>
    <row r="476" spans="1:23" s="75" customFormat="1" ht="15" customHeight="1" x14ac:dyDescent="0.25">
      <c r="A476" s="180"/>
      <c r="B476" s="184" t="s">
        <v>152</v>
      </c>
      <c r="C476" s="26" t="s">
        <v>76</v>
      </c>
      <c r="D476" s="26" t="s">
        <v>1177</v>
      </c>
      <c r="E476" s="26" t="s">
        <v>23</v>
      </c>
      <c r="F476" s="27" t="s">
        <v>398</v>
      </c>
      <c r="G476" s="28" t="s">
        <v>399</v>
      </c>
      <c r="H476" s="29">
        <v>43376</v>
      </c>
      <c r="I476" s="29">
        <v>43378</v>
      </c>
      <c r="J476" s="30">
        <v>10000</v>
      </c>
      <c r="K476" s="31">
        <v>2.6019999999999999</v>
      </c>
      <c r="L476" s="29">
        <v>43469</v>
      </c>
      <c r="M476" s="31">
        <v>155</v>
      </c>
      <c r="N476" s="107">
        <v>10000</v>
      </c>
      <c r="O476" s="32">
        <v>0</v>
      </c>
      <c r="P476" s="32">
        <v>10000</v>
      </c>
      <c r="Q476" s="31"/>
      <c r="R476" s="31"/>
      <c r="S476" s="31"/>
      <c r="T476" s="149">
        <v>10000</v>
      </c>
      <c r="U476" s="31">
        <v>99.342272222222221</v>
      </c>
      <c r="W476" s="163">
        <f t="shared" si="7"/>
        <v>0</v>
      </c>
    </row>
    <row r="477" spans="1:23" s="75" customFormat="1" ht="15" customHeight="1" x14ac:dyDescent="0.2">
      <c r="A477" s="180"/>
      <c r="B477" s="185"/>
      <c r="C477" s="26" t="s">
        <v>111</v>
      </c>
      <c r="D477" s="26" t="s">
        <v>1177</v>
      </c>
      <c r="E477" s="26" t="s">
        <v>21</v>
      </c>
      <c r="F477" s="27" t="s">
        <v>615</v>
      </c>
      <c r="G477" s="28" t="s">
        <v>399</v>
      </c>
      <c r="H477" s="29">
        <v>43376</v>
      </c>
      <c r="I477" s="29">
        <v>43378</v>
      </c>
      <c r="J477" s="30">
        <v>9400</v>
      </c>
      <c r="K477" s="31">
        <v>3.758</v>
      </c>
      <c r="L477" s="29">
        <v>43560</v>
      </c>
      <c r="M477" s="31">
        <v>55.293999999999997</v>
      </c>
      <c r="N477" s="32">
        <v>3000</v>
      </c>
      <c r="O477" s="32">
        <v>6400</v>
      </c>
      <c r="P477" s="32">
        <v>9400</v>
      </c>
      <c r="Q477" s="31"/>
      <c r="R477" s="31"/>
      <c r="S477" s="31"/>
      <c r="T477" s="149">
        <v>17000</v>
      </c>
      <c r="U477" s="31">
        <v>98.100122222222225</v>
      </c>
      <c r="W477" s="163">
        <f t="shared" si="7"/>
        <v>0</v>
      </c>
    </row>
    <row r="478" spans="1:23" s="75" customFormat="1" ht="15" customHeight="1" x14ac:dyDescent="0.2">
      <c r="A478" s="180"/>
      <c r="B478" s="185"/>
      <c r="C478" s="26" t="s">
        <v>111</v>
      </c>
      <c r="D478" s="26" t="s">
        <v>1177</v>
      </c>
      <c r="E478" s="26" t="s">
        <v>23</v>
      </c>
      <c r="F478" s="27" t="s">
        <v>616</v>
      </c>
      <c r="G478" s="28" t="s">
        <v>399</v>
      </c>
      <c r="H478" s="29">
        <v>43383</v>
      </c>
      <c r="I478" s="29">
        <v>43385</v>
      </c>
      <c r="J478" s="30">
        <v>15000</v>
      </c>
      <c r="K478" s="31">
        <v>3.4617</v>
      </c>
      <c r="L478" s="29">
        <v>43476</v>
      </c>
      <c r="M478" s="31">
        <v>174.66669999999999</v>
      </c>
      <c r="N478" s="32">
        <v>4935</v>
      </c>
      <c r="O478" s="32">
        <v>10065</v>
      </c>
      <c r="P478" s="32">
        <v>15000</v>
      </c>
      <c r="Q478" s="31"/>
      <c r="R478" s="31"/>
      <c r="S478" s="31"/>
      <c r="T478" s="149">
        <v>15000</v>
      </c>
      <c r="U478" s="31">
        <v>99.12495916666667</v>
      </c>
      <c r="W478" s="163">
        <f t="shared" si="7"/>
        <v>0</v>
      </c>
    </row>
    <row r="479" spans="1:23" s="75" customFormat="1" ht="15" customHeight="1" x14ac:dyDescent="0.25">
      <c r="A479" s="180"/>
      <c r="B479" s="185"/>
      <c r="C479" s="26" t="s">
        <v>76</v>
      </c>
      <c r="D479" s="26" t="s">
        <v>1177</v>
      </c>
      <c r="E479" s="26" t="s">
        <v>23</v>
      </c>
      <c r="F479" s="27" t="s">
        <v>400</v>
      </c>
      <c r="G479" s="28" t="s">
        <v>399</v>
      </c>
      <c r="H479" s="29">
        <v>43383</v>
      </c>
      <c r="I479" s="29">
        <v>43385</v>
      </c>
      <c r="J479" s="30">
        <v>10000</v>
      </c>
      <c r="K479" s="31">
        <v>2.5550000000000002</v>
      </c>
      <c r="L479" s="29">
        <v>43476</v>
      </c>
      <c r="M479" s="31">
        <v>230</v>
      </c>
      <c r="N479" s="107">
        <v>5228</v>
      </c>
      <c r="O479" s="32">
        <v>4772</v>
      </c>
      <c r="P479" s="32">
        <v>10000</v>
      </c>
      <c r="Q479" s="31"/>
      <c r="R479" s="31"/>
      <c r="S479" s="31"/>
      <c r="T479" s="149">
        <v>10000</v>
      </c>
      <c r="U479" s="31">
        <v>99.354152777777784</v>
      </c>
      <c r="W479" s="163">
        <f t="shared" si="7"/>
        <v>0</v>
      </c>
    </row>
    <row r="480" spans="1:23" s="75" customFormat="1" ht="15" customHeight="1" x14ac:dyDescent="0.2">
      <c r="A480" s="180"/>
      <c r="B480" s="185"/>
      <c r="C480" s="26" t="s">
        <v>79</v>
      </c>
      <c r="D480" s="26" t="s">
        <v>1177</v>
      </c>
      <c r="E480" s="26" t="s">
        <v>21</v>
      </c>
      <c r="F480" s="27" t="s">
        <v>440</v>
      </c>
      <c r="G480" s="28" t="s">
        <v>399</v>
      </c>
      <c r="H480" s="29">
        <v>43390</v>
      </c>
      <c r="I480" s="29">
        <v>43392</v>
      </c>
      <c r="J480" s="30">
        <v>6500</v>
      </c>
      <c r="K480" s="31">
        <v>6.4</v>
      </c>
      <c r="L480" s="29">
        <v>43574</v>
      </c>
      <c r="M480" s="31">
        <v>73.333299999999994</v>
      </c>
      <c r="N480" s="32">
        <v>0</v>
      </c>
      <c r="O480" s="32">
        <v>6500</v>
      </c>
      <c r="P480" s="32">
        <v>6500</v>
      </c>
      <c r="Q480" s="31"/>
      <c r="R480" s="31"/>
      <c r="S480" s="31"/>
      <c r="T480" s="149">
        <v>9000</v>
      </c>
      <c r="U480" s="31">
        <v>96.76444444444445</v>
      </c>
      <c r="W480" s="163">
        <f t="shared" si="7"/>
        <v>0</v>
      </c>
    </row>
    <row r="481" spans="1:23" s="75" customFormat="1" ht="15" customHeight="1" x14ac:dyDescent="0.2">
      <c r="A481" s="180"/>
      <c r="B481" s="185"/>
      <c r="C481" s="26" t="s">
        <v>111</v>
      </c>
      <c r="D481" s="26" t="s">
        <v>1177</v>
      </c>
      <c r="E481" s="26" t="s">
        <v>21</v>
      </c>
      <c r="F481" s="27" t="s">
        <v>617</v>
      </c>
      <c r="G481" s="28" t="s">
        <v>399</v>
      </c>
      <c r="H481" s="29">
        <v>43390</v>
      </c>
      <c r="I481" s="29">
        <v>43392</v>
      </c>
      <c r="J481" s="30">
        <v>15000</v>
      </c>
      <c r="K481" s="31">
        <v>3.6143000000000001</v>
      </c>
      <c r="L481" s="29">
        <v>43574</v>
      </c>
      <c r="M481" s="31">
        <v>176</v>
      </c>
      <c r="N481" s="32">
        <v>4400</v>
      </c>
      <c r="O481" s="32">
        <v>10600</v>
      </c>
      <c r="P481" s="32">
        <v>15000</v>
      </c>
      <c r="Q481" s="31"/>
      <c r="R481" s="31"/>
      <c r="S481" s="31"/>
      <c r="T481" s="149">
        <v>15000</v>
      </c>
      <c r="U481" s="31">
        <v>98.172770555555559</v>
      </c>
      <c r="W481" s="163">
        <f t="shared" si="7"/>
        <v>0</v>
      </c>
    </row>
    <row r="482" spans="1:23" s="75" customFormat="1" ht="15" customHeight="1" x14ac:dyDescent="0.2">
      <c r="A482" s="180"/>
      <c r="B482" s="185"/>
      <c r="C482" s="26" t="s">
        <v>408</v>
      </c>
      <c r="D482" s="26" t="s">
        <v>1177</v>
      </c>
      <c r="E482" s="26" t="s">
        <v>21</v>
      </c>
      <c r="F482" s="27" t="s">
        <v>698</v>
      </c>
      <c r="G482" s="28" t="s">
        <v>399</v>
      </c>
      <c r="H482" s="29">
        <v>43390</v>
      </c>
      <c r="I482" s="29">
        <v>43392</v>
      </c>
      <c r="J482" s="30">
        <v>5500</v>
      </c>
      <c r="K482" s="31">
        <v>5.3182</v>
      </c>
      <c r="L482" s="29">
        <v>43574</v>
      </c>
      <c r="M482" s="31">
        <v>100</v>
      </c>
      <c r="N482" s="32">
        <v>5500</v>
      </c>
      <c r="O482" s="32">
        <v>0</v>
      </c>
      <c r="P482" s="32">
        <v>5500</v>
      </c>
      <c r="Q482" s="31"/>
      <c r="R482" s="31"/>
      <c r="S482" s="31"/>
      <c r="T482" s="149">
        <v>5500</v>
      </c>
      <c r="U482" s="31">
        <v>97.311354444444447</v>
      </c>
      <c r="W482" s="163">
        <f t="shared" si="7"/>
        <v>0</v>
      </c>
    </row>
    <row r="483" spans="1:23" s="75" customFormat="1" ht="15" customHeight="1" x14ac:dyDescent="0.2">
      <c r="A483" s="180"/>
      <c r="B483" s="185"/>
      <c r="C483" s="26" t="s">
        <v>113</v>
      </c>
      <c r="D483" s="26" t="s">
        <v>1177</v>
      </c>
      <c r="E483" s="26" t="s">
        <v>21</v>
      </c>
      <c r="F483" s="27" t="s">
        <v>763</v>
      </c>
      <c r="G483" s="28" t="s">
        <v>399</v>
      </c>
      <c r="H483" s="29">
        <v>43390</v>
      </c>
      <c r="I483" s="29">
        <v>43392</v>
      </c>
      <c r="J483" s="30">
        <v>8100</v>
      </c>
      <c r="K483" s="31">
        <v>6</v>
      </c>
      <c r="L483" s="29">
        <v>43574</v>
      </c>
      <c r="M483" s="31">
        <v>103.0864</v>
      </c>
      <c r="N483" s="32">
        <v>8100</v>
      </c>
      <c r="O483" s="32">
        <v>0</v>
      </c>
      <c r="P483" s="32">
        <v>8100</v>
      </c>
      <c r="Q483" s="31"/>
      <c r="R483" s="31"/>
      <c r="S483" s="31"/>
      <c r="T483" s="149">
        <v>8100</v>
      </c>
      <c r="U483" s="31">
        <v>96.966666666666669</v>
      </c>
      <c r="W483" s="163">
        <f t="shared" si="7"/>
        <v>0</v>
      </c>
    </row>
    <row r="484" spans="1:23" s="75" customFormat="1" ht="15" customHeight="1" x14ac:dyDescent="0.2">
      <c r="A484" s="180"/>
      <c r="B484" s="185"/>
      <c r="C484" s="26" t="s">
        <v>113</v>
      </c>
      <c r="D484" s="26" t="s">
        <v>1177</v>
      </c>
      <c r="E484" s="26" t="s">
        <v>21</v>
      </c>
      <c r="F484" s="27" t="s">
        <v>764</v>
      </c>
      <c r="G484" s="28" t="s">
        <v>399</v>
      </c>
      <c r="H484" s="29">
        <v>43390</v>
      </c>
      <c r="I484" s="29">
        <v>43392</v>
      </c>
      <c r="J484" s="30">
        <v>6435</v>
      </c>
      <c r="K484" s="31">
        <v>6.5</v>
      </c>
      <c r="L484" s="29">
        <v>43574</v>
      </c>
      <c r="M484" s="31">
        <v>95.333299999999994</v>
      </c>
      <c r="N484" s="32">
        <v>6435</v>
      </c>
      <c r="O484" s="32">
        <v>0</v>
      </c>
      <c r="P484" s="32">
        <v>6435</v>
      </c>
      <c r="Q484" s="31"/>
      <c r="R484" s="31"/>
      <c r="S484" s="31"/>
      <c r="T484" s="149">
        <v>6750</v>
      </c>
      <c r="U484" s="31">
        <v>96.713888888888889</v>
      </c>
      <c r="W484" s="163">
        <f t="shared" si="7"/>
        <v>0</v>
      </c>
    </row>
    <row r="485" spans="1:23" s="75" customFormat="1" ht="15" customHeight="1" x14ac:dyDescent="0.2">
      <c r="A485" s="180"/>
      <c r="B485" s="185"/>
      <c r="C485" s="26" t="s">
        <v>111</v>
      </c>
      <c r="D485" s="26" t="s">
        <v>1177</v>
      </c>
      <c r="E485" s="26" t="s">
        <v>23</v>
      </c>
      <c r="F485" s="27" t="s">
        <v>618</v>
      </c>
      <c r="G485" s="28" t="s">
        <v>399</v>
      </c>
      <c r="H485" s="29">
        <v>43397</v>
      </c>
      <c r="I485" s="29">
        <v>43399</v>
      </c>
      <c r="J485" s="30">
        <v>15000</v>
      </c>
      <c r="K485" s="31">
        <v>3.2679999999999998</v>
      </c>
      <c r="L485" s="29">
        <v>43490</v>
      </c>
      <c r="M485" s="31">
        <v>144.06</v>
      </c>
      <c r="N485" s="32">
        <v>5913</v>
      </c>
      <c r="O485" s="32">
        <v>9087</v>
      </c>
      <c r="P485" s="32">
        <v>15000</v>
      </c>
      <c r="Q485" s="31"/>
      <c r="R485" s="31"/>
      <c r="S485" s="31"/>
      <c r="T485" s="149">
        <v>15000</v>
      </c>
      <c r="U485" s="31">
        <v>99.173922222222217</v>
      </c>
      <c r="W485" s="163">
        <f t="shared" si="7"/>
        <v>0</v>
      </c>
    </row>
    <row r="486" spans="1:23" s="75" customFormat="1" ht="15" customHeight="1" x14ac:dyDescent="0.25">
      <c r="A486" s="180"/>
      <c r="B486" s="185"/>
      <c r="C486" s="26" t="s">
        <v>76</v>
      </c>
      <c r="D486" s="26" t="s">
        <v>1177</v>
      </c>
      <c r="E486" s="26" t="s">
        <v>21</v>
      </c>
      <c r="F486" s="27" t="s">
        <v>401</v>
      </c>
      <c r="G486" s="28" t="s">
        <v>399</v>
      </c>
      <c r="H486" s="29">
        <v>43397</v>
      </c>
      <c r="I486" s="29">
        <v>43399</v>
      </c>
      <c r="J486" s="30">
        <v>10000</v>
      </c>
      <c r="K486" s="31">
        <v>2.62</v>
      </c>
      <c r="L486" s="29">
        <v>43581</v>
      </c>
      <c r="M486" s="31">
        <v>234</v>
      </c>
      <c r="N486" s="107">
        <v>7828</v>
      </c>
      <c r="O486" s="32">
        <v>2172</v>
      </c>
      <c r="P486" s="32">
        <v>10000</v>
      </c>
      <c r="Q486" s="31"/>
      <c r="R486" s="31"/>
      <c r="S486" s="31"/>
      <c r="T486" s="149">
        <v>10000</v>
      </c>
      <c r="U486" s="31">
        <v>98.675444444444437</v>
      </c>
      <c r="W486" s="163">
        <f t="shared" si="7"/>
        <v>0</v>
      </c>
    </row>
    <row r="487" spans="1:23" s="75" customFormat="1" ht="15" customHeight="1" x14ac:dyDescent="0.2">
      <c r="A487" s="180"/>
      <c r="B487" s="185"/>
      <c r="C487" s="26" t="s">
        <v>112</v>
      </c>
      <c r="D487" s="26" t="s">
        <v>1177</v>
      </c>
      <c r="E487" s="26" t="s">
        <v>18</v>
      </c>
      <c r="F487" s="27" t="s">
        <v>796</v>
      </c>
      <c r="G487" s="28" t="s">
        <v>399</v>
      </c>
      <c r="H487" s="29">
        <v>43397</v>
      </c>
      <c r="I487" s="29">
        <v>43399</v>
      </c>
      <c r="J487" s="30">
        <v>15000</v>
      </c>
      <c r="K487" s="31">
        <v>8.0167000000000002</v>
      </c>
      <c r="L487" s="29">
        <v>43763</v>
      </c>
      <c r="M487" s="31">
        <v>133.33330000000001</v>
      </c>
      <c r="N487" s="32">
        <v>13000</v>
      </c>
      <c r="O487" s="32">
        <v>2000</v>
      </c>
      <c r="P487" s="32">
        <v>15000</v>
      </c>
      <c r="Q487" s="31"/>
      <c r="R487" s="31"/>
      <c r="S487" s="31"/>
      <c r="T487" s="149">
        <v>15000</v>
      </c>
      <c r="U487" s="31">
        <v>91.89422555555555</v>
      </c>
      <c r="W487" s="163">
        <f t="shared" si="7"/>
        <v>0</v>
      </c>
    </row>
    <row r="488" spans="1:23" s="75" customFormat="1" ht="15" customHeight="1" x14ac:dyDescent="0.2">
      <c r="A488" s="180"/>
      <c r="B488" s="183" t="s">
        <v>161</v>
      </c>
      <c r="C488" s="34" t="s">
        <v>111</v>
      </c>
      <c r="D488" s="34" t="s">
        <v>1177</v>
      </c>
      <c r="E488" s="34" t="s">
        <v>21</v>
      </c>
      <c r="F488" s="35" t="s">
        <v>622</v>
      </c>
      <c r="G488" s="36" t="s">
        <v>403</v>
      </c>
      <c r="H488" s="37">
        <v>43404</v>
      </c>
      <c r="I488" s="37">
        <v>43406</v>
      </c>
      <c r="J488" s="38">
        <v>15000</v>
      </c>
      <c r="K488" s="39">
        <v>3.395</v>
      </c>
      <c r="L488" s="37">
        <v>43588</v>
      </c>
      <c r="M488" s="39">
        <v>166</v>
      </c>
      <c r="N488" s="40">
        <v>7187</v>
      </c>
      <c r="O488" s="40">
        <v>7813</v>
      </c>
      <c r="P488" s="40">
        <v>15000</v>
      </c>
      <c r="Q488" s="39">
        <v>3.5</v>
      </c>
      <c r="R488" s="39">
        <v>3.25</v>
      </c>
      <c r="S488" s="39">
        <v>3.5</v>
      </c>
      <c r="T488" s="150">
        <v>15000</v>
      </c>
      <c r="U488" s="39">
        <v>98.283638888888888</v>
      </c>
      <c r="W488" s="163">
        <f t="shared" si="7"/>
        <v>0</v>
      </c>
    </row>
    <row r="489" spans="1:23" s="75" customFormat="1" ht="15" customHeight="1" x14ac:dyDescent="0.2">
      <c r="A489" s="180"/>
      <c r="B489" s="183"/>
      <c r="C489" s="34" t="s">
        <v>112</v>
      </c>
      <c r="D489" s="34" t="s">
        <v>1177</v>
      </c>
      <c r="E489" s="34" t="s">
        <v>18</v>
      </c>
      <c r="F489" s="35" t="s">
        <v>797</v>
      </c>
      <c r="G489" s="36" t="s">
        <v>403</v>
      </c>
      <c r="H489" s="37">
        <v>43411</v>
      </c>
      <c r="I489" s="37">
        <v>43413</v>
      </c>
      <c r="J489" s="38">
        <v>12000</v>
      </c>
      <c r="K489" s="39">
        <v>9.25</v>
      </c>
      <c r="L489" s="37">
        <v>43777</v>
      </c>
      <c r="M489" s="39">
        <v>80</v>
      </c>
      <c r="N489" s="40">
        <v>10000</v>
      </c>
      <c r="O489" s="40">
        <v>2000</v>
      </c>
      <c r="P489" s="40">
        <v>12000</v>
      </c>
      <c r="Q489" s="39">
        <v>9.5</v>
      </c>
      <c r="R489" s="39">
        <v>8</v>
      </c>
      <c r="S489" s="39">
        <v>9.5</v>
      </c>
      <c r="T489" s="150">
        <v>12000</v>
      </c>
      <c r="U489" s="39">
        <v>90.647222222222226</v>
      </c>
      <c r="W489" s="163">
        <f t="shared" si="7"/>
        <v>0</v>
      </c>
    </row>
    <row r="490" spans="1:23" s="75" customFormat="1" ht="15" customHeight="1" x14ac:dyDescent="0.25">
      <c r="A490" s="180"/>
      <c r="B490" s="183"/>
      <c r="C490" s="34" t="s">
        <v>76</v>
      </c>
      <c r="D490" s="34" t="s">
        <v>1177</v>
      </c>
      <c r="E490" s="34" t="s">
        <v>21</v>
      </c>
      <c r="F490" s="35" t="s">
        <v>404</v>
      </c>
      <c r="G490" s="36" t="s">
        <v>403</v>
      </c>
      <c r="H490" s="37">
        <v>43411</v>
      </c>
      <c r="I490" s="37">
        <v>43413</v>
      </c>
      <c r="J490" s="38">
        <v>10000</v>
      </c>
      <c r="K490" s="39">
        <v>2.5375000000000001</v>
      </c>
      <c r="L490" s="37">
        <v>43595</v>
      </c>
      <c r="M490" s="39">
        <v>210</v>
      </c>
      <c r="N490" s="106">
        <v>3184</v>
      </c>
      <c r="O490" s="40">
        <v>6816</v>
      </c>
      <c r="P490" s="40">
        <v>10000</v>
      </c>
      <c r="Q490" s="39">
        <v>2.6</v>
      </c>
      <c r="R490" s="39">
        <v>2.5</v>
      </c>
      <c r="S490" s="39">
        <v>2.6</v>
      </c>
      <c r="T490" s="150">
        <v>10000</v>
      </c>
      <c r="U490" s="39">
        <v>98.717152777777784</v>
      </c>
      <c r="W490" s="163">
        <f t="shared" si="7"/>
        <v>0</v>
      </c>
    </row>
    <row r="491" spans="1:23" s="75" customFormat="1" ht="15" customHeight="1" x14ac:dyDescent="0.2">
      <c r="A491" s="180"/>
      <c r="B491" s="183"/>
      <c r="C491" s="34" t="s">
        <v>79</v>
      </c>
      <c r="D491" s="34" t="s">
        <v>1177</v>
      </c>
      <c r="E491" s="34" t="s">
        <v>21</v>
      </c>
      <c r="F491" s="35" t="s">
        <v>441</v>
      </c>
      <c r="G491" s="36" t="s">
        <v>403</v>
      </c>
      <c r="H491" s="37">
        <v>43411</v>
      </c>
      <c r="I491" s="37">
        <v>43413</v>
      </c>
      <c r="J491" s="38">
        <v>3000</v>
      </c>
      <c r="K491" s="39">
        <v>6.3</v>
      </c>
      <c r="L491" s="37">
        <v>43595</v>
      </c>
      <c r="M491" s="39">
        <v>42.857100000000003</v>
      </c>
      <c r="N491" s="40">
        <v>2000</v>
      </c>
      <c r="O491" s="40">
        <v>1000</v>
      </c>
      <c r="P491" s="40">
        <v>3000</v>
      </c>
      <c r="Q491" s="39">
        <v>6.5</v>
      </c>
      <c r="R491" s="39">
        <v>6.2</v>
      </c>
      <c r="S491" s="39">
        <v>6.5</v>
      </c>
      <c r="T491" s="150">
        <v>7000</v>
      </c>
      <c r="U491" s="39">
        <v>96.814999999999998</v>
      </c>
      <c r="W491" s="163">
        <f t="shared" si="7"/>
        <v>0</v>
      </c>
    </row>
    <row r="492" spans="1:23" s="75" customFormat="1" ht="15" customHeight="1" x14ac:dyDescent="0.2">
      <c r="A492" s="180"/>
      <c r="B492" s="183"/>
      <c r="C492" s="34" t="s">
        <v>111</v>
      </c>
      <c r="D492" s="34" t="s">
        <v>1177</v>
      </c>
      <c r="E492" s="34" t="s">
        <v>23</v>
      </c>
      <c r="F492" s="35" t="s">
        <v>619</v>
      </c>
      <c r="G492" s="36" t="s">
        <v>403</v>
      </c>
      <c r="H492" s="37">
        <v>43411</v>
      </c>
      <c r="I492" s="37">
        <v>43413</v>
      </c>
      <c r="J492" s="38">
        <v>15000</v>
      </c>
      <c r="K492" s="39">
        <v>3.3782999999999999</v>
      </c>
      <c r="L492" s="37">
        <v>43504</v>
      </c>
      <c r="M492" s="39">
        <v>108.8</v>
      </c>
      <c r="N492" s="40">
        <v>1000</v>
      </c>
      <c r="O492" s="40">
        <v>14000</v>
      </c>
      <c r="P492" s="40">
        <v>15000</v>
      </c>
      <c r="Q492" s="39">
        <v>3.5</v>
      </c>
      <c r="R492" s="39">
        <v>3.2</v>
      </c>
      <c r="S492" s="39">
        <v>3.5</v>
      </c>
      <c r="T492" s="150">
        <v>15000</v>
      </c>
      <c r="U492" s="39">
        <v>99.146040833333331</v>
      </c>
      <c r="W492" s="163">
        <f t="shared" si="7"/>
        <v>0</v>
      </c>
    </row>
    <row r="493" spans="1:23" s="75" customFormat="1" ht="15" customHeight="1" x14ac:dyDescent="0.25">
      <c r="A493" s="180"/>
      <c r="B493" s="183"/>
      <c r="C493" s="34" t="s">
        <v>76</v>
      </c>
      <c r="D493" s="34" t="s">
        <v>1177</v>
      </c>
      <c r="E493" s="34" t="s">
        <v>23</v>
      </c>
      <c r="F493" s="35" t="s">
        <v>402</v>
      </c>
      <c r="G493" s="36" t="s">
        <v>403</v>
      </c>
      <c r="H493" s="37">
        <v>43418</v>
      </c>
      <c r="I493" s="37">
        <v>43420</v>
      </c>
      <c r="J493" s="38">
        <v>10000</v>
      </c>
      <c r="K493" s="39">
        <v>2.6265000000000001</v>
      </c>
      <c r="L493" s="37">
        <v>43511</v>
      </c>
      <c r="M493" s="39">
        <v>172</v>
      </c>
      <c r="N493" s="106">
        <v>9300</v>
      </c>
      <c r="O493" s="40">
        <v>700</v>
      </c>
      <c r="P493" s="40">
        <v>10000</v>
      </c>
      <c r="Q493" s="39">
        <v>2.75</v>
      </c>
      <c r="R493" s="39">
        <v>2.4500000000000002</v>
      </c>
      <c r="S493" s="39">
        <v>2.75</v>
      </c>
      <c r="T493" s="150">
        <v>10000</v>
      </c>
      <c r="U493" s="39">
        <v>99.336079166666664</v>
      </c>
      <c r="W493" s="163">
        <f t="shared" si="7"/>
        <v>0</v>
      </c>
    </row>
    <row r="494" spans="1:23" s="75" customFormat="1" ht="15" customHeight="1" x14ac:dyDescent="0.2">
      <c r="A494" s="180"/>
      <c r="B494" s="183"/>
      <c r="C494" s="34" t="s">
        <v>111</v>
      </c>
      <c r="D494" s="34" t="s">
        <v>1177</v>
      </c>
      <c r="E494" s="34" t="s">
        <v>21</v>
      </c>
      <c r="F494" s="35" t="s">
        <v>623</v>
      </c>
      <c r="G494" s="36" t="s">
        <v>403</v>
      </c>
      <c r="H494" s="37">
        <v>43418</v>
      </c>
      <c r="I494" s="37">
        <v>43420</v>
      </c>
      <c r="J494" s="38">
        <v>15000</v>
      </c>
      <c r="K494" s="39">
        <v>3.47</v>
      </c>
      <c r="L494" s="37">
        <v>43602</v>
      </c>
      <c r="M494" s="39">
        <v>130</v>
      </c>
      <c r="N494" s="40">
        <v>5000</v>
      </c>
      <c r="O494" s="40">
        <v>10000</v>
      </c>
      <c r="P494" s="40">
        <v>15000</v>
      </c>
      <c r="Q494" s="39">
        <v>3.6</v>
      </c>
      <c r="R494" s="39">
        <v>3.35</v>
      </c>
      <c r="S494" s="39">
        <v>3.6</v>
      </c>
      <c r="T494" s="150">
        <v>15000</v>
      </c>
      <c r="U494" s="39">
        <v>98.245722222222227</v>
      </c>
      <c r="W494" s="163">
        <f t="shared" si="7"/>
        <v>0</v>
      </c>
    </row>
    <row r="495" spans="1:23" s="75" customFormat="1" ht="15" customHeight="1" x14ac:dyDescent="0.2">
      <c r="A495" s="180"/>
      <c r="B495" s="183"/>
      <c r="C495" s="34" t="s">
        <v>113</v>
      </c>
      <c r="D495" s="34" t="s">
        <v>1177</v>
      </c>
      <c r="E495" s="34" t="s">
        <v>21</v>
      </c>
      <c r="F495" s="35" t="s">
        <v>765</v>
      </c>
      <c r="G495" s="36" t="s">
        <v>403</v>
      </c>
      <c r="H495" s="37">
        <v>43418</v>
      </c>
      <c r="I495" s="37">
        <v>43420</v>
      </c>
      <c r="J495" s="38">
        <v>20250</v>
      </c>
      <c r="K495" s="39">
        <v>6.5190000000000001</v>
      </c>
      <c r="L495" s="37">
        <v>43602</v>
      </c>
      <c r="M495" s="39">
        <v>101.4815</v>
      </c>
      <c r="N495" s="40">
        <v>4050</v>
      </c>
      <c r="O495" s="40">
        <v>16200</v>
      </c>
      <c r="P495" s="40">
        <v>20250</v>
      </c>
      <c r="Q495" s="39">
        <v>6.5</v>
      </c>
      <c r="R495" s="39">
        <v>6</v>
      </c>
      <c r="S495" s="39">
        <v>6.5</v>
      </c>
      <c r="T495" s="150">
        <v>20250</v>
      </c>
      <c r="U495" s="39">
        <v>96.704283333333336</v>
      </c>
      <c r="W495" s="163">
        <f t="shared" si="7"/>
        <v>0</v>
      </c>
    </row>
    <row r="496" spans="1:23" s="75" customFormat="1" ht="15" customHeight="1" x14ac:dyDescent="0.2">
      <c r="A496" s="180"/>
      <c r="B496" s="183"/>
      <c r="C496" s="34" t="s">
        <v>113</v>
      </c>
      <c r="D496" s="34" t="s">
        <v>1177</v>
      </c>
      <c r="E496" s="34" t="s">
        <v>21</v>
      </c>
      <c r="F496" s="35" t="s">
        <v>766</v>
      </c>
      <c r="G496" s="36" t="s">
        <v>403</v>
      </c>
      <c r="H496" s="37">
        <v>43425</v>
      </c>
      <c r="I496" s="37">
        <v>43427</v>
      </c>
      <c r="J496" s="38">
        <v>15390</v>
      </c>
      <c r="K496" s="39">
        <v>6.3928000000000003</v>
      </c>
      <c r="L496" s="37">
        <v>43609</v>
      </c>
      <c r="M496" s="39">
        <v>105.2632</v>
      </c>
      <c r="N496" s="40">
        <v>10798</v>
      </c>
      <c r="O496" s="40">
        <v>4592</v>
      </c>
      <c r="P496" s="40">
        <v>15390</v>
      </c>
      <c r="Q496" s="39">
        <v>6.5</v>
      </c>
      <c r="R496" s="39">
        <v>6</v>
      </c>
      <c r="S496" s="39">
        <v>6.5</v>
      </c>
      <c r="T496" s="150">
        <v>15390</v>
      </c>
      <c r="U496" s="39">
        <v>96.76808444444444</v>
      </c>
      <c r="W496" s="163">
        <f t="shared" si="7"/>
        <v>0</v>
      </c>
    </row>
    <row r="497" spans="1:23" s="75" customFormat="1" ht="15" customHeight="1" x14ac:dyDescent="0.2">
      <c r="A497" s="180"/>
      <c r="B497" s="183"/>
      <c r="C497" s="34" t="s">
        <v>79</v>
      </c>
      <c r="D497" s="34" t="s">
        <v>1177</v>
      </c>
      <c r="E497" s="34" t="s">
        <v>21</v>
      </c>
      <c r="F497" s="35" t="s">
        <v>442</v>
      </c>
      <c r="G497" s="36" t="s">
        <v>403</v>
      </c>
      <c r="H497" s="37">
        <v>43425</v>
      </c>
      <c r="I497" s="37">
        <v>43427</v>
      </c>
      <c r="J497" s="38">
        <v>4000</v>
      </c>
      <c r="K497" s="39">
        <v>6.47</v>
      </c>
      <c r="L497" s="37">
        <v>43609</v>
      </c>
      <c r="M497" s="39">
        <v>66.666700000000006</v>
      </c>
      <c r="N497" s="40">
        <v>0</v>
      </c>
      <c r="O497" s="40">
        <v>4000</v>
      </c>
      <c r="P497" s="40">
        <v>4000</v>
      </c>
      <c r="Q497" s="39">
        <v>6.5</v>
      </c>
      <c r="R497" s="39">
        <v>6.3</v>
      </c>
      <c r="S497" s="39">
        <v>6.5</v>
      </c>
      <c r="T497" s="150">
        <v>6000</v>
      </c>
      <c r="U497" s="39">
        <v>96.729055555555561</v>
      </c>
      <c r="W497" s="163">
        <f t="shared" si="7"/>
        <v>0</v>
      </c>
    </row>
    <row r="498" spans="1:23" s="75" customFormat="1" ht="15" customHeight="1" x14ac:dyDescent="0.2">
      <c r="A498" s="180"/>
      <c r="B498" s="183"/>
      <c r="C498" s="34" t="s">
        <v>111</v>
      </c>
      <c r="D498" s="34" t="s">
        <v>1177</v>
      </c>
      <c r="E498" s="34" t="s">
        <v>23</v>
      </c>
      <c r="F498" s="35" t="s">
        <v>620</v>
      </c>
      <c r="G498" s="36" t="s">
        <v>403</v>
      </c>
      <c r="H498" s="37">
        <v>43425</v>
      </c>
      <c r="I498" s="37">
        <v>43427</v>
      </c>
      <c r="J498" s="38">
        <v>17000</v>
      </c>
      <c r="K498" s="39">
        <v>3.5162</v>
      </c>
      <c r="L498" s="37">
        <v>43518</v>
      </c>
      <c r="M498" s="39">
        <v>108.8235</v>
      </c>
      <c r="N498" s="40">
        <v>7333</v>
      </c>
      <c r="O498" s="40">
        <v>9667</v>
      </c>
      <c r="P498" s="40">
        <v>17000</v>
      </c>
      <c r="Q498" s="39">
        <v>3.5162</v>
      </c>
      <c r="R498" s="39">
        <v>3.3</v>
      </c>
      <c r="S498" s="39">
        <v>3.75</v>
      </c>
      <c r="T498" s="150">
        <v>17000</v>
      </c>
      <c r="U498" s="39">
        <v>99.111182777777785</v>
      </c>
      <c r="W498" s="163">
        <f t="shared" si="7"/>
        <v>0</v>
      </c>
    </row>
    <row r="499" spans="1:23" s="75" customFormat="1" ht="15" customHeight="1" x14ac:dyDescent="0.2">
      <c r="A499" s="180"/>
      <c r="B499" s="187"/>
      <c r="C499" s="34" t="s">
        <v>111</v>
      </c>
      <c r="D499" s="34" t="s">
        <v>1177</v>
      </c>
      <c r="E499" s="34" t="s">
        <v>23</v>
      </c>
      <c r="F499" s="35" t="s">
        <v>621</v>
      </c>
      <c r="G499" s="36" t="s">
        <v>403</v>
      </c>
      <c r="H499" s="37">
        <v>43432</v>
      </c>
      <c r="I499" s="37">
        <v>43434</v>
      </c>
      <c r="J499" s="38">
        <v>14000</v>
      </c>
      <c r="K499" s="39">
        <v>3.7982</v>
      </c>
      <c r="L499" s="37">
        <v>43525</v>
      </c>
      <c r="M499" s="39">
        <v>200</v>
      </c>
      <c r="N499" s="40">
        <v>4000</v>
      </c>
      <c r="O499" s="40">
        <v>10000</v>
      </c>
      <c r="P499" s="40">
        <v>14000</v>
      </c>
      <c r="Q499" s="39">
        <v>4</v>
      </c>
      <c r="R499" s="39">
        <v>3.35</v>
      </c>
      <c r="S499" s="39">
        <v>4</v>
      </c>
      <c r="T499" s="150">
        <v>14000</v>
      </c>
      <c r="U499" s="39">
        <v>99.039899444444444</v>
      </c>
      <c r="W499" s="163">
        <f t="shared" si="7"/>
        <v>0</v>
      </c>
    </row>
    <row r="500" spans="1:23" s="75" customFormat="1" ht="15" customHeight="1" x14ac:dyDescent="0.2">
      <c r="A500" s="180"/>
      <c r="B500" s="184" t="s">
        <v>946</v>
      </c>
      <c r="C500" s="26" t="s">
        <v>112</v>
      </c>
      <c r="D500" s="26" t="s">
        <v>1177</v>
      </c>
      <c r="E500" s="26" t="s">
        <v>18</v>
      </c>
      <c r="F500" s="27" t="s">
        <v>798</v>
      </c>
      <c r="G500" s="28" t="s">
        <v>406</v>
      </c>
      <c r="H500" s="29">
        <v>43439</v>
      </c>
      <c r="I500" s="29">
        <v>43441</v>
      </c>
      <c r="J500" s="30">
        <v>8000</v>
      </c>
      <c r="K500" s="31">
        <v>8.1875</v>
      </c>
      <c r="L500" s="29">
        <v>43805</v>
      </c>
      <c r="M500" s="31">
        <v>53.52</v>
      </c>
      <c r="N500" s="32">
        <v>5000</v>
      </c>
      <c r="O500" s="32">
        <v>3000</v>
      </c>
      <c r="P500" s="32">
        <v>8000</v>
      </c>
      <c r="Q500" s="31">
        <v>8.5</v>
      </c>
      <c r="R500" s="31">
        <v>8</v>
      </c>
      <c r="S500" s="31">
        <v>8.5</v>
      </c>
      <c r="T500" s="149">
        <v>15000</v>
      </c>
      <c r="U500" s="31">
        <v>91.72152777777778</v>
      </c>
      <c r="W500" s="163">
        <f t="shared" si="7"/>
        <v>0</v>
      </c>
    </row>
    <row r="501" spans="1:23" s="75" customFormat="1" ht="15" customHeight="1" x14ac:dyDescent="0.2">
      <c r="A501" s="180"/>
      <c r="B501" s="185"/>
      <c r="C501" s="26" t="s">
        <v>111</v>
      </c>
      <c r="D501" s="26" t="s">
        <v>1177</v>
      </c>
      <c r="E501" s="26" t="s">
        <v>23</v>
      </c>
      <c r="F501" s="27" t="s">
        <v>627</v>
      </c>
      <c r="G501" s="28" t="s">
        <v>406</v>
      </c>
      <c r="H501" s="29">
        <v>43439</v>
      </c>
      <c r="I501" s="29">
        <v>43441</v>
      </c>
      <c r="J501" s="30">
        <v>15000</v>
      </c>
      <c r="K501" s="31">
        <v>3.85</v>
      </c>
      <c r="L501" s="29">
        <v>43532</v>
      </c>
      <c r="M501" s="31">
        <v>131.33330000000001</v>
      </c>
      <c r="N501" s="32">
        <v>4000</v>
      </c>
      <c r="O501" s="32">
        <v>11000</v>
      </c>
      <c r="P501" s="32">
        <v>15000</v>
      </c>
      <c r="Q501" s="31">
        <v>4.25</v>
      </c>
      <c r="R501" s="31">
        <v>3.35</v>
      </c>
      <c r="S501" s="31">
        <v>4.25</v>
      </c>
      <c r="T501" s="149">
        <v>15000</v>
      </c>
      <c r="U501" s="31">
        <v>99.026805555555555</v>
      </c>
      <c r="W501" s="163">
        <f t="shared" si="7"/>
        <v>0</v>
      </c>
    </row>
    <row r="502" spans="1:23" s="75" customFormat="1" ht="15" customHeight="1" x14ac:dyDescent="0.2">
      <c r="A502" s="180"/>
      <c r="B502" s="185"/>
      <c r="C502" s="26" t="s">
        <v>79</v>
      </c>
      <c r="D502" s="26" t="s">
        <v>1177</v>
      </c>
      <c r="E502" s="26" t="s">
        <v>21</v>
      </c>
      <c r="F502" s="27" t="s">
        <v>444</v>
      </c>
      <c r="G502" s="28" t="s">
        <v>406</v>
      </c>
      <c r="H502" s="29">
        <v>43446</v>
      </c>
      <c r="I502" s="29">
        <v>43448</v>
      </c>
      <c r="J502" s="30">
        <v>5110</v>
      </c>
      <c r="K502" s="31">
        <v>6.4684999999999997</v>
      </c>
      <c r="L502" s="29">
        <v>43630</v>
      </c>
      <c r="M502" s="31">
        <v>84.555599999999998</v>
      </c>
      <c r="N502" s="32">
        <v>1110</v>
      </c>
      <c r="O502" s="32">
        <v>4000</v>
      </c>
      <c r="P502" s="32">
        <v>5110</v>
      </c>
      <c r="Q502" s="31">
        <v>6.5</v>
      </c>
      <c r="R502" s="31">
        <v>6</v>
      </c>
      <c r="S502" s="31">
        <v>6.5</v>
      </c>
      <c r="T502" s="149">
        <v>9000</v>
      </c>
      <c r="U502" s="31">
        <v>96.729813888888884</v>
      </c>
      <c r="W502" s="163">
        <f t="shared" si="7"/>
        <v>0</v>
      </c>
    </row>
    <row r="503" spans="1:23" s="75" customFormat="1" ht="15" customHeight="1" x14ac:dyDescent="0.2">
      <c r="A503" s="180"/>
      <c r="B503" s="185"/>
      <c r="C503" s="26" t="s">
        <v>111</v>
      </c>
      <c r="D503" s="26" t="s">
        <v>1177</v>
      </c>
      <c r="E503" s="26" t="s">
        <v>21</v>
      </c>
      <c r="F503" s="27" t="s">
        <v>626</v>
      </c>
      <c r="G503" s="28" t="s">
        <v>406</v>
      </c>
      <c r="H503" s="29">
        <v>43446</v>
      </c>
      <c r="I503" s="29">
        <v>43448</v>
      </c>
      <c r="J503" s="30">
        <v>9500</v>
      </c>
      <c r="K503" s="31">
        <v>3.8763000000000001</v>
      </c>
      <c r="L503" s="29">
        <v>43630</v>
      </c>
      <c r="M503" s="31">
        <v>146.66669999999999</v>
      </c>
      <c r="N503" s="32">
        <v>2000</v>
      </c>
      <c r="O503" s="32">
        <v>7500</v>
      </c>
      <c r="P503" s="32">
        <v>9500</v>
      </c>
      <c r="Q503" s="31">
        <v>4.0999999999999996</v>
      </c>
      <c r="R503" s="31">
        <v>3.35</v>
      </c>
      <c r="S503" s="31">
        <v>4.0999999999999996</v>
      </c>
      <c r="T503" s="149">
        <v>15000</v>
      </c>
      <c r="U503" s="31">
        <v>98.040315000000007</v>
      </c>
      <c r="W503" s="163">
        <f t="shared" si="7"/>
        <v>0</v>
      </c>
    </row>
    <row r="504" spans="1:23" s="75" customFormat="1" ht="15" customHeight="1" x14ac:dyDescent="0.2">
      <c r="A504" s="180"/>
      <c r="B504" s="185"/>
      <c r="C504" s="26" t="s">
        <v>408</v>
      </c>
      <c r="D504" s="26" t="s">
        <v>1177</v>
      </c>
      <c r="E504" s="26" t="s">
        <v>21</v>
      </c>
      <c r="F504" s="27" t="s">
        <v>699</v>
      </c>
      <c r="G504" s="28" t="s">
        <v>406</v>
      </c>
      <c r="H504" s="29">
        <v>43446</v>
      </c>
      <c r="I504" s="29">
        <v>43448</v>
      </c>
      <c r="J504" s="30">
        <v>4000</v>
      </c>
      <c r="K504" s="31">
        <v>5.125</v>
      </c>
      <c r="L504" s="29">
        <v>43630</v>
      </c>
      <c r="M504" s="31">
        <v>100</v>
      </c>
      <c r="N504" s="32">
        <v>4000</v>
      </c>
      <c r="O504" s="32">
        <v>0</v>
      </c>
      <c r="P504" s="32">
        <v>4000</v>
      </c>
      <c r="Q504" s="31">
        <v>5.5</v>
      </c>
      <c r="R504" s="31">
        <v>5</v>
      </c>
      <c r="S504" s="31">
        <v>5.5</v>
      </c>
      <c r="T504" s="149">
        <v>4000</v>
      </c>
      <c r="U504" s="31">
        <v>97.40902777777778</v>
      </c>
      <c r="W504" s="163">
        <f t="shared" si="7"/>
        <v>0</v>
      </c>
    </row>
    <row r="505" spans="1:23" s="75" customFormat="1" ht="15" customHeight="1" x14ac:dyDescent="0.2">
      <c r="A505" s="180"/>
      <c r="B505" s="185"/>
      <c r="C505" s="26" t="s">
        <v>113</v>
      </c>
      <c r="D505" s="26" t="s">
        <v>1177</v>
      </c>
      <c r="E505" s="26" t="s">
        <v>21</v>
      </c>
      <c r="F505" s="27" t="s">
        <v>770</v>
      </c>
      <c r="G505" s="28" t="s">
        <v>406</v>
      </c>
      <c r="H505" s="29">
        <v>43446</v>
      </c>
      <c r="I505" s="29">
        <v>43448</v>
      </c>
      <c r="J505" s="30">
        <v>11700</v>
      </c>
      <c r="K505" s="31">
        <v>6.2019000000000002</v>
      </c>
      <c r="L505" s="29">
        <v>43630</v>
      </c>
      <c r="M505" s="31">
        <v>102.5641</v>
      </c>
      <c r="N505" s="32">
        <v>9000</v>
      </c>
      <c r="O505" s="32">
        <v>2700</v>
      </c>
      <c r="P505" s="32">
        <v>11700</v>
      </c>
      <c r="Q505" s="31">
        <v>6.5</v>
      </c>
      <c r="R505" s="31">
        <v>6</v>
      </c>
      <c r="S505" s="31">
        <v>6.5</v>
      </c>
      <c r="T505" s="149">
        <v>11700</v>
      </c>
      <c r="U505" s="31">
        <v>96.864594999999994</v>
      </c>
      <c r="W505" s="163">
        <f t="shared" si="7"/>
        <v>0</v>
      </c>
    </row>
    <row r="506" spans="1:23" s="75" customFormat="1" ht="15" customHeight="1" x14ac:dyDescent="0.2">
      <c r="A506" s="180"/>
      <c r="B506" s="185"/>
      <c r="C506" s="26" t="s">
        <v>79</v>
      </c>
      <c r="D506" s="26" t="s">
        <v>1177</v>
      </c>
      <c r="E506" s="26" t="s">
        <v>21</v>
      </c>
      <c r="F506" s="27" t="s">
        <v>443</v>
      </c>
      <c r="G506" s="28" t="s">
        <v>406</v>
      </c>
      <c r="H506" s="29">
        <v>43453</v>
      </c>
      <c r="I506" s="29">
        <v>43455</v>
      </c>
      <c r="J506" s="30">
        <v>3000</v>
      </c>
      <c r="K506" s="31">
        <v>6.3666999999999998</v>
      </c>
      <c r="L506" s="29">
        <v>43637</v>
      </c>
      <c r="M506" s="31">
        <v>51.666699999999999</v>
      </c>
      <c r="N506" s="32">
        <v>0</v>
      </c>
      <c r="O506" s="32">
        <v>3000</v>
      </c>
      <c r="P506" s="32">
        <v>3000</v>
      </c>
      <c r="Q506" s="31">
        <v>6.7</v>
      </c>
      <c r="R506" s="31">
        <v>5</v>
      </c>
      <c r="S506" s="31">
        <v>6.7</v>
      </c>
      <c r="T506" s="149">
        <v>6000</v>
      </c>
      <c r="U506" s="31">
        <v>96.781279444444451</v>
      </c>
      <c r="W506" s="163">
        <f t="shared" si="7"/>
        <v>0</v>
      </c>
    </row>
    <row r="507" spans="1:23" s="75" customFormat="1" ht="15" customHeight="1" x14ac:dyDescent="0.25">
      <c r="A507" s="180"/>
      <c r="B507" s="185"/>
      <c r="C507" s="26" t="s">
        <v>76</v>
      </c>
      <c r="D507" s="26" t="s">
        <v>1177</v>
      </c>
      <c r="E507" s="26" t="s">
        <v>23</v>
      </c>
      <c r="F507" s="27" t="s">
        <v>407</v>
      </c>
      <c r="G507" s="28" t="s">
        <v>406</v>
      </c>
      <c r="H507" s="29">
        <v>43453</v>
      </c>
      <c r="I507" s="29">
        <v>43455</v>
      </c>
      <c r="J507" s="30">
        <v>10000</v>
      </c>
      <c r="K507" s="31">
        <v>2.585</v>
      </c>
      <c r="L507" s="29">
        <v>43546</v>
      </c>
      <c r="M507" s="31">
        <v>210</v>
      </c>
      <c r="N507" s="107">
        <v>10000</v>
      </c>
      <c r="O507" s="32">
        <v>0</v>
      </c>
      <c r="P507" s="32">
        <v>10000</v>
      </c>
      <c r="Q507" s="31">
        <v>2.6</v>
      </c>
      <c r="R507" s="31">
        <v>2.5</v>
      </c>
      <c r="S507" s="31">
        <v>2.6</v>
      </c>
      <c r="T507" s="149">
        <v>10000</v>
      </c>
      <c r="U507" s="31">
        <v>99.346569444444441</v>
      </c>
      <c r="W507" s="163">
        <f t="shared" si="7"/>
        <v>0</v>
      </c>
    </row>
    <row r="508" spans="1:23" s="75" customFormat="1" ht="15" customHeight="1" x14ac:dyDescent="0.2">
      <c r="A508" s="180"/>
      <c r="B508" s="185"/>
      <c r="C508" s="26" t="s">
        <v>111</v>
      </c>
      <c r="D508" s="26" t="s">
        <v>1177</v>
      </c>
      <c r="E508" s="26" t="s">
        <v>21</v>
      </c>
      <c r="F508" s="27" t="s">
        <v>625</v>
      </c>
      <c r="G508" s="28" t="s">
        <v>406</v>
      </c>
      <c r="H508" s="29">
        <v>43453</v>
      </c>
      <c r="I508" s="29">
        <v>43455</v>
      </c>
      <c r="J508" s="30">
        <v>17000</v>
      </c>
      <c r="K508" s="31">
        <v>4.0293999999999999</v>
      </c>
      <c r="L508" s="29">
        <v>43637</v>
      </c>
      <c r="M508" s="31">
        <v>111.7647</v>
      </c>
      <c r="N508" s="32">
        <v>4000</v>
      </c>
      <c r="O508" s="32">
        <v>13000</v>
      </c>
      <c r="P508" s="32">
        <v>17000</v>
      </c>
      <c r="Q508" s="31">
        <v>4.5</v>
      </c>
      <c r="R508" s="31">
        <v>3.45</v>
      </c>
      <c r="S508" s="31">
        <v>4.5</v>
      </c>
      <c r="T508" s="149">
        <v>17000</v>
      </c>
      <c r="U508" s="31">
        <v>97.962914444444451</v>
      </c>
      <c r="W508" s="163">
        <f t="shared" si="7"/>
        <v>0</v>
      </c>
    </row>
    <row r="509" spans="1:23" s="75" customFormat="1" ht="15" customHeight="1" x14ac:dyDescent="0.2">
      <c r="A509" s="180"/>
      <c r="B509" s="185"/>
      <c r="C509" s="26" t="s">
        <v>113</v>
      </c>
      <c r="D509" s="26" t="s">
        <v>1177</v>
      </c>
      <c r="E509" s="26" t="s">
        <v>21</v>
      </c>
      <c r="F509" s="27" t="s">
        <v>769</v>
      </c>
      <c r="G509" s="28" t="s">
        <v>406</v>
      </c>
      <c r="H509" s="29">
        <v>43453</v>
      </c>
      <c r="I509" s="29">
        <v>43455</v>
      </c>
      <c r="J509" s="30">
        <v>12150</v>
      </c>
      <c r="K509" s="31">
        <v>6.5</v>
      </c>
      <c r="L509" s="29">
        <v>43637</v>
      </c>
      <c r="M509" s="31">
        <v>106.995</v>
      </c>
      <c r="N509" s="32">
        <v>9813</v>
      </c>
      <c r="O509" s="32">
        <v>2337</v>
      </c>
      <c r="P509" s="32">
        <v>12150</v>
      </c>
      <c r="Q509" s="31">
        <v>6.5</v>
      </c>
      <c r="R509" s="31">
        <v>6.5</v>
      </c>
      <c r="S509" s="31">
        <v>6.5</v>
      </c>
      <c r="T509" s="149">
        <v>12150</v>
      </c>
      <c r="U509" s="31">
        <v>96.713888888888889</v>
      </c>
      <c r="W509" s="163">
        <f t="shared" si="7"/>
        <v>0</v>
      </c>
    </row>
    <row r="510" spans="1:23" s="75" customFormat="1" ht="15" customHeight="1" x14ac:dyDescent="0.25">
      <c r="A510" s="180"/>
      <c r="B510" s="185"/>
      <c r="C510" s="26" t="s">
        <v>76</v>
      </c>
      <c r="D510" s="26" t="s">
        <v>1177</v>
      </c>
      <c r="E510" s="26" t="s">
        <v>23</v>
      </c>
      <c r="F510" s="27" t="s">
        <v>405</v>
      </c>
      <c r="G510" s="28" t="s">
        <v>406</v>
      </c>
      <c r="H510" s="29">
        <v>43460</v>
      </c>
      <c r="I510" s="29">
        <v>43462</v>
      </c>
      <c r="J510" s="30">
        <v>10000</v>
      </c>
      <c r="K510" s="31">
        <v>2.6</v>
      </c>
      <c r="L510" s="29">
        <v>43553</v>
      </c>
      <c r="M510" s="31">
        <v>110</v>
      </c>
      <c r="N510" s="107">
        <v>10000</v>
      </c>
      <c r="O510" s="32">
        <v>0</v>
      </c>
      <c r="P510" s="32">
        <v>10000</v>
      </c>
      <c r="Q510" s="31">
        <v>2.6</v>
      </c>
      <c r="R510" s="31">
        <v>2.6</v>
      </c>
      <c r="S510" s="31">
        <v>2.6</v>
      </c>
      <c r="T510" s="149">
        <v>10000</v>
      </c>
      <c r="U510" s="31">
        <v>99.342777777777783</v>
      </c>
      <c r="W510" s="163">
        <f t="shared" si="7"/>
        <v>0</v>
      </c>
    </row>
    <row r="511" spans="1:23" s="75" customFormat="1" ht="15" customHeight="1" x14ac:dyDescent="0.2">
      <c r="A511" s="180"/>
      <c r="B511" s="185"/>
      <c r="C511" s="26" t="s">
        <v>111</v>
      </c>
      <c r="D511" s="26" t="s">
        <v>1177</v>
      </c>
      <c r="E511" s="26" t="s">
        <v>23</v>
      </c>
      <c r="F511" s="27" t="s">
        <v>624</v>
      </c>
      <c r="G511" s="28" t="s">
        <v>406</v>
      </c>
      <c r="H511" s="29">
        <v>43460</v>
      </c>
      <c r="I511" s="29">
        <v>43462</v>
      </c>
      <c r="J511" s="30">
        <v>12000</v>
      </c>
      <c r="K511" s="31">
        <v>3.9340000000000002</v>
      </c>
      <c r="L511" s="29">
        <v>43553</v>
      </c>
      <c r="M511" s="31">
        <v>124.7667</v>
      </c>
      <c r="N511" s="32">
        <v>4200</v>
      </c>
      <c r="O511" s="32">
        <v>7800</v>
      </c>
      <c r="P511" s="32">
        <v>12000</v>
      </c>
      <c r="Q511" s="31">
        <v>4.5</v>
      </c>
      <c r="R511" s="31">
        <v>3.45</v>
      </c>
      <c r="S511" s="31">
        <v>4.5</v>
      </c>
      <c r="T511" s="149">
        <v>12000</v>
      </c>
      <c r="U511" s="31">
        <v>99.005572222222227</v>
      </c>
      <c r="W511" s="163">
        <f t="shared" si="7"/>
        <v>0</v>
      </c>
    </row>
    <row r="512" spans="1:23" s="75" customFormat="1" ht="15" customHeight="1" x14ac:dyDescent="0.2">
      <c r="A512" s="180"/>
      <c r="B512" s="185"/>
      <c r="C512" s="26" t="s">
        <v>113</v>
      </c>
      <c r="D512" s="26" t="s">
        <v>1177</v>
      </c>
      <c r="E512" s="26" t="s">
        <v>21</v>
      </c>
      <c r="F512" s="27" t="s">
        <v>767</v>
      </c>
      <c r="G512" s="28" t="s">
        <v>406</v>
      </c>
      <c r="H512" s="29">
        <v>43460</v>
      </c>
      <c r="I512" s="29">
        <v>43462</v>
      </c>
      <c r="J512" s="30">
        <v>27000</v>
      </c>
      <c r="K512" s="31">
        <v>6.25</v>
      </c>
      <c r="L512" s="29">
        <v>43644</v>
      </c>
      <c r="M512" s="31">
        <v>100</v>
      </c>
      <c r="N512" s="32">
        <v>27000</v>
      </c>
      <c r="O512" s="32">
        <v>0</v>
      </c>
      <c r="P512" s="32">
        <v>27000</v>
      </c>
      <c r="Q512" s="31">
        <v>6.25</v>
      </c>
      <c r="R512" s="31">
        <v>6.25</v>
      </c>
      <c r="S512" s="31">
        <v>6.25</v>
      </c>
      <c r="T512" s="149">
        <v>27000</v>
      </c>
      <c r="U512" s="31">
        <v>96.840277777777771</v>
      </c>
      <c r="W512" s="163">
        <f t="shared" si="7"/>
        <v>0</v>
      </c>
    </row>
    <row r="513" spans="1:23" s="121" customFormat="1" ht="15" customHeight="1" x14ac:dyDescent="0.2">
      <c r="A513" s="181"/>
      <c r="B513" s="186"/>
      <c r="C513" s="26" t="s">
        <v>113</v>
      </c>
      <c r="D513" s="26" t="s">
        <v>1177</v>
      </c>
      <c r="E513" s="26" t="s">
        <v>21</v>
      </c>
      <c r="F513" s="27" t="s">
        <v>768</v>
      </c>
      <c r="G513" s="28" t="s">
        <v>406</v>
      </c>
      <c r="H513" s="29">
        <v>43460</v>
      </c>
      <c r="I513" s="29">
        <v>43462</v>
      </c>
      <c r="J513" s="30">
        <v>13500</v>
      </c>
      <c r="K513" s="31">
        <v>6.25</v>
      </c>
      <c r="L513" s="29">
        <v>43644</v>
      </c>
      <c r="M513" s="31">
        <v>100</v>
      </c>
      <c r="N513" s="32">
        <v>13500</v>
      </c>
      <c r="O513" s="32">
        <v>0</v>
      </c>
      <c r="P513" s="32">
        <v>13500</v>
      </c>
      <c r="Q513" s="31">
        <v>6.25</v>
      </c>
      <c r="R513" s="31">
        <v>6.25</v>
      </c>
      <c r="S513" s="31">
        <v>6.25</v>
      </c>
      <c r="T513" s="149">
        <v>13500</v>
      </c>
      <c r="U513" s="31">
        <v>96.840277777777771</v>
      </c>
      <c r="W513" s="163">
        <f t="shared" si="7"/>
        <v>0</v>
      </c>
    </row>
    <row r="514" spans="1:23" s="117" customFormat="1" ht="15" customHeight="1" x14ac:dyDescent="0.2">
      <c r="A514" s="199">
        <v>2019</v>
      </c>
      <c r="B514" s="182" t="s">
        <v>945</v>
      </c>
      <c r="C514" s="125" t="s">
        <v>111</v>
      </c>
      <c r="D514" s="125" t="s">
        <v>1177</v>
      </c>
      <c r="E514" s="125" t="s">
        <v>21</v>
      </c>
      <c r="F514" s="126" t="s">
        <v>784</v>
      </c>
      <c r="G514" s="127" t="s">
        <v>412</v>
      </c>
      <c r="H514" s="128">
        <v>43467</v>
      </c>
      <c r="I514" s="37">
        <v>43469</v>
      </c>
      <c r="J514" s="129">
        <v>8000</v>
      </c>
      <c r="K514" s="130">
        <v>4.1938000000000004</v>
      </c>
      <c r="L514" s="128">
        <v>43651</v>
      </c>
      <c r="M514" s="130">
        <v>161.875</v>
      </c>
      <c r="N514" s="131">
        <v>1950</v>
      </c>
      <c r="O514" s="40">
        <v>6050</v>
      </c>
      <c r="P514" s="131">
        <v>8000</v>
      </c>
      <c r="Q514" s="130"/>
      <c r="R514" s="130"/>
      <c r="S514" s="130"/>
      <c r="T514" s="150">
        <v>8000</v>
      </c>
      <c r="U514" s="130">
        <v>97.879801111111107</v>
      </c>
      <c r="W514" s="163">
        <f t="shared" si="7"/>
        <v>0</v>
      </c>
    </row>
    <row r="515" spans="1:23" s="75" customFormat="1" ht="15" customHeight="1" x14ac:dyDescent="0.25">
      <c r="A515" s="200"/>
      <c r="B515" s="183"/>
      <c r="C515" s="34" t="s">
        <v>76</v>
      </c>
      <c r="D515" s="34" t="s">
        <v>1177</v>
      </c>
      <c r="E515" s="34" t="s">
        <v>23</v>
      </c>
      <c r="F515" s="35" t="s">
        <v>411</v>
      </c>
      <c r="G515" s="36" t="s">
        <v>412</v>
      </c>
      <c r="H515" s="37">
        <v>43474</v>
      </c>
      <c r="I515" s="37">
        <v>43476</v>
      </c>
      <c r="J515" s="38">
        <v>5000</v>
      </c>
      <c r="K515" s="39">
        <v>2.5049999999999999</v>
      </c>
      <c r="L515" s="37">
        <v>43567</v>
      </c>
      <c r="M515" s="39">
        <v>430</v>
      </c>
      <c r="N515" s="106">
        <v>4417</v>
      </c>
      <c r="O515" s="40">
        <v>583</v>
      </c>
      <c r="P515" s="40">
        <v>5000</v>
      </c>
      <c r="Q515" s="39"/>
      <c r="R515" s="39"/>
      <c r="S515" s="39"/>
      <c r="T515" s="150">
        <v>5000</v>
      </c>
      <c r="U515" s="39">
        <v>99.366791666666671</v>
      </c>
      <c r="W515" s="163">
        <f t="shared" ref="W515:W578" si="8">J515-P515</f>
        <v>0</v>
      </c>
    </row>
    <row r="516" spans="1:23" s="75" customFormat="1" ht="15" customHeight="1" x14ac:dyDescent="0.2">
      <c r="A516" s="200"/>
      <c r="B516" s="183"/>
      <c r="C516" s="34" t="s">
        <v>79</v>
      </c>
      <c r="D516" s="34" t="s">
        <v>1177</v>
      </c>
      <c r="E516" s="34" t="s">
        <v>21</v>
      </c>
      <c r="F516" s="35" t="s">
        <v>416</v>
      </c>
      <c r="G516" s="36" t="s">
        <v>412</v>
      </c>
      <c r="H516" s="37">
        <v>43474</v>
      </c>
      <c r="I516" s="37">
        <v>43476</v>
      </c>
      <c r="J516" s="38">
        <v>3000</v>
      </c>
      <c r="K516" s="39">
        <v>6.4166999999999996</v>
      </c>
      <c r="L516" s="37">
        <v>43658</v>
      </c>
      <c r="M516" s="39">
        <v>37.5</v>
      </c>
      <c r="N516" s="40">
        <v>2000</v>
      </c>
      <c r="O516" s="40">
        <v>1000</v>
      </c>
      <c r="P516" s="40">
        <v>3000</v>
      </c>
      <c r="Q516" s="39"/>
      <c r="R516" s="39"/>
      <c r="S516" s="39"/>
      <c r="T516" s="150">
        <v>8000</v>
      </c>
      <c r="U516" s="39">
        <v>96.756001666666663</v>
      </c>
      <c r="W516" s="163">
        <f t="shared" si="8"/>
        <v>0</v>
      </c>
    </row>
    <row r="517" spans="1:23" s="75" customFormat="1" ht="15" customHeight="1" x14ac:dyDescent="0.2">
      <c r="A517" s="200"/>
      <c r="B517" s="183"/>
      <c r="C517" s="34" t="s">
        <v>111</v>
      </c>
      <c r="D517" s="34" t="s">
        <v>1177</v>
      </c>
      <c r="E517" s="34" t="s">
        <v>23</v>
      </c>
      <c r="F517" s="35" t="s">
        <v>630</v>
      </c>
      <c r="G517" s="36" t="s">
        <v>412</v>
      </c>
      <c r="H517" s="37">
        <v>43474</v>
      </c>
      <c r="I517" s="37">
        <v>43476</v>
      </c>
      <c r="J517" s="38">
        <v>14481</v>
      </c>
      <c r="K517" s="39">
        <v>4.1974999999999998</v>
      </c>
      <c r="L517" s="37">
        <v>43567</v>
      </c>
      <c r="M517" s="39">
        <v>96.54</v>
      </c>
      <c r="N517" s="40">
        <v>3481</v>
      </c>
      <c r="O517" s="40">
        <v>11000</v>
      </c>
      <c r="P517" s="40">
        <v>14481</v>
      </c>
      <c r="Q517" s="39"/>
      <c r="R517" s="39"/>
      <c r="S517" s="39"/>
      <c r="T517" s="150">
        <v>15000</v>
      </c>
      <c r="U517" s="39">
        <v>98.938965277777783</v>
      </c>
      <c r="W517" s="163">
        <f t="shared" si="8"/>
        <v>0</v>
      </c>
    </row>
    <row r="518" spans="1:23" s="75" customFormat="1" ht="15" customHeight="1" x14ac:dyDescent="0.2">
      <c r="A518" s="200"/>
      <c r="B518" s="183"/>
      <c r="C518" s="34" t="s">
        <v>113</v>
      </c>
      <c r="D518" s="34" t="s">
        <v>1177</v>
      </c>
      <c r="E518" s="34" t="s">
        <v>21</v>
      </c>
      <c r="F518" s="35" t="s">
        <v>805</v>
      </c>
      <c r="G518" s="36" t="s">
        <v>412</v>
      </c>
      <c r="H518" s="37">
        <v>43474</v>
      </c>
      <c r="I518" s="37">
        <v>43476</v>
      </c>
      <c r="J518" s="38">
        <v>20250</v>
      </c>
      <c r="K518" s="39">
        <v>6.25</v>
      </c>
      <c r="L518" s="37">
        <v>43658</v>
      </c>
      <c r="M518" s="39">
        <v>100</v>
      </c>
      <c r="N518" s="40">
        <v>20250</v>
      </c>
      <c r="O518" s="40">
        <v>0</v>
      </c>
      <c r="P518" s="40">
        <v>20250</v>
      </c>
      <c r="Q518" s="39"/>
      <c r="R518" s="39"/>
      <c r="S518" s="39"/>
      <c r="T518" s="150">
        <v>20250</v>
      </c>
      <c r="U518" s="39">
        <v>96.840277777777771</v>
      </c>
      <c r="W518" s="163">
        <f t="shared" si="8"/>
        <v>0</v>
      </c>
    </row>
    <row r="519" spans="1:23" s="75" customFormat="1" ht="15" customHeight="1" x14ac:dyDescent="0.2">
      <c r="A519" s="200"/>
      <c r="B519" s="183"/>
      <c r="C519" s="34" t="s">
        <v>112</v>
      </c>
      <c r="D519" s="34" t="s">
        <v>1177</v>
      </c>
      <c r="E519" s="34" t="s">
        <v>18</v>
      </c>
      <c r="F519" s="35" t="s">
        <v>799</v>
      </c>
      <c r="G519" s="36" t="s">
        <v>412</v>
      </c>
      <c r="H519" s="37">
        <v>43474</v>
      </c>
      <c r="I519" s="37">
        <v>43476</v>
      </c>
      <c r="J519" s="38">
        <v>15000</v>
      </c>
      <c r="K519" s="39">
        <v>8.17</v>
      </c>
      <c r="L519" s="37">
        <v>43840</v>
      </c>
      <c r="M519" s="39">
        <v>143.33330000000001</v>
      </c>
      <c r="N519" s="40">
        <v>11500</v>
      </c>
      <c r="O519" s="40">
        <v>3500</v>
      </c>
      <c r="P519" s="40">
        <v>15000</v>
      </c>
      <c r="Q519" s="39"/>
      <c r="R519" s="39"/>
      <c r="S519" s="39"/>
      <c r="T519" s="150">
        <v>15000</v>
      </c>
      <c r="U519" s="39">
        <v>91.739222222222224</v>
      </c>
      <c r="W519" s="163">
        <f t="shared" si="8"/>
        <v>0</v>
      </c>
    </row>
    <row r="520" spans="1:23" s="75" customFormat="1" ht="15" customHeight="1" x14ac:dyDescent="0.2">
      <c r="A520" s="200"/>
      <c r="B520" s="183"/>
      <c r="C520" s="34" t="s">
        <v>113</v>
      </c>
      <c r="D520" s="34" t="s">
        <v>1177</v>
      </c>
      <c r="E520" s="34" t="s">
        <v>21</v>
      </c>
      <c r="F520" s="35" t="s">
        <v>806</v>
      </c>
      <c r="G520" s="36" t="s">
        <v>412</v>
      </c>
      <c r="H520" s="37">
        <v>43481</v>
      </c>
      <c r="I520" s="37">
        <v>43483</v>
      </c>
      <c r="J520" s="38">
        <v>15745</v>
      </c>
      <c r="K520" s="39">
        <v>6.2449000000000003</v>
      </c>
      <c r="L520" s="37">
        <v>43665</v>
      </c>
      <c r="M520" s="39">
        <v>102.9819</v>
      </c>
      <c r="N520" s="40">
        <v>15421</v>
      </c>
      <c r="O520" s="40">
        <v>324</v>
      </c>
      <c r="P520" s="40">
        <v>15745</v>
      </c>
      <c r="Q520" s="39"/>
      <c r="R520" s="39"/>
      <c r="S520" s="39"/>
      <c r="T520" s="150">
        <v>16600</v>
      </c>
      <c r="U520" s="39">
        <v>96.842856111111104</v>
      </c>
      <c r="W520" s="163">
        <f t="shared" si="8"/>
        <v>0</v>
      </c>
    </row>
    <row r="521" spans="1:23" s="75" customFormat="1" ht="15" customHeight="1" x14ac:dyDescent="0.2">
      <c r="A521" s="200"/>
      <c r="B521" s="183"/>
      <c r="C521" s="34" t="s">
        <v>111</v>
      </c>
      <c r="D521" s="34" t="s">
        <v>1177</v>
      </c>
      <c r="E521" s="34" t="s">
        <v>21</v>
      </c>
      <c r="F521" s="35" t="s">
        <v>785</v>
      </c>
      <c r="G521" s="36" t="s">
        <v>412</v>
      </c>
      <c r="H521" s="37">
        <v>43481</v>
      </c>
      <c r="I521" s="37">
        <v>43483</v>
      </c>
      <c r="J521" s="38">
        <v>15000</v>
      </c>
      <c r="K521" s="39">
        <v>4.4739000000000004</v>
      </c>
      <c r="L521" s="37">
        <v>43665</v>
      </c>
      <c r="M521" s="39">
        <v>158.6</v>
      </c>
      <c r="N521" s="40">
        <v>2490</v>
      </c>
      <c r="O521" s="40">
        <v>12510</v>
      </c>
      <c r="P521" s="40">
        <v>15000</v>
      </c>
      <c r="Q521" s="39"/>
      <c r="R521" s="39"/>
      <c r="S521" s="39"/>
      <c r="T521" s="150">
        <v>15000</v>
      </c>
      <c r="U521" s="39">
        <v>97.738195000000005</v>
      </c>
      <c r="W521" s="163">
        <f t="shared" si="8"/>
        <v>0</v>
      </c>
    </row>
    <row r="522" spans="1:23" s="75" customFormat="1" ht="15" customHeight="1" x14ac:dyDescent="0.25">
      <c r="A522" s="200"/>
      <c r="B522" s="183"/>
      <c r="C522" s="34" t="s">
        <v>76</v>
      </c>
      <c r="D522" s="34" t="s">
        <v>1177</v>
      </c>
      <c r="E522" s="34" t="s">
        <v>21</v>
      </c>
      <c r="F522" s="35" t="s">
        <v>663</v>
      </c>
      <c r="G522" s="36" t="s">
        <v>412</v>
      </c>
      <c r="H522" s="37">
        <v>43481</v>
      </c>
      <c r="I522" s="37">
        <v>43483</v>
      </c>
      <c r="J522" s="38">
        <v>10000</v>
      </c>
      <c r="K522" s="39">
        <v>2.492</v>
      </c>
      <c r="L522" s="37">
        <v>43665</v>
      </c>
      <c r="M522" s="39">
        <v>317</v>
      </c>
      <c r="N522" s="106">
        <v>4000</v>
      </c>
      <c r="O522" s="40">
        <v>6000</v>
      </c>
      <c r="P522" s="40">
        <v>10000</v>
      </c>
      <c r="Q522" s="39"/>
      <c r="R522" s="39"/>
      <c r="S522" s="39"/>
      <c r="T522" s="150">
        <v>10000</v>
      </c>
      <c r="U522" s="39">
        <v>98.74015555555556</v>
      </c>
      <c r="W522" s="163">
        <f t="shared" si="8"/>
        <v>0</v>
      </c>
    </row>
    <row r="523" spans="1:23" s="75" customFormat="1" ht="15" customHeight="1" x14ac:dyDescent="0.25">
      <c r="A523" s="200"/>
      <c r="B523" s="183"/>
      <c r="C523" s="34" t="s">
        <v>76</v>
      </c>
      <c r="D523" s="34" t="s">
        <v>1177</v>
      </c>
      <c r="E523" s="34" t="s">
        <v>21</v>
      </c>
      <c r="F523" s="35" t="s">
        <v>664</v>
      </c>
      <c r="G523" s="36" t="s">
        <v>412</v>
      </c>
      <c r="H523" s="37">
        <v>43488</v>
      </c>
      <c r="I523" s="37">
        <v>43490</v>
      </c>
      <c r="J523" s="38">
        <v>7000</v>
      </c>
      <c r="K523" s="39">
        <v>2.4557000000000002</v>
      </c>
      <c r="L523" s="37">
        <v>43672</v>
      </c>
      <c r="M523" s="39">
        <v>434.28570000000002</v>
      </c>
      <c r="N523" s="106">
        <v>2720</v>
      </c>
      <c r="O523" s="40">
        <v>4280</v>
      </c>
      <c r="P523" s="40">
        <v>7000</v>
      </c>
      <c r="Q523" s="39"/>
      <c r="R523" s="39"/>
      <c r="S523" s="39"/>
      <c r="T523" s="150">
        <v>7000</v>
      </c>
      <c r="U523" s="39">
        <v>98.758507222222221</v>
      </c>
      <c r="W523" s="163">
        <f t="shared" si="8"/>
        <v>0</v>
      </c>
    </row>
    <row r="524" spans="1:23" s="75" customFormat="1" ht="15" customHeight="1" x14ac:dyDescent="0.2">
      <c r="A524" s="200"/>
      <c r="B524" s="183"/>
      <c r="C524" s="34" t="s">
        <v>111</v>
      </c>
      <c r="D524" s="34" t="s">
        <v>1177</v>
      </c>
      <c r="E524" s="34" t="s">
        <v>23</v>
      </c>
      <c r="F524" s="35" t="s">
        <v>632</v>
      </c>
      <c r="G524" s="36" t="s">
        <v>412</v>
      </c>
      <c r="H524" s="37">
        <v>43488</v>
      </c>
      <c r="I524" s="37">
        <v>43490</v>
      </c>
      <c r="J524" s="38">
        <v>15000</v>
      </c>
      <c r="K524" s="39">
        <v>3.9952000000000001</v>
      </c>
      <c r="L524" s="37">
        <v>43581</v>
      </c>
      <c r="M524" s="39">
        <v>140.48670000000001</v>
      </c>
      <c r="N524" s="40">
        <v>3913</v>
      </c>
      <c r="O524" s="40">
        <v>11087</v>
      </c>
      <c r="P524" s="40">
        <v>15000</v>
      </c>
      <c r="Q524" s="39"/>
      <c r="R524" s="39"/>
      <c r="S524" s="39"/>
      <c r="T524" s="150">
        <v>15000</v>
      </c>
      <c r="U524" s="39">
        <v>98.99010222222222</v>
      </c>
      <c r="W524" s="163">
        <f t="shared" si="8"/>
        <v>0</v>
      </c>
    </row>
    <row r="525" spans="1:23" s="75" customFormat="1" ht="15" customHeight="1" x14ac:dyDescent="0.2">
      <c r="A525" s="200"/>
      <c r="B525" s="183"/>
      <c r="C525" s="34" t="s">
        <v>113</v>
      </c>
      <c r="D525" s="34" t="s">
        <v>1177</v>
      </c>
      <c r="E525" s="34" t="s">
        <v>21</v>
      </c>
      <c r="F525" s="35" t="s">
        <v>807</v>
      </c>
      <c r="G525" s="36" t="s">
        <v>412</v>
      </c>
      <c r="H525" s="37">
        <v>43488</v>
      </c>
      <c r="I525" s="37">
        <v>43490</v>
      </c>
      <c r="J525" s="38">
        <v>5400</v>
      </c>
      <c r="K525" s="39">
        <v>6.5</v>
      </c>
      <c r="L525" s="37">
        <v>43672</v>
      </c>
      <c r="M525" s="39">
        <v>100</v>
      </c>
      <c r="N525" s="40">
        <v>5400</v>
      </c>
      <c r="O525" s="40">
        <v>0</v>
      </c>
      <c r="P525" s="40">
        <v>5400</v>
      </c>
      <c r="Q525" s="39"/>
      <c r="R525" s="39"/>
      <c r="S525" s="39"/>
      <c r="T525" s="150">
        <v>5400</v>
      </c>
      <c r="U525" s="39">
        <v>96.713888888888889</v>
      </c>
      <c r="W525" s="163">
        <f t="shared" si="8"/>
        <v>0</v>
      </c>
    </row>
    <row r="526" spans="1:23" s="75" customFormat="1" ht="15" customHeight="1" x14ac:dyDescent="0.2">
      <c r="A526" s="200"/>
      <c r="B526" s="183"/>
      <c r="C526" s="34" t="s">
        <v>112</v>
      </c>
      <c r="D526" s="34" t="s">
        <v>1177</v>
      </c>
      <c r="E526" s="34" t="s">
        <v>18</v>
      </c>
      <c r="F526" s="35" t="s">
        <v>800</v>
      </c>
      <c r="G526" s="36" t="s">
        <v>412</v>
      </c>
      <c r="H526" s="37">
        <v>43488</v>
      </c>
      <c r="I526" s="37">
        <v>43490</v>
      </c>
      <c r="J526" s="38">
        <v>15000</v>
      </c>
      <c r="K526" s="39">
        <v>9.3000000000000007</v>
      </c>
      <c r="L526" s="37">
        <v>43854</v>
      </c>
      <c r="M526" s="39">
        <v>120</v>
      </c>
      <c r="N526" s="40">
        <v>12000</v>
      </c>
      <c r="O526" s="40">
        <v>3000</v>
      </c>
      <c r="P526" s="40">
        <v>15000</v>
      </c>
      <c r="Q526" s="39">
        <v>9.5</v>
      </c>
      <c r="R526" s="39">
        <v>8.5</v>
      </c>
      <c r="S526" s="39">
        <v>9.5</v>
      </c>
      <c r="T526" s="150">
        <v>15000</v>
      </c>
      <c r="U526" s="39">
        <v>90.596666666666664</v>
      </c>
      <c r="W526" s="163">
        <f t="shared" si="8"/>
        <v>0</v>
      </c>
    </row>
    <row r="527" spans="1:23" s="75" customFormat="1" ht="15" customHeight="1" x14ac:dyDescent="0.2">
      <c r="A527" s="200"/>
      <c r="B527" s="185" t="s">
        <v>944</v>
      </c>
      <c r="C527" s="26" t="s">
        <v>79</v>
      </c>
      <c r="D527" s="26" t="s">
        <v>1177</v>
      </c>
      <c r="E527" s="26" t="s">
        <v>21</v>
      </c>
      <c r="F527" s="27" t="s">
        <v>417</v>
      </c>
      <c r="G527" s="28" t="s">
        <v>419</v>
      </c>
      <c r="H527" s="29">
        <v>43495</v>
      </c>
      <c r="I527" s="29">
        <v>43497</v>
      </c>
      <c r="J527" s="30">
        <v>8000</v>
      </c>
      <c r="K527" s="31">
        <v>6.5637999999999996</v>
      </c>
      <c r="L527" s="29">
        <v>43679</v>
      </c>
      <c r="M527" s="31">
        <v>101</v>
      </c>
      <c r="N527" s="32">
        <v>80</v>
      </c>
      <c r="O527" s="32">
        <v>7920</v>
      </c>
      <c r="P527" s="32">
        <v>8000</v>
      </c>
      <c r="Q527" s="31"/>
      <c r="R527" s="31"/>
      <c r="S527" s="31"/>
      <c r="T527" s="149">
        <v>8000</v>
      </c>
      <c r="U527" s="31">
        <v>96.681634444444441</v>
      </c>
      <c r="W527" s="163">
        <f t="shared" si="8"/>
        <v>0</v>
      </c>
    </row>
    <row r="528" spans="1:23" s="75" customFormat="1" ht="15" customHeight="1" x14ac:dyDescent="0.25">
      <c r="A528" s="200"/>
      <c r="B528" s="185"/>
      <c r="C528" s="26" t="s">
        <v>76</v>
      </c>
      <c r="D528" s="26" t="s">
        <v>1177</v>
      </c>
      <c r="E528" s="26" t="s">
        <v>18</v>
      </c>
      <c r="F528" s="27" t="s">
        <v>669</v>
      </c>
      <c r="G528" s="28" t="s">
        <v>419</v>
      </c>
      <c r="H528" s="29">
        <v>43495</v>
      </c>
      <c r="I528" s="29">
        <v>43497</v>
      </c>
      <c r="J528" s="30">
        <v>10000</v>
      </c>
      <c r="K528" s="31">
        <v>2.7235</v>
      </c>
      <c r="L528" s="29">
        <v>43861</v>
      </c>
      <c r="M528" s="31">
        <v>235</v>
      </c>
      <c r="N528" s="107">
        <v>8500</v>
      </c>
      <c r="O528" s="32">
        <v>1500</v>
      </c>
      <c r="P528" s="32">
        <v>10000</v>
      </c>
      <c r="Q528" s="31"/>
      <c r="R528" s="31"/>
      <c r="S528" s="31"/>
      <c r="T528" s="149">
        <v>10000</v>
      </c>
      <c r="U528" s="31">
        <v>97.246238888888882</v>
      </c>
      <c r="W528" s="163">
        <f t="shared" si="8"/>
        <v>0</v>
      </c>
    </row>
    <row r="529" spans="1:23" s="75" customFormat="1" ht="15" customHeight="1" x14ac:dyDescent="0.2">
      <c r="A529" s="200"/>
      <c r="B529" s="185"/>
      <c r="C529" s="26" t="s">
        <v>111</v>
      </c>
      <c r="D529" s="26" t="s">
        <v>1177</v>
      </c>
      <c r="E529" s="26" t="s">
        <v>18</v>
      </c>
      <c r="F529" s="27" t="s">
        <v>790</v>
      </c>
      <c r="G529" s="28" t="s">
        <v>419</v>
      </c>
      <c r="H529" s="29">
        <v>43495</v>
      </c>
      <c r="I529" s="29">
        <v>43497</v>
      </c>
      <c r="J529" s="30">
        <v>5000</v>
      </c>
      <c r="K529" s="31">
        <v>4.6500000000000004</v>
      </c>
      <c r="L529" s="29">
        <v>43861</v>
      </c>
      <c r="M529" s="31">
        <v>200</v>
      </c>
      <c r="N529" s="32">
        <v>1200</v>
      </c>
      <c r="O529" s="32">
        <v>3800</v>
      </c>
      <c r="P529" s="32">
        <v>5000</v>
      </c>
      <c r="Q529" s="31"/>
      <c r="R529" s="31"/>
      <c r="S529" s="31"/>
      <c r="T529" s="149">
        <v>5000</v>
      </c>
      <c r="U529" s="31">
        <v>95.298333333333332</v>
      </c>
      <c r="W529" s="163">
        <f t="shared" si="8"/>
        <v>0</v>
      </c>
    </row>
    <row r="530" spans="1:23" s="75" customFormat="1" ht="15" customHeight="1" x14ac:dyDescent="0.2">
      <c r="A530" s="200"/>
      <c r="B530" s="185"/>
      <c r="C530" s="26" t="s">
        <v>113</v>
      </c>
      <c r="D530" s="26" t="s">
        <v>1177</v>
      </c>
      <c r="E530" s="26" t="s">
        <v>21</v>
      </c>
      <c r="F530" s="27" t="s">
        <v>808</v>
      </c>
      <c r="G530" s="28" t="s">
        <v>419</v>
      </c>
      <c r="H530" s="29">
        <v>43495</v>
      </c>
      <c r="I530" s="29">
        <v>43497</v>
      </c>
      <c r="J530" s="30">
        <v>10530</v>
      </c>
      <c r="K530" s="31">
        <v>6.5</v>
      </c>
      <c r="L530" s="29">
        <v>43679</v>
      </c>
      <c r="M530" s="31">
        <v>112.8205</v>
      </c>
      <c r="N530" s="32">
        <v>9333</v>
      </c>
      <c r="O530" s="32">
        <v>1197</v>
      </c>
      <c r="P530" s="32">
        <v>10530</v>
      </c>
      <c r="Q530" s="31"/>
      <c r="R530" s="31"/>
      <c r="S530" s="31"/>
      <c r="T530" s="149">
        <v>10530</v>
      </c>
      <c r="U530" s="31">
        <v>96.713888888888889</v>
      </c>
      <c r="W530" s="163">
        <f t="shared" si="8"/>
        <v>0</v>
      </c>
    </row>
    <row r="531" spans="1:23" s="75" customFormat="1" ht="15" customHeight="1" x14ac:dyDescent="0.2">
      <c r="A531" s="200"/>
      <c r="B531" s="185"/>
      <c r="C531" s="26" t="s">
        <v>113</v>
      </c>
      <c r="D531" s="26" t="s">
        <v>1177</v>
      </c>
      <c r="E531" s="26" t="s">
        <v>18</v>
      </c>
      <c r="F531" s="27" t="s">
        <v>822</v>
      </c>
      <c r="G531" s="28" t="s">
        <v>419</v>
      </c>
      <c r="H531" s="29">
        <v>43509</v>
      </c>
      <c r="I531" s="29">
        <v>43511</v>
      </c>
      <c r="J531" s="30">
        <v>3000</v>
      </c>
      <c r="K531" s="31">
        <v>5</v>
      </c>
      <c r="L531" s="29">
        <v>43875</v>
      </c>
      <c r="M531" s="31">
        <v>100</v>
      </c>
      <c r="N531" s="32">
        <v>3000</v>
      </c>
      <c r="O531" s="32">
        <v>0</v>
      </c>
      <c r="P531" s="32">
        <v>3000</v>
      </c>
      <c r="Q531" s="31">
        <v>5</v>
      </c>
      <c r="R531" s="31">
        <v>5</v>
      </c>
      <c r="S531" s="31">
        <v>5</v>
      </c>
      <c r="T531" s="149">
        <v>3000</v>
      </c>
      <c r="U531" s="31">
        <v>94.944444444444443</v>
      </c>
      <c r="W531" s="163">
        <f t="shared" si="8"/>
        <v>0</v>
      </c>
    </row>
    <row r="532" spans="1:23" s="75" customFormat="1" ht="15" customHeight="1" x14ac:dyDescent="0.2">
      <c r="A532" s="200"/>
      <c r="B532" s="185"/>
      <c r="C532" s="26" t="s">
        <v>79</v>
      </c>
      <c r="D532" s="26" t="s">
        <v>1177</v>
      </c>
      <c r="E532" s="26" t="s">
        <v>21</v>
      </c>
      <c r="F532" s="27" t="s">
        <v>418</v>
      </c>
      <c r="G532" s="28" t="s">
        <v>419</v>
      </c>
      <c r="H532" s="29">
        <v>43509</v>
      </c>
      <c r="I532" s="29">
        <v>43511</v>
      </c>
      <c r="J532" s="30">
        <v>11000</v>
      </c>
      <c r="K532" s="31">
        <v>6.6863999999999999</v>
      </c>
      <c r="L532" s="29">
        <v>43693</v>
      </c>
      <c r="M532" s="31">
        <v>109.0909</v>
      </c>
      <c r="N532" s="32">
        <v>3000</v>
      </c>
      <c r="O532" s="32">
        <v>8000</v>
      </c>
      <c r="P532" s="32">
        <v>11000</v>
      </c>
      <c r="Q532" s="31">
        <v>7</v>
      </c>
      <c r="R532" s="31">
        <v>6</v>
      </c>
      <c r="S532" s="31">
        <v>7</v>
      </c>
      <c r="T532" s="149">
        <v>11000</v>
      </c>
      <c r="U532" s="31">
        <v>96.619653333333332</v>
      </c>
      <c r="W532" s="163">
        <f t="shared" si="8"/>
        <v>0</v>
      </c>
    </row>
    <row r="533" spans="1:23" s="75" customFormat="1" ht="15" customHeight="1" x14ac:dyDescent="0.2">
      <c r="A533" s="200"/>
      <c r="B533" s="185"/>
      <c r="C533" s="26" t="s">
        <v>111</v>
      </c>
      <c r="D533" s="26" t="s">
        <v>1177</v>
      </c>
      <c r="E533" s="26" t="s">
        <v>23</v>
      </c>
      <c r="F533" s="27" t="s">
        <v>634</v>
      </c>
      <c r="G533" s="28" t="s">
        <v>419</v>
      </c>
      <c r="H533" s="29">
        <v>43502</v>
      </c>
      <c r="I533" s="29">
        <v>43504</v>
      </c>
      <c r="J533" s="30">
        <v>10000</v>
      </c>
      <c r="K533" s="31">
        <v>3.8294999999999999</v>
      </c>
      <c r="L533" s="29">
        <v>43595</v>
      </c>
      <c r="M533" s="31">
        <v>298.20999999999998</v>
      </c>
      <c r="N533" s="32">
        <v>245</v>
      </c>
      <c r="O533" s="32">
        <v>9755</v>
      </c>
      <c r="P533" s="32">
        <v>10000</v>
      </c>
      <c r="Q533" s="31">
        <v>4</v>
      </c>
      <c r="R533" s="31">
        <v>3.75</v>
      </c>
      <c r="S533" s="31">
        <v>4</v>
      </c>
      <c r="T533" s="149">
        <v>10000</v>
      </c>
      <c r="U533" s="31">
        <v>99.0319875</v>
      </c>
      <c r="W533" s="163">
        <f t="shared" si="8"/>
        <v>0</v>
      </c>
    </row>
    <row r="534" spans="1:23" s="75" customFormat="1" ht="15" customHeight="1" x14ac:dyDescent="0.2">
      <c r="A534" s="200"/>
      <c r="B534" s="185"/>
      <c r="C534" s="26" t="s">
        <v>111</v>
      </c>
      <c r="D534" s="26" t="s">
        <v>1177</v>
      </c>
      <c r="E534" s="26" t="s">
        <v>23</v>
      </c>
      <c r="F534" s="27" t="s">
        <v>636</v>
      </c>
      <c r="G534" s="28" t="s">
        <v>419</v>
      </c>
      <c r="H534" s="29">
        <v>43516</v>
      </c>
      <c r="I534" s="29">
        <v>43518</v>
      </c>
      <c r="J534" s="30">
        <v>14500</v>
      </c>
      <c r="K534" s="31">
        <v>3.8448000000000002</v>
      </c>
      <c r="L534" s="29">
        <v>43609</v>
      </c>
      <c r="M534" s="31">
        <v>184.1379</v>
      </c>
      <c r="N534" s="32">
        <v>5000</v>
      </c>
      <c r="O534" s="32">
        <v>9500</v>
      </c>
      <c r="P534" s="32">
        <v>14500</v>
      </c>
      <c r="Q534" s="31">
        <v>4.25</v>
      </c>
      <c r="R534" s="31">
        <v>3.45</v>
      </c>
      <c r="S534" s="31">
        <v>4.25</v>
      </c>
      <c r="T534" s="149">
        <v>14500</v>
      </c>
      <c r="U534" s="31">
        <v>99.028120000000001</v>
      </c>
      <c r="W534" s="163">
        <f t="shared" si="8"/>
        <v>0</v>
      </c>
    </row>
    <row r="535" spans="1:23" s="75" customFormat="1" ht="15" customHeight="1" x14ac:dyDescent="0.25">
      <c r="A535" s="200"/>
      <c r="B535" s="185"/>
      <c r="C535" s="26" t="s">
        <v>76</v>
      </c>
      <c r="D535" s="26" t="s">
        <v>1177</v>
      </c>
      <c r="E535" s="26" t="s">
        <v>21</v>
      </c>
      <c r="F535" s="27" t="s">
        <v>665</v>
      </c>
      <c r="G535" s="28" t="s">
        <v>419</v>
      </c>
      <c r="H535" s="29">
        <v>43509</v>
      </c>
      <c r="I535" s="29">
        <v>43511</v>
      </c>
      <c r="J535" s="30">
        <v>10000</v>
      </c>
      <c r="K535" s="31">
        <v>2.415</v>
      </c>
      <c r="L535" s="29">
        <v>43693</v>
      </c>
      <c r="M535" s="31">
        <v>504.93</v>
      </c>
      <c r="N535" s="107">
        <v>9946</v>
      </c>
      <c r="O535" s="32">
        <v>54</v>
      </c>
      <c r="P535" s="32">
        <v>10000</v>
      </c>
      <c r="Q535" s="31">
        <v>2.5</v>
      </c>
      <c r="R535" s="31">
        <v>2.2999999999999998</v>
      </c>
      <c r="S535" s="31">
        <v>2.5</v>
      </c>
      <c r="T535" s="149">
        <v>10000</v>
      </c>
      <c r="U535" s="31">
        <v>98.779083333333332</v>
      </c>
      <c r="W535" s="163">
        <f t="shared" si="8"/>
        <v>0</v>
      </c>
    </row>
    <row r="536" spans="1:23" s="75" customFormat="1" ht="15" customHeight="1" x14ac:dyDescent="0.25">
      <c r="A536" s="200"/>
      <c r="B536" s="185"/>
      <c r="C536" s="26" t="s">
        <v>76</v>
      </c>
      <c r="D536" s="26" t="s">
        <v>1177</v>
      </c>
      <c r="E536" s="26" t="s">
        <v>18</v>
      </c>
      <c r="F536" s="27" t="s">
        <v>771</v>
      </c>
      <c r="G536" s="28" t="s">
        <v>419</v>
      </c>
      <c r="H536" s="29">
        <v>43502</v>
      </c>
      <c r="I536" s="29">
        <v>43504</v>
      </c>
      <c r="J536" s="30">
        <v>10000</v>
      </c>
      <c r="K536" s="31">
        <v>2.69</v>
      </c>
      <c r="L536" s="29">
        <v>43868</v>
      </c>
      <c r="M536" s="31">
        <v>235</v>
      </c>
      <c r="N536" s="107">
        <v>9000</v>
      </c>
      <c r="O536" s="32">
        <v>1000</v>
      </c>
      <c r="P536" s="32">
        <v>10000</v>
      </c>
      <c r="Q536" s="31">
        <v>3</v>
      </c>
      <c r="R536" s="31">
        <v>2.5</v>
      </c>
      <c r="S536" s="31">
        <v>3</v>
      </c>
      <c r="T536" s="149">
        <v>10000</v>
      </c>
      <c r="U536" s="31">
        <v>97.280111111111111</v>
      </c>
      <c r="W536" s="163">
        <f t="shared" si="8"/>
        <v>0</v>
      </c>
    </row>
    <row r="537" spans="1:23" s="75" customFormat="1" ht="15" customHeight="1" x14ac:dyDescent="0.2">
      <c r="A537" s="200"/>
      <c r="B537" s="185"/>
      <c r="C537" s="26" t="s">
        <v>112</v>
      </c>
      <c r="D537" s="26" t="s">
        <v>1177</v>
      </c>
      <c r="E537" s="26" t="s">
        <v>18</v>
      </c>
      <c r="F537" s="27" t="s">
        <v>801</v>
      </c>
      <c r="G537" s="28" t="s">
        <v>419</v>
      </c>
      <c r="H537" s="29">
        <v>43502</v>
      </c>
      <c r="I537" s="29">
        <v>43504</v>
      </c>
      <c r="J537" s="30">
        <v>13000</v>
      </c>
      <c r="K537" s="31">
        <v>9.1845999999999997</v>
      </c>
      <c r="L537" s="29">
        <v>43868</v>
      </c>
      <c r="M537" s="31">
        <v>86.666700000000006</v>
      </c>
      <c r="N537" s="32">
        <v>11000</v>
      </c>
      <c r="O537" s="32">
        <v>2000</v>
      </c>
      <c r="P537" s="32">
        <v>13000</v>
      </c>
      <c r="Q537" s="31">
        <v>9.5</v>
      </c>
      <c r="R537" s="31">
        <v>6.5</v>
      </c>
      <c r="S537" s="31">
        <v>9.5</v>
      </c>
      <c r="T537" s="149">
        <v>13000</v>
      </c>
      <c r="U537" s="31">
        <v>90.713348888888888</v>
      </c>
      <c r="W537" s="163">
        <f t="shared" si="8"/>
        <v>0</v>
      </c>
    </row>
    <row r="538" spans="1:23" s="75" customFormat="1" ht="15" customHeight="1" x14ac:dyDescent="0.2">
      <c r="A538" s="200"/>
      <c r="B538" s="185"/>
      <c r="C538" s="26" t="s">
        <v>111</v>
      </c>
      <c r="D538" s="26" t="s">
        <v>1177</v>
      </c>
      <c r="E538" s="26" t="s">
        <v>21</v>
      </c>
      <c r="F538" s="27" t="s">
        <v>786</v>
      </c>
      <c r="G538" s="28" t="s">
        <v>419</v>
      </c>
      <c r="H538" s="29">
        <v>43509</v>
      </c>
      <c r="I538" s="29">
        <v>43511</v>
      </c>
      <c r="J538" s="30">
        <v>10000</v>
      </c>
      <c r="K538" s="31">
        <v>3.9125000000000001</v>
      </c>
      <c r="L538" s="29">
        <v>43693</v>
      </c>
      <c r="M538" s="31">
        <v>205.75</v>
      </c>
      <c r="N538" s="32">
        <v>0</v>
      </c>
      <c r="O538" s="32">
        <v>10000</v>
      </c>
      <c r="P538" s="32">
        <v>10000</v>
      </c>
      <c r="Q538" s="31">
        <v>4.25</v>
      </c>
      <c r="R538" s="31">
        <v>3.6</v>
      </c>
      <c r="S538" s="31">
        <v>4.25</v>
      </c>
      <c r="T538" s="149">
        <v>10000</v>
      </c>
      <c r="U538" s="31">
        <v>98.022013888888893</v>
      </c>
      <c r="W538" s="163">
        <f t="shared" si="8"/>
        <v>0</v>
      </c>
    </row>
    <row r="539" spans="1:23" s="75" customFormat="1" ht="15" customHeight="1" x14ac:dyDescent="0.2">
      <c r="A539" s="200"/>
      <c r="B539" s="185"/>
      <c r="C539" s="26" t="s">
        <v>113</v>
      </c>
      <c r="D539" s="26" t="s">
        <v>1177</v>
      </c>
      <c r="E539" s="26" t="s">
        <v>21</v>
      </c>
      <c r="F539" s="27" t="s">
        <v>809</v>
      </c>
      <c r="G539" s="28" t="s">
        <v>419</v>
      </c>
      <c r="H539" s="29">
        <v>43502</v>
      </c>
      <c r="I539" s="29">
        <v>43504</v>
      </c>
      <c r="J539" s="30">
        <v>10800</v>
      </c>
      <c r="K539" s="31">
        <v>6.3125</v>
      </c>
      <c r="L539" s="29">
        <v>43686</v>
      </c>
      <c r="M539" s="31">
        <v>103.7037</v>
      </c>
      <c r="N539" s="32">
        <v>10800</v>
      </c>
      <c r="O539" s="32">
        <v>0</v>
      </c>
      <c r="P539" s="32">
        <v>10800</v>
      </c>
      <c r="Q539" s="31">
        <v>6.5</v>
      </c>
      <c r="R539" s="31">
        <v>6</v>
      </c>
      <c r="S539" s="31">
        <v>6.5</v>
      </c>
      <c r="T539" s="149">
        <v>10800</v>
      </c>
      <c r="U539" s="31">
        <v>96.808680555555554</v>
      </c>
      <c r="W539" s="163">
        <f t="shared" si="8"/>
        <v>0</v>
      </c>
    </row>
    <row r="540" spans="1:23" s="75" customFormat="1" ht="15" customHeight="1" x14ac:dyDescent="0.2">
      <c r="A540" s="200"/>
      <c r="B540" s="185"/>
      <c r="C540" s="26" t="s">
        <v>113</v>
      </c>
      <c r="D540" s="26" t="s">
        <v>1177</v>
      </c>
      <c r="E540" s="26" t="s">
        <v>21</v>
      </c>
      <c r="F540" s="27" t="s">
        <v>810</v>
      </c>
      <c r="G540" s="28" t="s">
        <v>419</v>
      </c>
      <c r="H540" s="29">
        <v>43516</v>
      </c>
      <c r="I540" s="29">
        <v>43518</v>
      </c>
      <c r="J540" s="30">
        <v>11575</v>
      </c>
      <c r="K540" s="31">
        <v>6.0728999999999997</v>
      </c>
      <c r="L540" s="29">
        <v>43700</v>
      </c>
      <c r="M540" s="31">
        <v>95.267499999999998</v>
      </c>
      <c r="N540" s="32">
        <v>11575</v>
      </c>
      <c r="O540" s="32">
        <v>0</v>
      </c>
      <c r="P540" s="32">
        <v>11575</v>
      </c>
      <c r="Q540" s="31">
        <v>6.25</v>
      </c>
      <c r="R540" s="31">
        <v>6</v>
      </c>
      <c r="S540" s="31">
        <v>6.25</v>
      </c>
      <c r="T540" s="149">
        <v>11575</v>
      </c>
      <c r="U540" s="31">
        <v>96.929811666666666</v>
      </c>
      <c r="W540" s="163">
        <f t="shared" si="8"/>
        <v>0</v>
      </c>
    </row>
    <row r="541" spans="1:23" s="75" customFormat="1" ht="15" customHeight="1" x14ac:dyDescent="0.25">
      <c r="A541" s="200"/>
      <c r="B541" s="183" t="s">
        <v>943</v>
      </c>
      <c r="C541" s="34" t="s">
        <v>76</v>
      </c>
      <c r="D541" s="34" t="s">
        <v>1177</v>
      </c>
      <c r="E541" s="34" t="s">
        <v>21</v>
      </c>
      <c r="F541" s="35" t="s">
        <v>666</v>
      </c>
      <c r="G541" s="36" t="s">
        <v>446</v>
      </c>
      <c r="H541" s="37">
        <v>43523</v>
      </c>
      <c r="I541" s="37">
        <v>43525</v>
      </c>
      <c r="J541" s="38">
        <v>50000</v>
      </c>
      <c r="K541" s="39">
        <v>2.5394000000000001</v>
      </c>
      <c r="L541" s="37">
        <v>43707</v>
      </c>
      <c r="M541" s="39">
        <v>185.68600000000001</v>
      </c>
      <c r="N541" s="106">
        <v>44000</v>
      </c>
      <c r="O541" s="40">
        <v>6000</v>
      </c>
      <c r="P541" s="40">
        <v>50000</v>
      </c>
      <c r="Q541" s="39">
        <v>2.8</v>
      </c>
      <c r="R541" s="39">
        <v>2.2000000000000002</v>
      </c>
      <c r="S541" s="39">
        <v>2.8</v>
      </c>
      <c r="T541" s="150">
        <v>50000</v>
      </c>
      <c r="U541" s="39">
        <v>98.716192222222219</v>
      </c>
      <c r="W541" s="163">
        <f t="shared" si="8"/>
        <v>0</v>
      </c>
    </row>
    <row r="542" spans="1:23" s="75" customFormat="1" ht="15" customHeight="1" x14ac:dyDescent="0.2">
      <c r="A542" s="200"/>
      <c r="B542" s="183"/>
      <c r="C542" s="34" t="s">
        <v>111</v>
      </c>
      <c r="D542" s="34" t="s">
        <v>1177</v>
      </c>
      <c r="E542" s="34" t="s">
        <v>23</v>
      </c>
      <c r="F542" s="35" t="s">
        <v>637</v>
      </c>
      <c r="G542" s="36" t="s">
        <v>446</v>
      </c>
      <c r="H542" s="37">
        <v>43523</v>
      </c>
      <c r="I542" s="37">
        <v>43525</v>
      </c>
      <c r="J542" s="38">
        <v>14000</v>
      </c>
      <c r="K542" s="39">
        <v>4.0972</v>
      </c>
      <c r="L542" s="37">
        <v>43616</v>
      </c>
      <c r="M542" s="39">
        <v>111.8357</v>
      </c>
      <c r="N542" s="40">
        <v>4000</v>
      </c>
      <c r="O542" s="40">
        <v>10000</v>
      </c>
      <c r="P542" s="40">
        <v>14000</v>
      </c>
      <c r="Q542" s="39">
        <v>4.5</v>
      </c>
      <c r="R542" s="39">
        <v>3.45</v>
      </c>
      <c r="S542" s="39">
        <v>4.5</v>
      </c>
      <c r="T542" s="150">
        <v>14000</v>
      </c>
      <c r="U542" s="39">
        <v>98.964318888888883</v>
      </c>
      <c r="W542" s="163">
        <f t="shared" si="8"/>
        <v>0</v>
      </c>
    </row>
    <row r="543" spans="1:23" s="75" customFormat="1" ht="15" customHeight="1" x14ac:dyDescent="0.2">
      <c r="A543" s="200"/>
      <c r="B543" s="183"/>
      <c r="C543" s="34" t="s">
        <v>113</v>
      </c>
      <c r="D543" s="34" t="s">
        <v>1177</v>
      </c>
      <c r="E543" s="34" t="s">
        <v>21</v>
      </c>
      <c r="F543" s="35" t="s">
        <v>811</v>
      </c>
      <c r="G543" s="36" t="s">
        <v>446</v>
      </c>
      <c r="H543" s="37">
        <v>43523</v>
      </c>
      <c r="I543" s="37">
        <v>43525</v>
      </c>
      <c r="J543" s="38">
        <v>21060</v>
      </c>
      <c r="K543" s="39">
        <v>6.3</v>
      </c>
      <c r="L543" s="37">
        <v>43707</v>
      </c>
      <c r="M543" s="39">
        <v>98.113200000000006</v>
      </c>
      <c r="N543" s="40">
        <v>0</v>
      </c>
      <c r="O543" s="40">
        <v>21060</v>
      </c>
      <c r="P543" s="40">
        <v>21060</v>
      </c>
      <c r="Q543" s="39">
        <v>6.3</v>
      </c>
      <c r="R543" s="39">
        <v>6.3</v>
      </c>
      <c r="S543" s="39">
        <v>6.3</v>
      </c>
      <c r="T543" s="150">
        <v>21465</v>
      </c>
      <c r="U543" s="39">
        <v>96.814999999999998</v>
      </c>
      <c r="W543" s="163">
        <f t="shared" si="8"/>
        <v>0</v>
      </c>
    </row>
    <row r="544" spans="1:23" s="75" customFormat="1" ht="15" customHeight="1" x14ac:dyDescent="0.2">
      <c r="A544" s="200"/>
      <c r="B544" s="183"/>
      <c r="C544" s="34" t="s">
        <v>79</v>
      </c>
      <c r="D544" s="34" t="s">
        <v>1177</v>
      </c>
      <c r="E544" s="34" t="s">
        <v>21</v>
      </c>
      <c r="F544" s="35" t="s">
        <v>445</v>
      </c>
      <c r="G544" s="36" t="s">
        <v>446</v>
      </c>
      <c r="H544" s="37">
        <v>43530</v>
      </c>
      <c r="I544" s="37">
        <v>43532</v>
      </c>
      <c r="J544" s="38">
        <v>5500</v>
      </c>
      <c r="K544" s="39">
        <v>6.9363999999999999</v>
      </c>
      <c r="L544" s="37">
        <v>43714</v>
      </c>
      <c r="M544" s="39">
        <v>91.666700000000006</v>
      </c>
      <c r="N544" s="40">
        <v>5000</v>
      </c>
      <c r="O544" s="40">
        <v>500</v>
      </c>
      <c r="P544" s="40">
        <v>5500</v>
      </c>
      <c r="Q544" s="39">
        <v>7</v>
      </c>
      <c r="R544" s="39">
        <v>6</v>
      </c>
      <c r="S544" s="39">
        <v>7</v>
      </c>
      <c r="T544" s="150">
        <v>6000</v>
      </c>
      <c r="U544" s="39">
        <v>96.493264444444449</v>
      </c>
      <c r="W544" s="163">
        <f t="shared" si="8"/>
        <v>0</v>
      </c>
    </row>
    <row r="545" spans="1:23" s="75" customFormat="1" ht="15" customHeight="1" x14ac:dyDescent="0.2">
      <c r="A545" s="200"/>
      <c r="B545" s="183"/>
      <c r="C545" s="34" t="s">
        <v>111</v>
      </c>
      <c r="D545" s="34" t="s">
        <v>1177</v>
      </c>
      <c r="E545" s="34" t="s">
        <v>23</v>
      </c>
      <c r="F545" s="35" t="s">
        <v>782</v>
      </c>
      <c r="G545" s="36" t="s">
        <v>446</v>
      </c>
      <c r="H545" s="37">
        <v>43530</v>
      </c>
      <c r="I545" s="37">
        <v>43532</v>
      </c>
      <c r="J545" s="38">
        <v>14000</v>
      </c>
      <c r="K545" s="39">
        <v>4.2286000000000001</v>
      </c>
      <c r="L545" s="37">
        <v>43623</v>
      </c>
      <c r="M545" s="39">
        <v>196.8</v>
      </c>
      <c r="N545" s="40">
        <v>4667</v>
      </c>
      <c r="O545" s="40">
        <v>9333</v>
      </c>
      <c r="P545" s="40">
        <v>14000</v>
      </c>
      <c r="Q545" s="39">
        <v>4.45</v>
      </c>
      <c r="R545" s="39">
        <v>4.25</v>
      </c>
      <c r="S545" s="39">
        <v>4.45</v>
      </c>
      <c r="T545" s="150">
        <v>14000</v>
      </c>
      <c r="U545" s="39">
        <v>98.931103888888885</v>
      </c>
      <c r="W545" s="163">
        <f t="shared" si="8"/>
        <v>0</v>
      </c>
    </row>
    <row r="546" spans="1:23" s="75" customFormat="1" ht="15" customHeight="1" x14ac:dyDescent="0.2">
      <c r="A546" s="200"/>
      <c r="B546" s="183"/>
      <c r="C546" s="34" t="s">
        <v>79</v>
      </c>
      <c r="D546" s="34" t="s">
        <v>1177</v>
      </c>
      <c r="E546" s="34" t="s">
        <v>21</v>
      </c>
      <c r="F546" s="35" t="s">
        <v>447</v>
      </c>
      <c r="G546" s="36" t="s">
        <v>446</v>
      </c>
      <c r="H546" s="37">
        <v>43537</v>
      </c>
      <c r="I546" s="37">
        <v>43539</v>
      </c>
      <c r="J546" s="38">
        <v>8000</v>
      </c>
      <c r="K546" s="39">
        <v>6.7656000000000001</v>
      </c>
      <c r="L546" s="37">
        <v>43721</v>
      </c>
      <c r="M546" s="39">
        <v>88.888900000000007</v>
      </c>
      <c r="N546" s="40">
        <v>0</v>
      </c>
      <c r="O546" s="40">
        <v>8000</v>
      </c>
      <c r="P546" s="40">
        <v>8000</v>
      </c>
      <c r="Q546" s="39">
        <v>7</v>
      </c>
      <c r="R546" s="39">
        <v>6.5</v>
      </c>
      <c r="S546" s="39">
        <v>7</v>
      </c>
      <c r="T546" s="150">
        <v>9000</v>
      </c>
      <c r="U546" s="39">
        <v>96.579613333333327</v>
      </c>
      <c r="W546" s="163">
        <f t="shared" si="8"/>
        <v>0</v>
      </c>
    </row>
    <row r="547" spans="1:23" s="75" customFormat="1" ht="15" customHeight="1" x14ac:dyDescent="0.2">
      <c r="A547" s="200"/>
      <c r="B547" s="183"/>
      <c r="C547" s="34" t="s">
        <v>113</v>
      </c>
      <c r="D547" s="34" t="s">
        <v>1177</v>
      </c>
      <c r="E547" s="34" t="s">
        <v>21</v>
      </c>
      <c r="F547" s="35" t="s">
        <v>812</v>
      </c>
      <c r="G547" s="36" t="s">
        <v>446</v>
      </c>
      <c r="H547" s="37">
        <v>43530</v>
      </c>
      <c r="I547" s="37">
        <v>43532</v>
      </c>
      <c r="J547" s="38">
        <v>12150</v>
      </c>
      <c r="K547" s="39">
        <v>6.5</v>
      </c>
      <c r="L547" s="37">
        <v>43714</v>
      </c>
      <c r="M547" s="39">
        <v>100</v>
      </c>
      <c r="N547" s="40">
        <v>0</v>
      </c>
      <c r="O547" s="40">
        <v>12150</v>
      </c>
      <c r="P547" s="40">
        <v>12150</v>
      </c>
      <c r="Q547" s="39">
        <v>6.5</v>
      </c>
      <c r="R547" s="39">
        <v>6.5</v>
      </c>
      <c r="S547" s="39">
        <v>6.5</v>
      </c>
      <c r="T547" s="150">
        <v>12150</v>
      </c>
      <c r="U547" s="39">
        <v>96.713888888888889</v>
      </c>
      <c r="W547" s="163">
        <f t="shared" si="8"/>
        <v>0</v>
      </c>
    </row>
    <row r="548" spans="1:23" s="75" customFormat="1" ht="15" customHeight="1" x14ac:dyDescent="0.2">
      <c r="A548" s="200"/>
      <c r="B548" s="183"/>
      <c r="C548" s="34" t="s">
        <v>113</v>
      </c>
      <c r="D548" s="34" t="s">
        <v>1177</v>
      </c>
      <c r="E548" s="34" t="s">
        <v>21</v>
      </c>
      <c r="F548" s="35" t="s">
        <v>813</v>
      </c>
      <c r="G548" s="36" t="s">
        <v>446</v>
      </c>
      <c r="H548" s="37">
        <v>43537</v>
      </c>
      <c r="I548" s="37">
        <v>43539</v>
      </c>
      <c r="J548" s="38">
        <v>37350</v>
      </c>
      <c r="K548" s="39">
        <v>6.2545000000000002</v>
      </c>
      <c r="L548" s="37">
        <v>43721</v>
      </c>
      <c r="M548" s="39">
        <v>95.732399999999998</v>
      </c>
      <c r="N548" s="40">
        <v>17028</v>
      </c>
      <c r="O548" s="40">
        <v>20322</v>
      </c>
      <c r="P548" s="40">
        <v>37350</v>
      </c>
      <c r="Q548" s="39">
        <v>6.4</v>
      </c>
      <c r="R548" s="39">
        <v>6</v>
      </c>
      <c r="S548" s="39">
        <v>6.4</v>
      </c>
      <c r="T548" s="150">
        <v>39015</v>
      </c>
      <c r="U548" s="39">
        <v>96.838002777777774</v>
      </c>
      <c r="W548" s="163">
        <f t="shared" si="8"/>
        <v>0</v>
      </c>
    </row>
    <row r="549" spans="1:23" s="75" customFormat="1" ht="15" customHeight="1" x14ac:dyDescent="0.2">
      <c r="A549" s="200"/>
      <c r="B549" s="183"/>
      <c r="C549" s="34" t="s">
        <v>112</v>
      </c>
      <c r="D549" s="34" t="s">
        <v>1177</v>
      </c>
      <c r="E549" s="34" t="s">
        <v>18</v>
      </c>
      <c r="F549" s="35" t="s">
        <v>802</v>
      </c>
      <c r="G549" s="36" t="s">
        <v>446</v>
      </c>
      <c r="H549" s="37">
        <v>43537</v>
      </c>
      <c r="I549" s="37">
        <v>43539</v>
      </c>
      <c r="J549" s="38">
        <v>15000</v>
      </c>
      <c r="K549" s="39">
        <v>8.7432999999999996</v>
      </c>
      <c r="L549" s="37">
        <v>43903</v>
      </c>
      <c r="M549" s="39">
        <v>106.66670000000001</v>
      </c>
      <c r="N549" s="40">
        <v>13000</v>
      </c>
      <c r="O549" s="40">
        <v>2000</v>
      </c>
      <c r="P549" s="40">
        <v>15000</v>
      </c>
      <c r="Q549" s="39">
        <v>9.5</v>
      </c>
      <c r="R549" s="39">
        <v>7</v>
      </c>
      <c r="S549" s="39">
        <v>9.5</v>
      </c>
      <c r="T549" s="150">
        <v>15000</v>
      </c>
      <c r="U549" s="39">
        <v>91.159552222222217</v>
      </c>
      <c r="W549" s="163">
        <f t="shared" si="8"/>
        <v>0</v>
      </c>
    </row>
    <row r="550" spans="1:23" s="75" customFormat="1" ht="15" customHeight="1" x14ac:dyDescent="0.2">
      <c r="A550" s="200"/>
      <c r="B550" s="183"/>
      <c r="C550" s="34" t="s">
        <v>111</v>
      </c>
      <c r="D550" s="34" t="s">
        <v>1177</v>
      </c>
      <c r="E550" s="34" t="s">
        <v>18</v>
      </c>
      <c r="F550" s="35" t="s">
        <v>791</v>
      </c>
      <c r="G550" s="36" t="s">
        <v>446</v>
      </c>
      <c r="H550" s="37">
        <v>43537</v>
      </c>
      <c r="I550" s="37">
        <v>43539</v>
      </c>
      <c r="J550" s="38">
        <v>15000</v>
      </c>
      <c r="K550" s="39">
        <v>4.2766999999999999</v>
      </c>
      <c r="L550" s="37">
        <v>43903</v>
      </c>
      <c r="M550" s="39">
        <v>157.0667</v>
      </c>
      <c r="N550" s="40">
        <v>3000</v>
      </c>
      <c r="O550" s="40">
        <v>12000</v>
      </c>
      <c r="P550" s="40">
        <v>15000</v>
      </c>
      <c r="Q550" s="39">
        <v>4.45</v>
      </c>
      <c r="R550" s="39">
        <v>4.05</v>
      </c>
      <c r="S550" s="39">
        <v>4.45</v>
      </c>
      <c r="T550" s="150">
        <v>15000</v>
      </c>
      <c r="U550" s="39">
        <v>95.675781111111107</v>
      </c>
      <c r="W550" s="163">
        <f t="shared" si="8"/>
        <v>0</v>
      </c>
    </row>
    <row r="551" spans="1:23" s="75" customFormat="1" ht="15" customHeight="1" x14ac:dyDescent="0.2">
      <c r="A551" s="200"/>
      <c r="B551" s="183"/>
      <c r="C551" s="34" t="s">
        <v>111</v>
      </c>
      <c r="D551" s="34" t="s">
        <v>1177</v>
      </c>
      <c r="E551" s="34" t="s">
        <v>18</v>
      </c>
      <c r="F551" s="35" t="s">
        <v>792</v>
      </c>
      <c r="G551" s="36" t="s">
        <v>446</v>
      </c>
      <c r="H551" s="37">
        <v>43544</v>
      </c>
      <c r="I551" s="37">
        <v>43546</v>
      </c>
      <c r="J551" s="38">
        <v>15000</v>
      </c>
      <c r="K551" s="39">
        <v>4.0526999999999997</v>
      </c>
      <c r="L551" s="37">
        <v>43910</v>
      </c>
      <c r="M551" s="39">
        <v>168.4</v>
      </c>
      <c r="N551" s="40">
        <v>10200</v>
      </c>
      <c r="O551" s="40">
        <v>4800</v>
      </c>
      <c r="P551" s="40">
        <v>15000</v>
      </c>
      <c r="Q551" s="39">
        <v>4.5</v>
      </c>
      <c r="R551" s="39">
        <v>3.5</v>
      </c>
      <c r="S551" s="39">
        <v>4.5</v>
      </c>
      <c r="T551" s="150">
        <v>15000</v>
      </c>
      <c r="U551" s="39">
        <v>95.902270000000001</v>
      </c>
      <c r="W551" s="163">
        <f t="shared" si="8"/>
        <v>0</v>
      </c>
    </row>
    <row r="552" spans="1:23" s="75" customFormat="1" ht="15" customHeight="1" x14ac:dyDescent="0.25">
      <c r="A552" s="200"/>
      <c r="B552" s="183"/>
      <c r="C552" s="34" t="s">
        <v>76</v>
      </c>
      <c r="D552" s="34" t="s">
        <v>1177</v>
      </c>
      <c r="E552" s="34" t="s">
        <v>23</v>
      </c>
      <c r="F552" s="35" t="s">
        <v>635</v>
      </c>
      <c r="G552" s="36" t="s">
        <v>446</v>
      </c>
      <c r="H552" s="37">
        <v>43544</v>
      </c>
      <c r="I552" s="37">
        <v>43546</v>
      </c>
      <c r="J552" s="38">
        <v>20000</v>
      </c>
      <c r="K552" s="39">
        <v>2.4792999999999998</v>
      </c>
      <c r="L552" s="37">
        <v>43637</v>
      </c>
      <c r="M552" s="39">
        <v>252.55</v>
      </c>
      <c r="N552" s="106">
        <v>17201</v>
      </c>
      <c r="O552" s="40">
        <v>2799</v>
      </c>
      <c r="P552" s="40">
        <v>20000</v>
      </c>
      <c r="Q552" s="39">
        <v>2.5</v>
      </c>
      <c r="R552" s="39">
        <v>2.4500000000000002</v>
      </c>
      <c r="S552" s="39">
        <v>2.5</v>
      </c>
      <c r="T552" s="150">
        <v>20000</v>
      </c>
      <c r="U552" s="39">
        <v>99.373288055555562</v>
      </c>
      <c r="W552" s="163">
        <f t="shared" si="8"/>
        <v>0</v>
      </c>
    </row>
    <row r="553" spans="1:23" s="75" customFormat="1" ht="15" customHeight="1" x14ac:dyDescent="0.2">
      <c r="A553" s="200"/>
      <c r="B553" s="183"/>
      <c r="C553" s="34" t="s">
        <v>111</v>
      </c>
      <c r="D553" s="34" t="s">
        <v>1177</v>
      </c>
      <c r="E553" s="34" t="s">
        <v>23</v>
      </c>
      <c r="F553" s="35" t="s">
        <v>783</v>
      </c>
      <c r="G553" s="36" t="s">
        <v>446</v>
      </c>
      <c r="H553" s="37">
        <v>43551</v>
      </c>
      <c r="I553" s="37">
        <v>43553</v>
      </c>
      <c r="J553" s="38">
        <v>12000</v>
      </c>
      <c r="K553" s="39">
        <v>3.4375</v>
      </c>
      <c r="L553" s="37">
        <v>43644</v>
      </c>
      <c r="M553" s="39">
        <v>362.5</v>
      </c>
      <c r="N553" s="40">
        <v>0</v>
      </c>
      <c r="O553" s="40">
        <v>12000</v>
      </c>
      <c r="P553" s="40">
        <v>12000</v>
      </c>
      <c r="Q553" s="39">
        <v>3.75</v>
      </c>
      <c r="R553" s="39">
        <v>3.25</v>
      </c>
      <c r="S553" s="39">
        <v>3.5</v>
      </c>
      <c r="T553" s="150">
        <v>12000</v>
      </c>
      <c r="U553" s="39">
        <v>99.131076388888886</v>
      </c>
      <c r="W553" s="163">
        <f t="shared" si="8"/>
        <v>0</v>
      </c>
    </row>
    <row r="554" spans="1:23" s="75" customFormat="1" ht="15" customHeight="1" x14ac:dyDescent="0.2">
      <c r="A554" s="200"/>
      <c r="B554" s="187"/>
      <c r="C554" s="34" t="s">
        <v>113</v>
      </c>
      <c r="D554" s="34" t="s">
        <v>1177</v>
      </c>
      <c r="E554" s="34" t="s">
        <v>21</v>
      </c>
      <c r="F554" s="35" t="s">
        <v>814</v>
      </c>
      <c r="G554" s="36" t="s">
        <v>446</v>
      </c>
      <c r="H554" s="37">
        <v>43551</v>
      </c>
      <c r="I554" s="37">
        <v>43553</v>
      </c>
      <c r="J554" s="38">
        <v>4050</v>
      </c>
      <c r="K554" s="39">
        <v>6.4756999999999998</v>
      </c>
      <c r="L554" s="37">
        <v>43735</v>
      </c>
      <c r="M554" s="39">
        <v>200</v>
      </c>
      <c r="N554" s="40">
        <v>0</v>
      </c>
      <c r="O554" s="40">
        <v>4050</v>
      </c>
      <c r="P554" s="40">
        <v>4050</v>
      </c>
      <c r="Q554" s="39">
        <v>6.5</v>
      </c>
      <c r="R554" s="39">
        <v>4.53</v>
      </c>
      <c r="S554" s="39">
        <v>6.5</v>
      </c>
      <c r="T554" s="150">
        <v>4050</v>
      </c>
      <c r="U554" s="39">
        <v>96.726173888888894</v>
      </c>
      <c r="W554" s="163">
        <f t="shared" si="8"/>
        <v>0</v>
      </c>
    </row>
    <row r="555" spans="1:23" s="75" customFormat="1" ht="15" customHeight="1" x14ac:dyDescent="0.2">
      <c r="A555" s="200"/>
      <c r="B555" s="184" t="s">
        <v>17</v>
      </c>
      <c r="C555" s="26" t="s">
        <v>111</v>
      </c>
      <c r="D555" s="26" t="s">
        <v>1177</v>
      </c>
      <c r="E555" s="26" t="s">
        <v>21</v>
      </c>
      <c r="F555" s="27" t="s">
        <v>787</v>
      </c>
      <c r="G555" s="28" t="s">
        <v>410</v>
      </c>
      <c r="H555" s="29">
        <v>43558</v>
      </c>
      <c r="I555" s="29">
        <v>43560</v>
      </c>
      <c r="J555" s="30">
        <v>12000</v>
      </c>
      <c r="K555" s="31">
        <v>3.2688000000000001</v>
      </c>
      <c r="L555" s="29">
        <v>43742</v>
      </c>
      <c r="M555" s="31">
        <v>235</v>
      </c>
      <c r="N555" s="32">
        <v>0</v>
      </c>
      <c r="O555" s="32">
        <v>12000</v>
      </c>
      <c r="P555" s="32">
        <v>12000</v>
      </c>
      <c r="Q555" s="31">
        <v>3.75</v>
      </c>
      <c r="R555" s="31">
        <v>3</v>
      </c>
      <c r="S555" s="31">
        <v>3.75</v>
      </c>
      <c r="T555" s="149">
        <v>12000</v>
      </c>
      <c r="U555" s="31">
        <v>98.347440000000006</v>
      </c>
      <c r="W555" s="163">
        <f t="shared" si="8"/>
        <v>0</v>
      </c>
    </row>
    <row r="556" spans="1:23" s="75" customFormat="1" ht="15" customHeight="1" x14ac:dyDescent="0.2">
      <c r="A556" s="200"/>
      <c r="B556" s="185"/>
      <c r="C556" s="26" t="s">
        <v>112</v>
      </c>
      <c r="D556" s="26" t="s">
        <v>1177</v>
      </c>
      <c r="E556" s="26" t="s">
        <v>18</v>
      </c>
      <c r="F556" s="27" t="s">
        <v>803</v>
      </c>
      <c r="G556" s="28" t="s">
        <v>410</v>
      </c>
      <c r="H556" s="29">
        <v>43558</v>
      </c>
      <c r="I556" s="29">
        <v>43560</v>
      </c>
      <c r="J556" s="30">
        <v>15000</v>
      </c>
      <c r="K556" s="31">
        <v>9.5</v>
      </c>
      <c r="L556" s="29">
        <v>43924</v>
      </c>
      <c r="M556" s="31">
        <v>100</v>
      </c>
      <c r="N556" s="32">
        <v>15000</v>
      </c>
      <c r="O556" s="32">
        <v>0</v>
      </c>
      <c r="P556" s="32">
        <v>15000</v>
      </c>
      <c r="Q556" s="31">
        <v>9.5</v>
      </c>
      <c r="R556" s="31">
        <v>9.5</v>
      </c>
      <c r="S556" s="31">
        <v>9.5</v>
      </c>
      <c r="T556" s="149">
        <v>15000</v>
      </c>
      <c r="U556" s="31">
        <v>90.394444444444446</v>
      </c>
      <c r="W556" s="163">
        <f t="shared" si="8"/>
        <v>0</v>
      </c>
    </row>
    <row r="557" spans="1:23" s="75" customFormat="1" ht="15" customHeight="1" x14ac:dyDescent="0.2">
      <c r="A557" s="200"/>
      <c r="B557" s="185"/>
      <c r="C557" s="26" t="s">
        <v>408</v>
      </c>
      <c r="D557" s="26" t="s">
        <v>1177</v>
      </c>
      <c r="E557" s="26" t="s">
        <v>21</v>
      </c>
      <c r="F557" s="27" t="s">
        <v>409</v>
      </c>
      <c r="G557" s="28" t="s">
        <v>410</v>
      </c>
      <c r="H557" s="29">
        <v>43565</v>
      </c>
      <c r="I557" s="29">
        <v>43567</v>
      </c>
      <c r="J557" s="30">
        <v>5500</v>
      </c>
      <c r="K557" s="31">
        <v>5.3182</v>
      </c>
      <c r="L557" s="29">
        <v>43749</v>
      </c>
      <c r="M557" s="31">
        <v>100</v>
      </c>
      <c r="N557" s="32">
        <v>5500</v>
      </c>
      <c r="O557" s="32">
        <v>0</v>
      </c>
      <c r="P557" s="32">
        <v>5500</v>
      </c>
      <c r="Q557" s="31">
        <v>5.5</v>
      </c>
      <c r="R557" s="31">
        <v>5</v>
      </c>
      <c r="S557" s="31">
        <v>5.5</v>
      </c>
      <c r="T557" s="149">
        <v>5500</v>
      </c>
      <c r="U557" s="31">
        <v>97.311354444444447</v>
      </c>
      <c r="W557" s="163">
        <f t="shared" si="8"/>
        <v>0</v>
      </c>
    </row>
    <row r="558" spans="1:23" s="75" customFormat="1" ht="15" customHeight="1" x14ac:dyDescent="0.2">
      <c r="A558" s="200"/>
      <c r="B558" s="185"/>
      <c r="C558" s="26" t="s">
        <v>79</v>
      </c>
      <c r="D558" s="26" t="s">
        <v>1177</v>
      </c>
      <c r="E558" s="26" t="s">
        <v>23</v>
      </c>
      <c r="F558" s="27" t="s">
        <v>415</v>
      </c>
      <c r="G558" s="28" t="s">
        <v>410</v>
      </c>
      <c r="H558" s="29">
        <v>43565</v>
      </c>
      <c r="I558" s="29">
        <v>43567</v>
      </c>
      <c r="J558" s="30">
        <v>8000</v>
      </c>
      <c r="K558" s="31">
        <v>6.5</v>
      </c>
      <c r="L558" s="29">
        <v>43658</v>
      </c>
      <c r="M558" s="31">
        <v>146.25</v>
      </c>
      <c r="N558" s="32">
        <v>1650</v>
      </c>
      <c r="O558" s="32">
        <v>6350</v>
      </c>
      <c r="P558" s="32">
        <v>8000</v>
      </c>
      <c r="Q558" s="31">
        <v>6.5</v>
      </c>
      <c r="R558" s="31">
        <v>6.5</v>
      </c>
      <c r="S558" s="31">
        <v>6.5</v>
      </c>
      <c r="T558" s="149">
        <v>8000</v>
      </c>
      <c r="U558" s="31">
        <v>98.356944444444451</v>
      </c>
      <c r="W558" s="163">
        <f t="shared" si="8"/>
        <v>0</v>
      </c>
    </row>
    <row r="559" spans="1:23" s="75" customFormat="1" ht="15" customHeight="1" x14ac:dyDescent="0.25">
      <c r="A559" s="200"/>
      <c r="B559" s="185"/>
      <c r="C559" s="26" t="s">
        <v>76</v>
      </c>
      <c r="D559" s="26" t="s">
        <v>1177</v>
      </c>
      <c r="E559" s="26" t="s">
        <v>21</v>
      </c>
      <c r="F559" s="27" t="s">
        <v>667</v>
      </c>
      <c r="G559" s="28" t="s">
        <v>410</v>
      </c>
      <c r="H559" s="29">
        <v>43565</v>
      </c>
      <c r="I559" s="29">
        <v>43567</v>
      </c>
      <c r="J559" s="30">
        <v>10000</v>
      </c>
      <c r="K559" s="31">
        <v>2.335</v>
      </c>
      <c r="L559" s="29">
        <v>43749</v>
      </c>
      <c r="M559" s="31">
        <v>398</v>
      </c>
      <c r="N559" s="107">
        <v>8833</v>
      </c>
      <c r="O559" s="32">
        <v>1167</v>
      </c>
      <c r="P559" s="32">
        <v>10000</v>
      </c>
      <c r="Q559" s="31">
        <v>2.4500000000000002</v>
      </c>
      <c r="R559" s="31">
        <v>2.2000000000000002</v>
      </c>
      <c r="S559" s="31">
        <v>2.4500000000000002</v>
      </c>
      <c r="T559" s="149">
        <v>10000</v>
      </c>
      <c r="U559" s="31">
        <v>98.819527777777779</v>
      </c>
      <c r="W559" s="163">
        <f t="shared" si="8"/>
        <v>0</v>
      </c>
    </row>
    <row r="560" spans="1:23" s="75" customFormat="1" ht="15" customHeight="1" x14ac:dyDescent="0.2">
      <c r="A560" s="200"/>
      <c r="B560" s="185"/>
      <c r="C560" s="26" t="s">
        <v>111</v>
      </c>
      <c r="D560" s="26" t="s">
        <v>1177</v>
      </c>
      <c r="E560" s="26" t="s">
        <v>23</v>
      </c>
      <c r="F560" s="27" t="s">
        <v>773</v>
      </c>
      <c r="G560" s="28" t="s">
        <v>410</v>
      </c>
      <c r="H560" s="29">
        <v>43565</v>
      </c>
      <c r="I560" s="29">
        <v>43567</v>
      </c>
      <c r="J560" s="30">
        <v>12000</v>
      </c>
      <c r="K560" s="31">
        <v>3.2124999999999999</v>
      </c>
      <c r="L560" s="29">
        <v>43658</v>
      </c>
      <c r="M560" s="31">
        <v>237.5</v>
      </c>
      <c r="N560" s="32">
        <v>5000</v>
      </c>
      <c r="O560" s="32">
        <v>7000</v>
      </c>
      <c r="P560" s="32">
        <v>12000</v>
      </c>
      <c r="Q560" s="31">
        <v>3.5</v>
      </c>
      <c r="R560" s="31">
        <v>2.9</v>
      </c>
      <c r="S560" s="31">
        <v>3.5</v>
      </c>
      <c r="T560" s="149">
        <v>12000</v>
      </c>
      <c r="U560" s="31">
        <v>99.187951388888891</v>
      </c>
      <c r="W560" s="163">
        <f t="shared" si="8"/>
        <v>0</v>
      </c>
    </row>
    <row r="561" spans="1:23" s="75" customFormat="1" ht="15" customHeight="1" x14ac:dyDescent="0.25">
      <c r="A561" s="200"/>
      <c r="B561" s="185"/>
      <c r="C561" s="26" t="s">
        <v>76</v>
      </c>
      <c r="D561" s="26" t="s">
        <v>1177</v>
      </c>
      <c r="E561" s="26" t="s">
        <v>18</v>
      </c>
      <c r="F561" s="27" t="s">
        <v>772</v>
      </c>
      <c r="G561" s="28" t="s">
        <v>410</v>
      </c>
      <c r="H561" s="29">
        <v>43572</v>
      </c>
      <c r="I561" s="29">
        <v>43574</v>
      </c>
      <c r="J561" s="30">
        <v>10000</v>
      </c>
      <c r="K561" s="31">
        <v>2.8125</v>
      </c>
      <c r="L561" s="29">
        <v>43938</v>
      </c>
      <c r="M561" s="31">
        <v>230</v>
      </c>
      <c r="N561" s="107">
        <v>7000</v>
      </c>
      <c r="O561" s="32">
        <v>3000</v>
      </c>
      <c r="P561" s="32">
        <v>10000</v>
      </c>
      <c r="Q561" s="31">
        <v>3</v>
      </c>
      <c r="R561" s="31">
        <v>2.6</v>
      </c>
      <c r="S561" s="31">
        <v>3</v>
      </c>
      <c r="T561" s="149">
        <v>10000</v>
      </c>
      <c r="U561" s="31">
        <v>97.15625</v>
      </c>
      <c r="W561" s="163">
        <f t="shared" si="8"/>
        <v>0</v>
      </c>
    </row>
    <row r="562" spans="1:23" s="75" customFormat="1" ht="15" customHeight="1" x14ac:dyDescent="0.2">
      <c r="A562" s="200"/>
      <c r="B562" s="185"/>
      <c r="C562" s="26" t="s">
        <v>111</v>
      </c>
      <c r="D562" s="26" t="s">
        <v>1177</v>
      </c>
      <c r="E562" s="26" t="s">
        <v>21</v>
      </c>
      <c r="F562" s="27" t="s">
        <v>788</v>
      </c>
      <c r="G562" s="28" t="s">
        <v>410</v>
      </c>
      <c r="H562" s="29">
        <v>43572</v>
      </c>
      <c r="I562" s="29">
        <v>43574</v>
      </c>
      <c r="J562" s="30">
        <v>15000</v>
      </c>
      <c r="K562" s="31">
        <v>3.3182999999999998</v>
      </c>
      <c r="L562" s="29">
        <v>43756</v>
      </c>
      <c r="M562" s="31">
        <v>236.66669999999999</v>
      </c>
      <c r="N562" s="32">
        <v>6000</v>
      </c>
      <c r="O562" s="32">
        <v>9000</v>
      </c>
      <c r="P562" s="32">
        <v>15000</v>
      </c>
      <c r="Q562" s="31">
        <v>3.5</v>
      </c>
      <c r="R562" s="31">
        <v>3</v>
      </c>
      <c r="S562" s="31">
        <v>3.5</v>
      </c>
      <c r="T562" s="149">
        <v>15000</v>
      </c>
      <c r="U562" s="31">
        <v>98.322415000000007</v>
      </c>
      <c r="W562" s="163">
        <f t="shared" si="8"/>
        <v>0</v>
      </c>
    </row>
    <row r="563" spans="1:23" s="75" customFormat="1" ht="15" customHeight="1" x14ac:dyDescent="0.2">
      <c r="A563" s="200"/>
      <c r="B563" s="185"/>
      <c r="C563" s="26" t="s">
        <v>113</v>
      </c>
      <c r="D563" s="26" t="s">
        <v>1177</v>
      </c>
      <c r="E563" s="26" t="s">
        <v>21</v>
      </c>
      <c r="F563" s="27" t="s">
        <v>815</v>
      </c>
      <c r="G563" s="28" t="s">
        <v>410</v>
      </c>
      <c r="H563" s="29">
        <v>43572</v>
      </c>
      <c r="I563" s="29">
        <v>43574</v>
      </c>
      <c r="J563" s="30">
        <v>13082</v>
      </c>
      <c r="K563" s="31">
        <v>6.3082000000000003</v>
      </c>
      <c r="L563" s="29">
        <v>43756</v>
      </c>
      <c r="M563" s="31">
        <v>109.2341</v>
      </c>
      <c r="N563" s="32">
        <v>13082</v>
      </c>
      <c r="O563" s="32">
        <v>0</v>
      </c>
      <c r="P563" s="32">
        <v>13082</v>
      </c>
      <c r="Q563" s="31">
        <v>6.5</v>
      </c>
      <c r="R563" s="31">
        <v>6</v>
      </c>
      <c r="S563" s="31">
        <v>6.5</v>
      </c>
      <c r="T563" s="149">
        <v>13082</v>
      </c>
      <c r="U563" s="31">
        <v>96.810854444444445</v>
      </c>
      <c r="W563" s="163">
        <f t="shared" si="8"/>
        <v>0</v>
      </c>
    </row>
    <row r="564" spans="1:23" s="75" customFormat="1" ht="15" customHeight="1" x14ac:dyDescent="0.2">
      <c r="A564" s="200"/>
      <c r="B564" s="185"/>
      <c r="C564" s="26" t="s">
        <v>79</v>
      </c>
      <c r="D564" s="26" t="s">
        <v>1177</v>
      </c>
      <c r="E564" s="26" t="s">
        <v>21</v>
      </c>
      <c r="F564" s="27" t="s">
        <v>448</v>
      </c>
      <c r="G564" s="28" t="s">
        <v>410</v>
      </c>
      <c r="H564" s="29">
        <v>43579</v>
      </c>
      <c r="I564" s="29">
        <v>43581</v>
      </c>
      <c r="J564" s="30">
        <v>15000</v>
      </c>
      <c r="K564" s="31">
        <v>6.5</v>
      </c>
      <c r="L564" s="29">
        <v>43763</v>
      </c>
      <c r="M564" s="31">
        <v>120</v>
      </c>
      <c r="N564" s="32">
        <v>9868</v>
      </c>
      <c r="O564" s="32">
        <v>5132</v>
      </c>
      <c r="P564" s="32">
        <v>15000</v>
      </c>
      <c r="Q564" s="31">
        <v>6.5</v>
      </c>
      <c r="R564" s="31">
        <v>6.5</v>
      </c>
      <c r="S564" s="31">
        <v>6.5</v>
      </c>
      <c r="T564" s="149">
        <v>15000</v>
      </c>
      <c r="U564" s="31">
        <v>96.713888888888889</v>
      </c>
      <c r="W564" s="163">
        <f t="shared" si="8"/>
        <v>0</v>
      </c>
    </row>
    <row r="565" spans="1:23" s="75" customFormat="1" ht="15" customHeight="1" x14ac:dyDescent="0.2">
      <c r="A565" s="200"/>
      <c r="B565" s="185"/>
      <c r="C565" s="26" t="s">
        <v>111</v>
      </c>
      <c r="D565" s="26" t="s">
        <v>1177</v>
      </c>
      <c r="E565" s="26" t="s">
        <v>23</v>
      </c>
      <c r="F565" s="27" t="s">
        <v>774</v>
      </c>
      <c r="G565" s="28" t="s">
        <v>410</v>
      </c>
      <c r="H565" s="29">
        <v>43579</v>
      </c>
      <c r="I565" s="29">
        <v>43581</v>
      </c>
      <c r="J565" s="30">
        <v>15000</v>
      </c>
      <c r="K565" s="31">
        <v>3.5849000000000002</v>
      </c>
      <c r="L565" s="29">
        <v>43672</v>
      </c>
      <c r="M565" s="31">
        <v>146.7533</v>
      </c>
      <c r="N565" s="32">
        <v>4913</v>
      </c>
      <c r="O565" s="32">
        <v>10087</v>
      </c>
      <c r="P565" s="32">
        <v>15000</v>
      </c>
      <c r="Q565" s="31">
        <v>4</v>
      </c>
      <c r="R565" s="31">
        <v>3.15</v>
      </c>
      <c r="S565" s="31">
        <v>4</v>
      </c>
      <c r="T565" s="149">
        <v>15000</v>
      </c>
      <c r="U565" s="31">
        <v>99.093816944444441</v>
      </c>
      <c r="W565" s="163">
        <f t="shared" si="8"/>
        <v>0</v>
      </c>
    </row>
    <row r="566" spans="1:23" s="75" customFormat="1" ht="15" customHeight="1" x14ac:dyDescent="0.2">
      <c r="A566" s="200"/>
      <c r="B566" s="182" t="s">
        <v>33</v>
      </c>
      <c r="C566" s="34" t="s">
        <v>79</v>
      </c>
      <c r="D566" s="34" t="s">
        <v>1177</v>
      </c>
      <c r="E566" s="34" t="s">
        <v>21</v>
      </c>
      <c r="F566" s="35" t="s">
        <v>628</v>
      </c>
      <c r="G566" s="36" t="s">
        <v>629</v>
      </c>
      <c r="H566" s="37">
        <v>43593</v>
      </c>
      <c r="I566" s="37">
        <v>43595</v>
      </c>
      <c r="J566" s="38">
        <v>8500</v>
      </c>
      <c r="K566" s="39">
        <v>6.48</v>
      </c>
      <c r="L566" s="37">
        <v>43777</v>
      </c>
      <c r="M566" s="39">
        <v>105.8824</v>
      </c>
      <c r="N566" s="40">
        <v>7524</v>
      </c>
      <c r="O566" s="40">
        <v>976</v>
      </c>
      <c r="P566" s="40">
        <v>8500</v>
      </c>
      <c r="Q566" s="39">
        <v>6.5</v>
      </c>
      <c r="R566" s="39">
        <v>6.1</v>
      </c>
      <c r="S566" s="39">
        <v>6.5</v>
      </c>
      <c r="T566" s="150">
        <v>8500</v>
      </c>
      <c r="U566" s="39">
        <v>96.724000000000004</v>
      </c>
      <c r="W566" s="163">
        <f t="shared" si="8"/>
        <v>0</v>
      </c>
    </row>
    <row r="567" spans="1:23" s="75" customFormat="1" ht="15" customHeight="1" x14ac:dyDescent="0.2">
      <c r="A567" s="200"/>
      <c r="B567" s="183"/>
      <c r="C567" s="34" t="s">
        <v>79</v>
      </c>
      <c r="D567" s="34" t="s">
        <v>1177</v>
      </c>
      <c r="E567" s="34" t="s">
        <v>21</v>
      </c>
      <c r="F567" s="35" t="s">
        <v>631</v>
      </c>
      <c r="G567" s="36" t="s">
        <v>629</v>
      </c>
      <c r="H567" s="37">
        <v>43614</v>
      </c>
      <c r="I567" s="37">
        <v>43616</v>
      </c>
      <c r="J567" s="38">
        <v>9000</v>
      </c>
      <c r="K567" s="39">
        <v>6.4667000000000003</v>
      </c>
      <c r="L567" s="37">
        <v>43798</v>
      </c>
      <c r="M567" s="39">
        <v>172.22219999999999</v>
      </c>
      <c r="N567" s="40">
        <v>474</v>
      </c>
      <c r="O567" s="40">
        <v>8526</v>
      </c>
      <c r="P567" s="40">
        <v>9000</v>
      </c>
      <c r="Q567" s="39">
        <v>6.5</v>
      </c>
      <c r="R567" s="39">
        <v>6.45</v>
      </c>
      <c r="S567" s="39">
        <v>6.5</v>
      </c>
      <c r="T567" s="150">
        <v>9000</v>
      </c>
      <c r="U567" s="39">
        <v>96.730723888888889</v>
      </c>
      <c r="W567" s="163">
        <f t="shared" si="8"/>
        <v>0</v>
      </c>
    </row>
    <row r="568" spans="1:23" s="75" customFormat="1" ht="15" customHeight="1" x14ac:dyDescent="0.25">
      <c r="A568" s="200"/>
      <c r="B568" s="183"/>
      <c r="C568" s="34" t="s">
        <v>76</v>
      </c>
      <c r="D568" s="34" t="s">
        <v>1177</v>
      </c>
      <c r="E568" s="34" t="s">
        <v>21</v>
      </c>
      <c r="F568" s="35" t="s">
        <v>668</v>
      </c>
      <c r="G568" s="36" t="s">
        <v>629</v>
      </c>
      <c r="H568" s="37">
        <v>43593</v>
      </c>
      <c r="I568" s="37">
        <v>43595</v>
      </c>
      <c r="J568" s="38">
        <v>10000</v>
      </c>
      <c r="K568" s="39">
        <v>2.3174999999999999</v>
      </c>
      <c r="L568" s="37">
        <v>43777</v>
      </c>
      <c r="M568" s="39">
        <v>390</v>
      </c>
      <c r="N568" s="106">
        <v>4000</v>
      </c>
      <c r="O568" s="40">
        <v>6000</v>
      </c>
      <c r="P568" s="40">
        <v>10000</v>
      </c>
      <c r="Q568" s="39">
        <v>2.35</v>
      </c>
      <c r="R568" s="39">
        <v>2.2999999999999998</v>
      </c>
      <c r="S568" s="39">
        <v>2.35</v>
      </c>
      <c r="T568" s="150">
        <v>10000</v>
      </c>
      <c r="U568" s="39">
        <v>98.828374999999994</v>
      </c>
      <c r="W568" s="163">
        <f t="shared" si="8"/>
        <v>0</v>
      </c>
    </row>
    <row r="569" spans="1:23" s="75" customFormat="1" ht="15" customHeight="1" x14ac:dyDescent="0.2">
      <c r="A569" s="200"/>
      <c r="B569" s="183"/>
      <c r="C569" s="34" t="s">
        <v>111</v>
      </c>
      <c r="D569" s="34" t="s">
        <v>1177</v>
      </c>
      <c r="E569" s="34" t="s">
        <v>23</v>
      </c>
      <c r="F569" s="35" t="s">
        <v>775</v>
      </c>
      <c r="G569" s="36" t="s">
        <v>629</v>
      </c>
      <c r="H569" s="37">
        <v>43586</v>
      </c>
      <c r="I569" s="37">
        <v>43588</v>
      </c>
      <c r="J569" s="38">
        <v>15000</v>
      </c>
      <c r="K569" s="39">
        <v>3.5133000000000001</v>
      </c>
      <c r="L569" s="37">
        <v>43679</v>
      </c>
      <c r="M569" s="39">
        <v>200</v>
      </c>
      <c r="N569" s="40">
        <v>5000</v>
      </c>
      <c r="O569" s="40">
        <v>10000</v>
      </c>
      <c r="P569" s="40">
        <v>15000</v>
      </c>
      <c r="Q569" s="39">
        <v>3.75</v>
      </c>
      <c r="R569" s="39">
        <v>3.35</v>
      </c>
      <c r="S569" s="39">
        <v>3.75</v>
      </c>
      <c r="T569" s="150">
        <v>15000</v>
      </c>
      <c r="U569" s="39">
        <v>99.111915833333327</v>
      </c>
      <c r="W569" s="163">
        <f t="shared" si="8"/>
        <v>0</v>
      </c>
    </row>
    <row r="570" spans="1:23" s="75" customFormat="1" ht="15" customHeight="1" x14ac:dyDescent="0.2">
      <c r="A570" s="200"/>
      <c r="B570" s="183"/>
      <c r="C570" s="34" t="s">
        <v>111</v>
      </c>
      <c r="D570" s="34" t="s">
        <v>1177</v>
      </c>
      <c r="E570" s="34" t="s">
        <v>23</v>
      </c>
      <c r="F570" s="35" t="s">
        <v>776</v>
      </c>
      <c r="G570" s="36" t="s">
        <v>629</v>
      </c>
      <c r="H570" s="37">
        <v>43593</v>
      </c>
      <c r="I570" s="37">
        <v>43595</v>
      </c>
      <c r="J570" s="38">
        <v>13500</v>
      </c>
      <c r="K570" s="39">
        <v>3.2519</v>
      </c>
      <c r="L570" s="37">
        <v>43686</v>
      </c>
      <c r="M570" s="39">
        <v>207.4074</v>
      </c>
      <c r="N570" s="40">
        <v>8000</v>
      </c>
      <c r="O570" s="40">
        <v>5500</v>
      </c>
      <c r="P570" s="40">
        <v>13500</v>
      </c>
      <c r="Q570" s="39">
        <v>3.45</v>
      </c>
      <c r="R570" s="39">
        <v>3.1</v>
      </c>
      <c r="S570" s="39">
        <v>3.45</v>
      </c>
      <c r="T570" s="150">
        <v>13500</v>
      </c>
      <c r="U570" s="39">
        <v>99.177991944444443</v>
      </c>
      <c r="W570" s="163">
        <f t="shared" si="8"/>
        <v>0</v>
      </c>
    </row>
    <row r="571" spans="1:23" s="75" customFormat="1" ht="15" customHeight="1" x14ac:dyDescent="0.2">
      <c r="A571" s="200"/>
      <c r="B571" s="183"/>
      <c r="C571" s="34" t="s">
        <v>112</v>
      </c>
      <c r="D571" s="34" t="s">
        <v>1177</v>
      </c>
      <c r="E571" s="34" t="s">
        <v>18</v>
      </c>
      <c r="F571" s="35" t="s">
        <v>804</v>
      </c>
      <c r="G571" s="36" t="s">
        <v>629</v>
      </c>
      <c r="H571" s="37">
        <v>43593</v>
      </c>
      <c r="I571" s="37">
        <v>43595</v>
      </c>
      <c r="J571" s="38">
        <v>9000</v>
      </c>
      <c r="K571" s="39">
        <v>8.7422000000000004</v>
      </c>
      <c r="L571" s="37">
        <v>43959</v>
      </c>
      <c r="M571" s="39">
        <v>60</v>
      </c>
      <c r="N571" s="40">
        <v>5000</v>
      </c>
      <c r="O571" s="40">
        <v>4000</v>
      </c>
      <c r="P571" s="40">
        <v>9000</v>
      </c>
      <c r="Q571" s="39">
        <v>9.5</v>
      </c>
      <c r="R571" s="39">
        <v>7</v>
      </c>
      <c r="S571" s="39">
        <v>9.5</v>
      </c>
      <c r="T571" s="150">
        <v>15000</v>
      </c>
      <c r="U571" s="39">
        <v>91.16066444444445</v>
      </c>
      <c r="W571" s="163">
        <f t="shared" si="8"/>
        <v>0</v>
      </c>
    </row>
    <row r="572" spans="1:23" s="75" customFormat="1" ht="15" customHeight="1" x14ac:dyDescent="0.2">
      <c r="A572" s="200"/>
      <c r="B572" s="183"/>
      <c r="C572" s="34" t="s">
        <v>111</v>
      </c>
      <c r="D572" s="34" t="s">
        <v>1177</v>
      </c>
      <c r="E572" s="34" t="s">
        <v>21</v>
      </c>
      <c r="F572" s="35" t="s">
        <v>789</v>
      </c>
      <c r="G572" s="36" t="s">
        <v>629</v>
      </c>
      <c r="H572" s="37">
        <v>43600</v>
      </c>
      <c r="I572" s="37">
        <v>43602</v>
      </c>
      <c r="J572" s="38">
        <v>14000</v>
      </c>
      <c r="K572" s="39">
        <v>3.2856999999999998</v>
      </c>
      <c r="L572" s="37">
        <v>43784</v>
      </c>
      <c r="M572" s="39">
        <v>143.5</v>
      </c>
      <c r="N572" s="40">
        <v>3000</v>
      </c>
      <c r="O572" s="40">
        <v>11000</v>
      </c>
      <c r="P572" s="40">
        <v>14000</v>
      </c>
      <c r="Q572" s="39">
        <v>3.45</v>
      </c>
      <c r="R572" s="39">
        <v>3.25</v>
      </c>
      <c r="S572" s="39">
        <v>3.45</v>
      </c>
      <c r="T572" s="150">
        <v>14000</v>
      </c>
      <c r="U572" s="39">
        <v>98.338896111111112</v>
      </c>
      <c r="W572" s="163">
        <f t="shared" si="8"/>
        <v>0</v>
      </c>
    </row>
    <row r="573" spans="1:23" s="75" customFormat="1" ht="15" customHeight="1" x14ac:dyDescent="0.2">
      <c r="A573" s="200"/>
      <c r="B573" s="183"/>
      <c r="C573" s="34" t="s">
        <v>113</v>
      </c>
      <c r="D573" s="34" t="s">
        <v>1177</v>
      </c>
      <c r="E573" s="34" t="s">
        <v>21</v>
      </c>
      <c r="F573" s="35" t="s">
        <v>816</v>
      </c>
      <c r="G573" s="36" t="s">
        <v>629</v>
      </c>
      <c r="H573" s="37">
        <v>43600</v>
      </c>
      <c r="I573" s="37">
        <v>43602</v>
      </c>
      <c r="J573" s="38">
        <v>18225</v>
      </c>
      <c r="K573" s="39">
        <v>6.3445999999999998</v>
      </c>
      <c r="L573" s="37">
        <v>43784</v>
      </c>
      <c r="M573" s="39">
        <v>119.20440000000001</v>
      </c>
      <c r="N573" s="40">
        <v>7145</v>
      </c>
      <c r="O573" s="40">
        <v>11080</v>
      </c>
      <c r="P573" s="40">
        <v>18225</v>
      </c>
      <c r="Q573" s="39">
        <v>6.5</v>
      </c>
      <c r="R573" s="39">
        <v>6</v>
      </c>
      <c r="S573" s="39">
        <v>6.5</v>
      </c>
      <c r="T573" s="150">
        <v>18225</v>
      </c>
      <c r="U573" s="39">
        <v>96.792452222222224</v>
      </c>
      <c r="W573" s="163">
        <f t="shared" si="8"/>
        <v>0</v>
      </c>
    </row>
    <row r="574" spans="1:23" s="75" customFormat="1" ht="15" customHeight="1" x14ac:dyDescent="0.2">
      <c r="A574" s="200"/>
      <c r="B574" s="183"/>
      <c r="C574" s="34" t="s">
        <v>113</v>
      </c>
      <c r="D574" s="34" t="s">
        <v>1177</v>
      </c>
      <c r="E574" s="34" t="s">
        <v>21</v>
      </c>
      <c r="F574" s="35" t="s">
        <v>817</v>
      </c>
      <c r="G574" s="36" t="s">
        <v>629</v>
      </c>
      <c r="H574" s="37">
        <v>43607</v>
      </c>
      <c r="I574" s="37">
        <v>43609</v>
      </c>
      <c r="J574" s="38">
        <v>13851</v>
      </c>
      <c r="K574" s="39">
        <v>6.5</v>
      </c>
      <c r="L574" s="37">
        <v>43791</v>
      </c>
      <c r="M574" s="39">
        <v>104.90940000000001</v>
      </c>
      <c r="N574" s="40">
        <v>9911</v>
      </c>
      <c r="O574" s="40">
        <v>3940</v>
      </c>
      <c r="P574" s="40">
        <v>13851</v>
      </c>
      <c r="Q574" s="39">
        <v>6.5</v>
      </c>
      <c r="R574" s="39">
        <v>6.5</v>
      </c>
      <c r="S574" s="39">
        <v>6.5</v>
      </c>
      <c r="T574" s="150">
        <v>13851</v>
      </c>
      <c r="U574" s="39">
        <v>96.713888888888889</v>
      </c>
      <c r="W574" s="163">
        <f t="shared" si="8"/>
        <v>0</v>
      </c>
    </row>
    <row r="575" spans="1:23" s="75" customFormat="1" ht="15" customHeight="1" x14ac:dyDescent="0.2">
      <c r="A575" s="200"/>
      <c r="B575" s="183"/>
      <c r="C575" s="34" t="s">
        <v>111</v>
      </c>
      <c r="D575" s="34" t="s">
        <v>1177</v>
      </c>
      <c r="E575" s="34" t="s">
        <v>23</v>
      </c>
      <c r="F575" s="35" t="s">
        <v>777</v>
      </c>
      <c r="G575" s="36" t="s">
        <v>629</v>
      </c>
      <c r="H575" s="37">
        <v>43607</v>
      </c>
      <c r="I575" s="37">
        <v>43609</v>
      </c>
      <c r="J575" s="38">
        <v>15000</v>
      </c>
      <c r="K575" s="39">
        <v>3.3483000000000001</v>
      </c>
      <c r="L575" s="37">
        <v>43700</v>
      </c>
      <c r="M575" s="39">
        <v>223.33330000000001</v>
      </c>
      <c r="N575" s="40">
        <v>6000</v>
      </c>
      <c r="O575" s="40">
        <v>9000</v>
      </c>
      <c r="P575" s="40">
        <v>15000</v>
      </c>
      <c r="Q575" s="39">
        <v>3.55</v>
      </c>
      <c r="R575" s="39">
        <v>3.25</v>
      </c>
      <c r="S575" s="39">
        <v>3.55</v>
      </c>
      <c r="T575" s="150">
        <v>15000</v>
      </c>
      <c r="U575" s="39">
        <v>99.15362416666666</v>
      </c>
      <c r="W575" s="163">
        <f t="shared" si="8"/>
        <v>0</v>
      </c>
    </row>
    <row r="576" spans="1:23" s="75" customFormat="1" ht="15" customHeight="1" x14ac:dyDescent="0.2">
      <c r="A576" s="200"/>
      <c r="B576" s="187"/>
      <c r="C576" s="34" t="s">
        <v>111</v>
      </c>
      <c r="D576" s="34" t="s">
        <v>1177</v>
      </c>
      <c r="E576" s="34" t="s">
        <v>23</v>
      </c>
      <c r="F576" s="35" t="s">
        <v>778</v>
      </c>
      <c r="G576" s="36" t="s">
        <v>629</v>
      </c>
      <c r="H576" s="37">
        <v>43614</v>
      </c>
      <c r="I576" s="37">
        <v>43616</v>
      </c>
      <c r="J576" s="38">
        <v>15000</v>
      </c>
      <c r="K576" s="39">
        <v>3.395</v>
      </c>
      <c r="L576" s="37">
        <v>43707</v>
      </c>
      <c r="M576" s="39">
        <v>132.66669999999999</v>
      </c>
      <c r="N576" s="40">
        <v>923</v>
      </c>
      <c r="O576" s="40">
        <v>14077</v>
      </c>
      <c r="P576" s="40">
        <v>15000</v>
      </c>
      <c r="Q576" s="39">
        <v>3.45</v>
      </c>
      <c r="R576" s="39">
        <v>3.3</v>
      </c>
      <c r="S576" s="39">
        <v>3.45</v>
      </c>
      <c r="T576" s="150">
        <v>15000</v>
      </c>
      <c r="U576" s="39">
        <v>99.141819444444451</v>
      </c>
      <c r="W576" s="163">
        <f t="shared" si="8"/>
        <v>0</v>
      </c>
    </row>
    <row r="577" spans="1:23" s="75" customFormat="1" ht="15" customHeight="1" x14ac:dyDescent="0.2">
      <c r="A577" s="200"/>
      <c r="B577" s="184" t="s">
        <v>45</v>
      </c>
      <c r="C577" s="26" t="s">
        <v>79</v>
      </c>
      <c r="D577" s="26" t="s">
        <v>1177</v>
      </c>
      <c r="E577" s="26" t="s">
        <v>18</v>
      </c>
      <c r="F577" s="27" t="s">
        <v>633</v>
      </c>
      <c r="G577" s="28" t="s">
        <v>414</v>
      </c>
      <c r="H577" s="29">
        <v>43621</v>
      </c>
      <c r="I577" s="29">
        <v>43623</v>
      </c>
      <c r="J577" s="30">
        <v>15000</v>
      </c>
      <c r="K577" s="31">
        <v>6.4889999999999999</v>
      </c>
      <c r="L577" s="29">
        <v>43987</v>
      </c>
      <c r="M577" s="31">
        <v>114</v>
      </c>
      <c r="N577" s="32">
        <v>13903</v>
      </c>
      <c r="O577" s="32">
        <v>1097</v>
      </c>
      <c r="P577" s="32">
        <v>15000</v>
      </c>
      <c r="Q577" s="31">
        <v>6.5</v>
      </c>
      <c r="R577" s="31">
        <v>5.5</v>
      </c>
      <c r="S577" s="31">
        <v>6.5</v>
      </c>
      <c r="T577" s="149">
        <v>15000</v>
      </c>
      <c r="U577" s="31">
        <v>93.438900000000004</v>
      </c>
      <c r="W577" s="163">
        <f t="shared" si="8"/>
        <v>0</v>
      </c>
    </row>
    <row r="578" spans="1:23" s="75" customFormat="1" ht="15" customHeight="1" x14ac:dyDescent="0.25">
      <c r="A578" s="200"/>
      <c r="B578" s="185"/>
      <c r="C578" s="26" t="s">
        <v>76</v>
      </c>
      <c r="D578" s="26" t="s">
        <v>1177</v>
      </c>
      <c r="E578" s="26" t="s">
        <v>23</v>
      </c>
      <c r="F578" s="27" t="s">
        <v>662</v>
      </c>
      <c r="G578" s="28" t="s">
        <v>414</v>
      </c>
      <c r="H578" s="29">
        <v>43635</v>
      </c>
      <c r="I578" s="29">
        <v>43637</v>
      </c>
      <c r="J578" s="30">
        <v>20000</v>
      </c>
      <c r="K578" s="31">
        <v>2.2387000000000001</v>
      </c>
      <c r="L578" s="29">
        <v>43728</v>
      </c>
      <c r="M578" s="31">
        <v>160.86000000000001</v>
      </c>
      <c r="N578" s="107">
        <v>15664</v>
      </c>
      <c r="O578" s="32">
        <v>4336</v>
      </c>
      <c r="P578" s="32">
        <v>20000</v>
      </c>
      <c r="Q578" s="31">
        <v>2.5</v>
      </c>
      <c r="R578" s="31">
        <v>2.1</v>
      </c>
      <c r="S578" s="31">
        <v>2.5</v>
      </c>
      <c r="T578" s="149">
        <v>20000</v>
      </c>
      <c r="U578" s="31">
        <v>99.434106388888893</v>
      </c>
      <c r="W578" s="163">
        <f t="shared" si="8"/>
        <v>0</v>
      </c>
    </row>
    <row r="579" spans="1:23" s="75" customFormat="1" ht="15" customHeight="1" x14ac:dyDescent="0.2">
      <c r="A579" s="200"/>
      <c r="B579" s="185"/>
      <c r="C579" s="26" t="s">
        <v>111</v>
      </c>
      <c r="D579" s="26" t="s">
        <v>1177</v>
      </c>
      <c r="E579" s="26" t="s">
        <v>23</v>
      </c>
      <c r="F579" s="27" t="s">
        <v>779</v>
      </c>
      <c r="G579" s="28" t="s">
        <v>414</v>
      </c>
      <c r="H579" s="29">
        <v>43621</v>
      </c>
      <c r="I579" s="29">
        <v>43623</v>
      </c>
      <c r="J579" s="30">
        <v>15000</v>
      </c>
      <c r="K579" s="31">
        <v>3.4533</v>
      </c>
      <c r="L579" s="29">
        <v>43714</v>
      </c>
      <c r="M579" s="31">
        <v>100</v>
      </c>
      <c r="N579" s="32">
        <v>4000</v>
      </c>
      <c r="O579" s="32">
        <v>11000</v>
      </c>
      <c r="P579" s="32">
        <v>15000</v>
      </c>
      <c r="Q579" s="31">
        <v>3.5</v>
      </c>
      <c r="R579" s="31">
        <v>3.4</v>
      </c>
      <c r="S579" s="31">
        <v>3.5</v>
      </c>
      <c r="T579" s="149">
        <v>15000</v>
      </c>
      <c r="U579" s="31">
        <v>99.1270825</v>
      </c>
      <c r="W579" s="163">
        <f t="shared" ref="W579:W642" si="9">J579-P579</f>
        <v>0</v>
      </c>
    </row>
    <row r="580" spans="1:23" s="75" customFormat="1" ht="15" customHeight="1" x14ac:dyDescent="0.2">
      <c r="A580" s="200"/>
      <c r="B580" s="185"/>
      <c r="C580" s="26" t="s">
        <v>408</v>
      </c>
      <c r="D580" s="26" t="s">
        <v>1177</v>
      </c>
      <c r="E580" s="26" t="s">
        <v>21</v>
      </c>
      <c r="F580" s="27" t="s">
        <v>413</v>
      </c>
      <c r="G580" s="28" t="s">
        <v>414</v>
      </c>
      <c r="H580" s="29">
        <v>43621</v>
      </c>
      <c r="I580" s="29">
        <v>43623</v>
      </c>
      <c r="J580" s="30">
        <v>4000</v>
      </c>
      <c r="K580" s="31">
        <v>5.125</v>
      </c>
      <c r="L580" s="29">
        <v>43805</v>
      </c>
      <c r="M580" s="31">
        <v>100</v>
      </c>
      <c r="N580" s="32">
        <v>4000</v>
      </c>
      <c r="O580" s="32">
        <v>0</v>
      </c>
      <c r="P580" s="32">
        <v>4000</v>
      </c>
      <c r="Q580" s="31">
        <v>5.5</v>
      </c>
      <c r="R580" s="31">
        <v>5</v>
      </c>
      <c r="S580" s="31">
        <v>5.5</v>
      </c>
      <c r="T580" s="149">
        <v>4000</v>
      </c>
      <c r="U580" s="31">
        <v>97.40902777777778</v>
      </c>
      <c r="W580" s="163">
        <f t="shared" si="9"/>
        <v>0</v>
      </c>
    </row>
    <row r="581" spans="1:23" s="75" customFormat="1" ht="15" customHeight="1" x14ac:dyDescent="0.2">
      <c r="A581" s="200"/>
      <c r="B581" s="185"/>
      <c r="C581" s="26" t="s">
        <v>111</v>
      </c>
      <c r="D581" s="26" t="s">
        <v>1177</v>
      </c>
      <c r="E581" s="26" t="s">
        <v>23</v>
      </c>
      <c r="F581" s="27" t="s">
        <v>780</v>
      </c>
      <c r="G581" s="28" t="s">
        <v>414</v>
      </c>
      <c r="H581" s="29">
        <v>43628</v>
      </c>
      <c r="I581" s="29">
        <v>43630</v>
      </c>
      <c r="J581" s="30">
        <v>12000</v>
      </c>
      <c r="K581" s="31">
        <v>3.4624999999999999</v>
      </c>
      <c r="L581" s="29">
        <v>43721</v>
      </c>
      <c r="M581" s="31">
        <v>167.5</v>
      </c>
      <c r="N581" s="32">
        <v>2000</v>
      </c>
      <c r="O581" s="32">
        <v>10000</v>
      </c>
      <c r="P581" s="32">
        <v>12000</v>
      </c>
      <c r="Q581" s="31">
        <v>3.5</v>
      </c>
      <c r="R581" s="31">
        <v>3.35</v>
      </c>
      <c r="S581" s="31">
        <v>3.5</v>
      </c>
      <c r="T581" s="149">
        <v>12000</v>
      </c>
      <c r="U581" s="31">
        <v>99.124756944444442</v>
      </c>
      <c r="W581" s="163">
        <f t="shared" si="9"/>
        <v>0</v>
      </c>
    </row>
    <row r="582" spans="1:23" s="75" customFormat="1" ht="15" customHeight="1" x14ac:dyDescent="0.2">
      <c r="A582" s="200"/>
      <c r="B582" s="185"/>
      <c r="C582" s="26" t="s">
        <v>111</v>
      </c>
      <c r="D582" s="26" t="s">
        <v>1177</v>
      </c>
      <c r="E582" s="26" t="s">
        <v>23</v>
      </c>
      <c r="F582" s="27" t="s">
        <v>781</v>
      </c>
      <c r="G582" s="28" t="s">
        <v>414</v>
      </c>
      <c r="H582" s="29">
        <v>43635</v>
      </c>
      <c r="I582" s="29">
        <v>43637</v>
      </c>
      <c r="J582" s="30">
        <v>15000</v>
      </c>
      <c r="K582" s="31">
        <v>3.4333</v>
      </c>
      <c r="L582" s="29">
        <v>43728</v>
      </c>
      <c r="M582" s="31">
        <v>168.5667</v>
      </c>
      <c r="N582" s="32">
        <v>8158</v>
      </c>
      <c r="O582" s="32">
        <v>6842</v>
      </c>
      <c r="P582" s="32">
        <v>15000</v>
      </c>
      <c r="Q582" s="31">
        <v>3.5</v>
      </c>
      <c r="R582" s="31">
        <v>3.25</v>
      </c>
      <c r="S582" s="31">
        <v>3.5</v>
      </c>
      <c r="T582" s="149">
        <v>15000</v>
      </c>
      <c r="U582" s="31">
        <v>99.132138055555558</v>
      </c>
      <c r="W582" s="163">
        <f t="shared" si="9"/>
        <v>0</v>
      </c>
    </row>
    <row r="583" spans="1:23" s="75" customFormat="1" ht="15" customHeight="1" x14ac:dyDescent="0.2">
      <c r="A583" s="200"/>
      <c r="B583" s="185"/>
      <c r="C583" s="26" t="s">
        <v>111</v>
      </c>
      <c r="D583" s="26" t="s">
        <v>1177</v>
      </c>
      <c r="E583" s="26" t="s">
        <v>18</v>
      </c>
      <c r="F583" s="27" t="s">
        <v>793</v>
      </c>
      <c r="G583" s="28" t="s">
        <v>414</v>
      </c>
      <c r="H583" s="29">
        <v>43642</v>
      </c>
      <c r="I583" s="29">
        <v>43644</v>
      </c>
      <c r="J583" s="30">
        <v>15000</v>
      </c>
      <c r="K583" s="31">
        <v>4.1378000000000004</v>
      </c>
      <c r="L583" s="29">
        <v>44008</v>
      </c>
      <c r="M583" s="31">
        <v>118.8467</v>
      </c>
      <c r="N583" s="32">
        <v>827</v>
      </c>
      <c r="O583" s="32">
        <v>14173</v>
      </c>
      <c r="P583" s="32">
        <v>15000</v>
      </c>
      <c r="Q583" s="31">
        <v>5.5</v>
      </c>
      <c r="R583" s="31">
        <v>3.8</v>
      </c>
      <c r="S583" s="31">
        <v>5.5</v>
      </c>
      <c r="T583" s="149">
        <v>15000</v>
      </c>
      <c r="U583" s="31">
        <v>95.816224444444444</v>
      </c>
      <c r="W583" s="163">
        <f t="shared" si="9"/>
        <v>0</v>
      </c>
    </row>
    <row r="584" spans="1:23" s="75" customFormat="1" ht="15" customHeight="1" x14ac:dyDescent="0.2">
      <c r="A584" s="200"/>
      <c r="B584" s="185"/>
      <c r="C584" s="26" t="s">
        <v>113</v>
      </c>
      <c r="D584" s="26" t="s">
        <v>1177</v>
      </c>
      <c r="E584" s="26" t="s">
        <v>21</v>
      </c>
      <c r="F584" s="27" t="s">
        <v>818</v>
      </c>
      <c r="G584" s="28" t="s">
        <v>414</v>
      </c>
      <c r="H584" s="29">
        <v>43628</v>
      </c>
      <c r="I584" s="29">
        <v>43630</v>
      </c>
      <c r="J584" s="30">
        <v>7100</v>
      </c>
      <c r="K584" s="31">
        <v>6.5</v>
      </c>
      <c r="L584" s="29">
        <v>43812</v>
      </c>
      <c r="M584" s="31">
        <v>67.426400000000001</v>
      </c>
      <c r="N584" s="32">
        <v>4400</v>
      </c>
      <c r="O584" s="32">
        <v>2700</v>
      </c>
      <c r="P584" s="32">
        <v>7100</v>
      </c>
      <c r="Q584" s="31">
        <v>6.5</v>
      </c>
      <c r="R584" s="31">
        <v>6.5</v>
      </c>
      <c r="S584" s="31">
        <v>6.5</v>
      </c>
      <c r="T584" s="149">
        <v>10530</v>
      </c>
      <c r="U584" s="31">
        <v>96.713888888888889</v>
      </c>
      <c r="W584" s="163">
        <f t="shared" si="9"/>
        <v>0</v>
      </c>
    </row>
    <row r="585" spans="1:23" s="75" customFormat="1" ht="15" customHeight="1" x14ac:dyDescent="0.2">
      <c r="A585" s="200"/>
      <c r="B585" s="185"/>
      <c r="C585" s="26" t="s">
        <v>113</v>
      </c>
      <c r="D585" s="26" t="s">
        <v>1177</v>
      </c>
      <c r="E585" s="26" t="s">
        <v>21</v>
      </c>
      <c r="F585" s="27" t="s">
        <v>819</v>
      </c>
      <c r="G585" s="28" t="s">
        <v>414</v>
      </c>
      <c r="H585" s="29">
        <v>43638</v>
      </c>
      <c r="I585" s="29">
        <v>43640</v>
      </c>
      <c r="J585" s="30">
        <v>32500</v>
      </c>
      <c r="K585" s="31">
        <v>6.2271000000000001</v>
      </c>
      <c r="L585" s="29">
        <v>43819</v>
      </c>
      <c r="M585" s="31">
        <v>106.2123</v>
      </c>
      <c r="N585" s="32">
        <v>32019</v>
      </c>
      <c r="O585" s="32">
        <v>481</v>
      </c>
      <c r="P585" s="32">
        <v>32500</v>
      </c>
      <c r="Q585" s="31">
        <v>7</v>
      </c>
      <c r="R585" s="31">
        <v>6</v>
      </c>
      <c r="S585" s="31">
        <v>7</v>
      </c>
      <c r="T585" s="149">
        <v>32500</v>
      </c>
      <c r="U585" s="31">
        <v>96.903747499999994</v>
      </c>
      <c r="W585" s="163">
        <f t="shared" si="9"/>
        <v>0</v>
      </c>
    </row>
    <row r="586" spans="1:23" s="75" customFormat="1" ht="15" customHeight="1" x14ac:dyDescent="0.2">
      <c r="A586" s="200"/>
      <c r="B586" s="185"/>
      <c r="C586" s="26" t="s">
        <v>113</v>
      </c>
      <c r="D586" s="26" t="s">
        <v>1177</v>
      </c>
      <c r="E586" s="26" t="s">
        <v>21</v>
      </c>
      <c r="F586" s="27" t="s">
        <v>820</v>
      </c>
      <c r="G586" s="28" t="s">
        <v>414</v>
      </c>
      <c r="H586" s="29">
        <v>43635</v>
      </c>
      <c r="I586" s="29">
        <v>43637</v>
      </c>
      <c r="J586" s="30">
        <v>10782</v>
      </c>
      <c r="K586" s="31">
        <v>6.5</v>
      </c>
      <c r="L586" s="29">
        <v>43819</v>
      </c>
      <c r="M586" s="31">
        <v>98.6</v>
      </c>
      <c r="N586" s="32">
        <v>10782</v>
      </c>
      <c r="O586" s="32">
        <v>0</v>
      </c>
      <c r="P586" s="32">
        <v>10782</v>
      </c>
      <c r="Q586" s="31">
        <v>6.5</v>
      </c>
      <c r="R586" s="31">
        <v>6.5</v>
      </c>
      <c r="S586" s="31">
        <v>6.5</v>
      </c>
      <c r="T586" s="149">
        <v>10935</v>
      </c>
      <c r="U586" s="31">
        <v>96.713888888888889</v>
      </c>
      <c r="W586" s="163">
        <f t="shared" si="9"/>
        <v>0</v>
      </c>
    </row>
    <row r="587" spans="1:23" s="75" customFormat="1" ht="15" customHeight="1" x14ac:dyDescent="0.2">
      <c r="A587" s="200"/>
      <c r="B587" s="185"/>
      <c r="C587" s="26" t="s">
        <v>113</v>
      </c>
      <c r="D587" s="26" t="s">
        <v>1177</v>
      </c>
      <c r="E587" s="26" t="s">
        <v>21</v>
      </c>
      <c r="F587" s="27" t="s">
        <v>821</v>
      </c>
      <c r="G587" s="28" t="s">
        <v>414</v>
      </c>
      <c r="H587" s="29">
        <v>43642</v>
      </c>
      <c r="I587" s="29">
        <v>43644</v>
      </c>
      <c r="J587" s="30">
        <v>33750</v>
      </c>
      <c r="K587" s="31">
        <v>6.5</v>
      </c>
      <c r="L587" s="29">
        <v>43826</v>
      </c>
      <c r="M587" s="31">
        <v>92.592600000000004</v>
      </c>
      <c r="N587" s="32">
        <v>33750</v>
      </c>
      <c r="O587" s="32">
        <v>0</v>
      </c>
      <c r="P587" s="32">
        <v>33750</v>
      </c>
      <c r="Q587" s="31">
        <v>6.5</v>
      </c>
      <c r="R587" s="31">
        <v>6.5</v>
      </c>
      <c r="S587" s="31">
        <v>6.5</v>
      </c>
      <c r="T587" s="149">
        <v>33750</v>
      </c>
      <c r="U587" s="31">
        <v>96.713888888888889</v>
      </c>
      <c r="W587" s="163">
        <f t="shared" si="9"/>
        <v>0</v>
      </c>
    </row>
    <row r="588" spans="1:23" s="75" customFormat="1" ht="15" customHeight="1" x14ac:dyDescent="0.2">
      <c r="A588" s="200"/>
      <c r="B588" s="186"/>
      <c r="C588" s="26" t="s">
        <v>113</v>
      </c>
      <c r="D588" s="26" t="s">
        <v>1177</v>
      </c>
      <c r="E588" s="26" t="s">
        <v>18</v>
      </c>
      <c r="F588" s="27" t="s">
        <v>823</v>
      </c>
      <c r="G588" s="28" t="s">
        <v>414</v>
      </c>
      <c r="H588" s="29">
        <v>43624</v>
      </c>
      <c r="I588" s="29">
        <v>43626</v>
      </c>
      <c r="J588" s="30">
        <v>22780</v>
      </c>
      <c r="K588" s="31">
        <v>6.5</v>
      </c>
      <c r="L588" s="29">
        <v>43987</v>
      </c>
      <c r="M588" s="31">
        <v>94.444400000000002</v>
      </c>
      <c r="N588" s="32">
        <v>22780</v>
      </c>
      <c r="O588" s="32">
        <v>0</v>
      </c>
      <c r="P588" s="32">
        <v>22780</v>
      </c>
      <c r="Q588" s="31">
        <v>6.5</v>
      </c>
      <c r="R588" s="31">
        <v>6.5</v>
      </c>
      <c r="S588" s="31">
        <v>6.5</v>
      </c>
      <c r="T588" s="149">
        <v>24120</v>
      </c>
      <c r="U588" s="31">
        <v>93.481944444444451</v>
      </c>
      <c r="W588" s="163">
        <f t="shared" si="9"/>
        <v>0</v>
      </c>
    </row>
    <row r="589" spans="1:23" s="77" customFormat="1" ht="15" customHeight="1" x14ac:dyDescent="0.25">
      <c r="A589" s="200"/>
      <c r="B589" s="182" t="s">
        <v>57</v>
      </c>
      <c r="C589" s="34" t="s">
        <v>76</v>
      </c>
      <c r="D589" s="34" t="s">
        <v>1177</v>
      </c>
      <c r="E589" s="34" t="s">
        <v>23</v>
      </c>
      <c r="F589" s="35" t="s">
        <v>824</v>
      </c>
      <c r="G589" s="36" t="s">
        <v>825</v>
      </c>
      <c r="H589" s="37">
        <v>43656.583333333336</v>
      </c>
      <c r="I589" s="37">
        <v>43658</v>
      </c>
      <c r="J589" s="38">
        <v>25000</v>
      </c>
      <c r="K589" s="39">
        <v>2.335</v>
      </c>
      <c r="L589" s="37">
        <v>43749</v>
      </c>
      <c r="M589" s="39">
        <v>100</v>
      </c>
      <c r="N589" s="106">
        <v>23500</v>
      </c>
      <c r="O589" s="40">
        <v>1500</v>
      </c>
      <c r="P589" s="40">
        <v>25000</v>
      </c>
      <c r="Q589" s="39">
        <v>2.6</v>
      </c>
      <c r="R589" s="39">
        <v>2.1</v>
      </c>
      <c r="S589" s="39">
        <v>2.6</v>
      </c>
      <c r="T589" s="150">
        <v>30000</v>
      </c>
      <c r="U589" s="39">
        <v>99.409763888888889</v>
      </c>
      <c r="W589" s="163">
        <f t="shared" si="9"/>
        <v>0</v>
      </c>
    </row>
    <row r="590" spans="1:23" s="77" customFormat="1" ht="15" customHeight="1" x14ac:dyDescent="0.2">
      <c r="A590" s="200"/>
      <c r="B590" s="183"/>
      <c r="C590" s="34" t="s">
        <v>111</v>
      </c>
      <c r="D590" s="34" t="s">
        <v>1177</v>
      </c>
      <c r="E590" s="34" t="s">
        <v>23</v>
      </c>
      <c r="F590" s="35" t="s">
        <v>826</v>
      </c>
      <c r="G590" s="36" t="s">
        <v>825</v>
      </c>
      <c r="H590" s="37">
        <v>43656.583333333336</v>
      </c>
      <c r="I590" s="37">
        <v>43658</v>
      </c>
      <c r="J590" s="38">
        <v>13000</v>
      </c>
      <c r="K590" s="39">
        <v>3.5335000000000001</v>
      </c>
      <c r="L590" s="37">
        <v>43749</v>
      </c>
      <c r="M590" s="39">
        <v>190.76920000000001</v>
      </c>
      <c r="N590" s="40">
        <v>0</v>
      </c>
      <c r="O590" s="40">
        <v>13000</v>
      </c>
      <c r="P590" s="40">
        <v>13000</v>
      </c>
      <c r="Q590" s="39">
        <v>4.25</v>
      </c>
      <c r="R590" s="39">
        <v>3.35</v>
      </c>
      <c r="S590" s="39">
        <v>4.25</v>
      </c>
      <c r="T590" s="150">
        <v>13000</v>
      </c>
      <c r="U590" s="39">
        <v>99.106809722222224</v>
      </c>
      <c r="W590" s="163">
        <f t="shared" si="9"/>
        <v>0</v>
      </c>
    </row>
    <row r="591" spans="1:23" s="77" customFormat="1" ht="15" customHeight="1" x14ac:dyDescent="0.2">
      <c r="A591" s="200"/>
      <c r="B591" s="183"/>
      <c r="C591" s="34" t="s">
        <v>111</v>
      </c>
      <c r="D591" s="34" t="s">
        <v>1177</v>
      </c>
      <c r="E591" s="34" t="s">
        <v>23</v>
      </c>
      <c r="F591" s="35" t="s">
        <v>827</v>
      </c>
      <c r="G591" s="36" t="s">
        <v>825</v>
      </c>
      <c r="H591" s="37">
        <v>43670.583333333336</v>
      </c>
      <c r="I591" s="37">
        <v>43672</v>
      </c>
      <c r="J591" s="38">
        <v>15000</v>
      </c>
      <c r="K591" s="39">
        <v>3.4140000000000001</v>
      </c>
      <c r="L591" s="37">
        <v>43763</v>
      </c>
      <c r="M591" s="39">
        <v>258</v>
      </c>
      <c r="N591" s="40">
        <v>6900</v>
      </c>
      <c r="O591" s="40">
        <v>8100</v>
      </c>
      <c r="P591" s="40">
        <v>15000</v>
      </c>
      <c r="Q591" s="39">
        <v>3.75</v>
      </c>
      <c r="R591" s="39">
        <v>3.15</v>
      </c>
      <c r="S591" s="39">
        <v>3.75</v>
      </c>
      <c r="T591" s="150">
        <v>15000</v>
      </c>
      <c r="U591" s="39">
        <v>99.137016666666668</v>
      </c>
      <c r="W591" s="163">
        <f t="shared" si="9"/>
        <v>0</v>
      </c>
    </row>
    <row r="592" spans="1:23" s="77" customFormat="1" ht="15" customHeight="1" x14ac:dyDescent="0.2">
      <c r="A592" s="200"/>
      <c r="B592" s="183"/>
      <c r="C592" s="34" t="s">
        <v>79</v>
      </c>
      <c r="D592" s="34" t="s">
        <v>1177</v>
      </c>
      <c r="E592" s="34" t="s">
        <v>21</v>
      </c>
      <c r="F592" s="35" t="s">
        <v>828</v>
      </c>
      <c r="G592" s="36" t="s">
        <v>825</v>
      </c>
      <c r="H592" s="37">
        <v>43649.708333333336</v>
      </c>
      <c r="I592" s="37">
        <v>43651</v>
      </c>
      <c r="J592" s="38">
        <v>10000</v>
      </c>
      <c r="K592" s="39">
        <v>6.5872999999999999</v>
      </c>
      <c r="L592" s="37">
        <v>43833</v>
      </c>
      <c r="M592" s="39">
        <v>110</v>
      </c>
      <c r="N592" s="40">
        <v>6000</v>
      </c>
      <c r="O592" s="40">
        <v>4000</v>
      </c>
      <c r="P592" s="40">
        <v>10000</v>
      </c>
      <c r="Q592" s="39">
        <v>7</v>
      </c>
      <c r="R592" s="39">
        <v>6</v>
      </c>
      <c r="S592" s="39">
        <v>7</v>
      </c>
      <c r="T592" s="150">
        <v>10000</v>
      </c>
      <c r="U592" s="39">
        <v>96.669753888888891</v>
      </c>
      <c r="W592" s="163">
        <f t="shared" si="9"/>
        <v>0</v>
      </c>
    </row>
    <row r="593" spans="1:23" s="77" customFormat="1" ht="15" customHeight="1" x14ac:dyDescent="0.2">
      <c r="A593" s="200"/>
      <c r="B593" s="183"/>
      <c r="C593" s="34" t="s">
        <v>79</v>
      </c>
      <c r="D593" s="34" t="s">
        <v>1177</v>
      </c>
      <c r="E593" s="34" t="s">
        <v>21</v>
      </c>
      <c r="F593" s="35" t="s">
        <v>829</v>
      </c>
      <c r="G593" s="36" t="s">
        <v>825</v>
      </c>
      <c r="H593" s="37">
        <v>43670.708333333336</v>
      </c>
      <c r="I593" s="37">
        <v>43672</v>
      </c>
      <c r="J593" s="38">
        <v>10000</v>
      </c>
      <c r="K593" s="39">
        <v>6.3650000000000002</v>
      </c>
      <c r="L593" s="37">
        <v>43854</v>
      </c>
      <c r="M593" s="39">
        <v>200</v>
      </c>
      <c r="N593" s="40">
        <v>9927</v>
      </c>
      <c r="O593" s="40">
        <v>73</v>
      </c>
      <c r="P593" s="40">
        <v>10000</v>
      </c>
      <c r="Q593" s="39">
        <v>6.5</v>
      </c>
      <c r="R593" s="39">
        <v>5.95</v>
      </c>
      <c r="S593" s="39">
        <v>6.5</v>
      </c>
      <c r="T593" s="150">
        <v>10000</v>
      </c>
      <c r="U593" s="39">
        <v>96.782138888888895</v>
      </c>
      <c r="W593" s="163">
        <f t="shared" si="9"/>
        <v>0</v>
      </c>
    </row>
    <row r="594" spans="1:23" s="77" customFormat="1" ht="15" customHeight="1" x14ac:dyDescent="0.25">
      <c r="A594" s="200"/>
      <c r="B594" s="183"/>
      <c r="C594" s="34" t="s">
        <v>76</v>
      </c>
      <c r="D594" s="34" t="s">
        <v>1177</v>
      </c>
      <c r="E594" s="34" t="s">
        <v>21</v>
      </c>
      <c r="F594" s="35" t="s">
        <v>830</v>
      </c>
      <c r="G594" s="36" t="s">
        <v>825</v>
      </c>
      <c r="H594" s="37">
        <v>43663.583333333336</v>
      </c>
      <c r="I594" s="37">
        <v>43665</v>
      </c>
      <c r="J594" s="38">
        <v>30000</v>
      </c>
      <c r="K594" s="39">
        <v>2.5649999999999999</v>
      </c>
      <c r="L594" s="37">
        <v>43847</v>
      </c>
      <c r="M594" s="39">
        <v>120</v>
      </c>
      <c r="N594" s="106">
        <v>16000</v>
      </c>
      <c r="O594" s="40">
        <v>14000</v>
      </c>
      <c r="P594" s="40">
        <v>30000</v>
      </c>
      <c r="Q594" s="39">
        <v>3</v>
      </c>
      <c r="R594" s="39">
        <v>2.0499999999999998</v>
      </c>
      <c r="S594" s="39">
        <v>3</v>
      </c>
      <c r="T594" s="150">
        <v>30000</v>
      </c>
      <c r="U594" s="39">
        <v>98.703249999999997</v>
      </c>
      <c r="W594" s="163">
        <f t="shared" si="9"/>
        <v>0</v>
      </c>
    </row>
    <row r="595" spans="1:23" s="77" customFormat="1" ht="15" customHeight="1" x14ac:dyDescent="0.2">
      <c r="A595" s="200"/>
      <c r="B595" s="183"/>
      <c r="C595" s="34" t="s">
        <v>111</v>
      </c>
      <c r="D595" s="34" t="s">
        <v>1177</v>
      </c>
      <c r="E595" s="34" t="s">
        <v>21</v>
      </c>
      <c r="F595" s="35" t="s">
        <v>831</v>
      </c>
      <c r="G595" s="36" t="s">
        <v>825</v>
      </c>
      <c r="H595" s="37">
        <v>43649.583333333336</v>
      </c>
      <c r="I595" s="37">
        <v>43651</v>
      </c>
      <c r="J595" s="38">
        <v>11000</v>
      </c>
      <c r="K595" s="39">
        <v>3.8123</v>
      </c>
      <c r="L595" s="37">
        <v>43833</v>
      </c>
      <c r="M595" s="39">
        <v>208.63640000000001</v>
      </c>
      <c r="N595" s="40">
        <v>4500</v>
      </c>
      <c r="O595" s="40">
        <v>6500</v>
      </c>
      <c r="P595" s="40">
        <v>11000</v>
      </c>
      <c r="Q595" s="39">
        <v>4.1500000000000004</v>
      </c>
      <c r="R595" s="39">
        <v>3.35</v>
      </c>
      <c r="S595" s="39">
        <v>4.1500000000000004</v>
      </c>
      <c r="T595" s="150">
        <v>11000</v>
      </c>
      <c r="U595" s="39">
        <v>98.072670555555561</v>
      </c>
      <c r="W595" s="163">
        <f t="shared" si="9"/>
        <v>0</v>
      </c>
    </row>
    <row r="596" spans="1:23" s="77" customFormat="1" ht="15" customHeight="1" x14ac:dyDescent="0.2">
      <c r="A596" s="200"/>
      <c r="B596" s="183"/>
      <c r="C596" s="34" t="s">
        <v>111</v>
      </c>
      <c r="D596" s="34" t="s">
        <v>1177</v>
      </c>
      <c r="E596" s="34" t="s">
        <v>21</v>
      </c>
      <c r="F596" s="35" t="s">
        <v>832</v>
      </c>
      <c r="G596" s="36" t="s">
        <v>825</v>
      </c>
      <c r="H596" s="37">
        <v>43663.583333333336</v>
      </c>
      <c r="I596" s="37">
        <v>43665</v>
      </c>
      <c r="J596" s="38">
        <v>15000</v>
      </c>
      <c r="K596" s="39">
        <v>4.0358000000000001</v>
      </c>
      <c r="L596" s="37">
        <v>43847</v>
      </c>
      <c r="M596" s="39">
        <v>197.33330000000001</v>
      </c>
      <c r="N596" s="40">
        <v>855</v>
      </c>
      <c r="O596" s="40">
        <v>14145</v>
      </c>
      <c r="P596" s="40">
        <v>15000</v>
      </c>
      <c r="Q596" s="39">
        <v>4.5</v>
      </c>
      <c r="R596" s="39">
        <v>3.2</v>
      </c>
      <c r="S596" s="39">
        <v>4.5</v>
      </c>
      <c r="T596" s="150">
        <v>15000</v>
      </c>
      <c r="U596" s="39">
        <v>97.959678888888888</v>
      </c>
      <c r="W596" s="163">
        <f t="shared" si="9"/>
        <v>0</v>
      </c>
    </row>
    <row r="597" spans="1:23" s="77" customFormat="1" ht="15" customHeight="1" x14ac:dyDescent="0.2">
      <c r="A597" s="200"/>
      <c r="B597" s="183"/>
      <c r="C597" s="34" t="s">
        <v>113</v>
      </c>
      <c r="D597" s="34" t="s">
        <v>1177</v>
      </c>
      <c r="E597" s="34" t="s">
        <v>21</v>
      </c>
      <c r="F597" s="35" t="s">
        <v>833</v>
      </c>
      <c r="G597" s="36" t="s">
        <v>825</v>
      </c>
      <c r="H597" s="37">
        <v>43656.833333333336</v>
      </c>
      <c r="I597" s="37">
        <v>43658</v>
      </c>
      <c r="J597" s="38">
        <v>15188</v>
      </c>
      <c r="K597" s="39">
        <v>6.5</v>
      </c>
      <c r="L597" s="37">
        <v>43840</v>
      </c>
      <c r="M597" s="39">
        <v>83.336100000000002</v>
      </c>
      <c r="N597" s="40">
        <v>15188</v>
      </c>
      <c r="O597" s="40">
        <v>0</v>
      </c>
      <c r="P597" s="40">
        <v>15188</v>
      </c>
      <c r="Q597" s="39">
        <v>6.5</v>
      </c>
      <c r="R597" s="39">
        <v>6.5</v>
      </c>
      <c r="S597" s="39">
        <v>6.5</v>
      </c>
      <c r="T597" s="150">
        <v>18225</v>
      </c>
      <c r="U597" s="39">
        <v>96.713888888888889</v>
      </c>
      <c r="W597" s="163">
        <f t="shared" si="9"/>
        <v>0</v>
      </c>
    </row>
    <row r="598" spans="1:23" s="77" customFormat="1" ht="15" customHeight="1" x14ac:dyDescent="0.2">
      <c r="A598" s="200"/>
      <c r="B598" s="183"/>
      <c r="C598" s="34" t="s">
        <v>113</v>
      </c>
      <c r="D598" s="34" t="s">
        <v>1177</v>
      </c>
      <c r="E598" s="34" t="s">
        <v>21</v>
      </c>
      <c r="F598" s="35" t="s">
        <v>834</v>
      </c>
      <c r="G598" s="36" t="s">
        <v>825</v>
      </c>
      <c r="H598" s="37">
        <v>43663.708333333336</v>
      </c>
      <c r="I598" s="37">
        <v>43665</v>
      </c>
      <c r="J598" s="38">
        <v>14170</v>
      </c>
      <c r="K598" s="39">
        <v>6.2298</v>
      </c>
      <c r="L598" s="37">
        <v>43847</v>
      </c>
      <c r="M598" s="39">
        <v>113.90260000000001</v>
      </c>
      <c r="N598" s="40">
        <v>14170</v>
      </c>
      <c r="O598" s="40">
        <v>0</v>
      </c>
      <c r="P598" s="40">
        <v>14170</v>
      </c>
      <c r="Q598" s="39">
        <v>6.5</v>
      </c>
      <c r="R598" s="39">
        <v>6</v>
      </c>
      <c r="S598" s="39">
        <v>6.5</v>
      </c>
      <c r="T598" s="150">
        <v>14170</v>
      </c>
      <c r="U598" s="39">
        <v>96.850489999999994</v>
      </c>
      <c r="W598" s="163">
        <f t="shared" si="9"/>
        <v>0</v>
      </c>
    </row>
    <row r="599" spans="1:23" s="77" customFormat="1" ht="15" customHeight="1" x14ac:dyDescent="0.2">
      <c r="A599" s="200"/>
      <c r="B599" s="183"/>
      <c r="C599" s="34" t="s">
        <v>113</v>
      </c>
      <c r="D599" s="34" t="s">
        <v>1177</v>
      </c>
      <c r="E599" s="34" t="s">
        <v>21</v>
      </c>
      <c r="F599" s="35" t="s">
        <v>835</v>
      </c>
      <c r="G599" s="36" t="s">
        <v>825</v>
      </c>
      <c r="H599" s="37">
        <v>43670.708333333336</v>
      </c>
      <c r="I599" s="37">
        <v>43672</v>
      </c>
      <c r="J599" s="38">
        <v>4860</v>
      </c>
      <c r="K599" s="39">
        <v>6.5</v>
      </c>
      <c r="L599" s="37">
        <v>43854</v>
      </c>
      <c r="M599" s="39">
        <v>111.11109999999999</v>
      </c>
      <c r="N599" s="40">
        <v>4860</v>
      </c>
      <c r="O599" s="40">
        <v>0</v>
      </c>
      <c r="P599" s="40">
        <v>4860</v>
      </c>
      <c r="Q599" s="39">
        <v>6.5</v>
      </c>
      <c r="R599" s="39">
        <v>6.5</v>
      </c>
      <c r="S599" s="39">
        <v>6.5</v>
      </c>
      <c r="T599" s="150">
        <v>4860</v>
      </c>
      <c r="U599" s="39">
        <v>96.713888888888889</v>
      </c>
      <c r="W599" s="163">
        <f t="shared" si="9"/>
        <v>0</v>
      </c>
    </row>
    <row r="600" spans="1:23" s="77" customFormat="1" ht="15" customHeight="1" x14ac:dyDescent="0.2">
      <c r="A600" s="200"/>
      <c r="B600" s="183"/>
      <c r="C600" s="34" t="s">
        <v>79</v>
      </c>
      <c r="D600" s="34" t="s">
        <v>1177</v>
      </c>
      <c r="E600" s="34" t="s">
        <v>18</v>
      </c>
      <c r="F600" s="35" t="s">
        <v>836</v>
      </c>
      <c r="G600" s="36" t="s">
        <v>825</v>
      </c>
      <c r="H600" s="37">
        <v>43656.708333333336</v>
      </c>
      <c r="I600" s="37">
        <v>43658</v>
      </c>
      <c r="J600" s="38">
        <v>14112</v>
      </c>
      <c r="K600" s="39">
        <v>6.4992000000000001</v>
      </c>
      <c r="L600" s="37">
        <v>44022</v>
      </c>
      <c r="M600" s="39">
        <v>94.08</v>
      </c>
      <c r="N600" s="40">
        <v>14112</v>
      </c>
      <c r="O600" s="40">
        <v>0</v>
      </c>
      <c r="P600" s="40">
        <v>14112</v>
      </c>
      <c r="Q600" s="39">
        <v>6.5</v>
      </c>
      <c r="R600" s="39">
        <v>6.4</v>
      </c>
      <c r="S600" s="39">
        <v>6.5</v>
      </c>
      <c r="T600" s="150">
        <v>15000</v>
      </c>
      <c r="U600" s="39">
        <v>93.428586666666661</v>
      </c>
      <c r="W600" s="163">
        <f t="shared" si="9"/>
        <v>0</v>
      </c>
    </row>
    <row r="601" spans="1:23" s="77" customFormat="1" ht="15" customHeight="1" x14ac:dyDescent="0.2">
      <c r="A601" s="200"/>
      <c r="B601" s="183"/>
      <c r="C601" s="34" t="s">
        <v>112</v>
      </c>
      <c r="D601" s="34" t="s">
        <v>1177</v>
      </c>
      <c r="E601" s="34" t="s">
        <v>18</v>
      </c>
      <c r="F601" s="35" t="s">
        <v>837</v>
      </c>
      <c r="G601" s="36" t="s">
        <v>825</v>
      </c>
      <c r="H601" s="37">
        <v>43656.708333333336</v>
      </c>
      <c r="I601" s="37">
        <v>43658</v>
      </c>
      <c r="J601" s="38">
        <v>13000</v>
      </c>
      <c r="K601" s="39">
        <v>8.2550000000000008</v>
      </c>
      <c r="L601" s="37">
        <v>44022</v>
      </c>
      <c r="M601" s="39">
        <v>86.666700000000006</v>
      </c>
      <c r="N601" s="40">
        <v>7000</v>
      </c>
      <c r="O601" s="40">
        <v>6000</v>
      </c>
      <c r="P601" s="40">
        <v>13000</v>
      </c>
      <c r="Q601" s="39">
        <v>9</v>
      </c>
      <c r="R601" s="39">
        <v>6</v>
      </c>
      <c r="S601" s="39">
        <v>9</v>
      </c>
      <c r="T601" s="150">
        <v>15000</v>
      </c>
      <c r="U601" s="39">
        <v>91.653277777777774</v>
      </c>
      <c r="W601" s="163">
        <f t="shared" si="9"/>
        <v>0</v>
      </c>
    </row>
    <row r="602" spans="1:23" s="77" customFormat="1" ht="15" customHeight="1" x14ac:dyDescent="0.2">
      <c r="A602" s="200"/>
      <c r="B602" s="185" t="s">
        <v>1078</v>
      </c>
      <c r="C602" s="26" t="s">
        <v>111</v>
      </c>
      <c r="D602" s="26" t="s">
        <v>1177</v>
      </c>
      <c r="E602" s="26" t="s">
        <v>23</v>
      </c>
      <c r="F602" s="27" t="s">
        <v>852</v>
      </c>
      <c r="G602" s="28" t="s">
        <v>839</v>
      </c>
      <c r="H602" s="29">
        <v>43677.458333333336</v>
      </c>
      <c r="I602" s="29">
        <v>43679</v>
      </c>
      <c r="J602" s="30">
        <v>15000</v>
      </c>
      <c r="K602" s="31">
        <v>3.2349999999999999</v>
      </c>
      <c r="L602" s="29">
        <v>43770</v>
      </c>
      <c r="M602" s="31">
        <v>313.33300000000003</v>
      </c>
      <c r="N602" s="32">
        <v>12000</v>
      </c>
      <c r="O602" s="32">
        <v>3000</v>
      </c>
      <c r="P602" s="32">
        <v>15000</v>
      </c>
      <c r="Q602" s="31">
        <v>3.5</v>
      </c>
      <c r="R602" s="31">
        <v>3</v>
      </c>
      <c r="S602" s="31">
        <v>3.5</v>
      </c>
      <c r="T602" s="149">
        <v>15000</v>
      </c>
      <c r="U602" s="31">
        <v>99.182263888888883</v>
      </c>
      <c r="W602" s="163">
        <f t="shared" si="9"/>
        <v>0</v>
      </c>
    </row>
    <row r="603" spans="1:23" s="77" customFormat="1" ht="15" customHeight="1" x14ac:dyDescent="0.2">
      <c r="A603" s="200"/>
      <c r="B603" s="185"/>
      <c r="C603" s="26" t="s">
        <v>113</v>
      </c>
      <c r="D603" s="26" t="s">
        <v>1177</v>
      </c>
      <c r="E603" s="26" t="s">
        <v>21</v>
      </c>
      <c r="F603" s="27" t="s">
        <v>853</v>
      </c>
      <c r="G603" s="28" t="s">
        <v>839</v>
      </c>
      <c r="H603" s="29">
        <v>43677.666666666664</v>
      </c>
      <c r="I603" s="29">
        <v>43679</v>
      </c>
      <c r="J603" s="30">
        <v>9477</v>
      </c>
      <c r="K603" s="31">
        <v>6.1833999999999998</v>
      </c>
      <c r="L603" s="29">
        <v>43861</v>
      </c>
      <c r="M603" s="31">
        <v>153.3502</v>
      </c>
      <c r="N603" s="32">
        <v>8853</v>
      </c>
      <c r="O603" s="32">
        <v>624</v>
      </c>
      <c r="P603" s="32">
        <v>9477</v>
      </c>
      <c r="Q603" s="31">
        <v>6.5</v>
      </c>
      <c r="R603" s="31">
        <v>5.5</v>
      </c>
      <c r="S603" s="31">
        <v>6.5</v>
      </c>
      <c r="T603" s="149">
        <v>9477</v>
      </c>
      <c r="U603" s="31">
        <v>96.873947777777772</v>
      </c>
      <c r="W603" s="163">
        <f t="shared" si="9"/>
        <v>0</v>
      </c>
    </row>
    <row r="604" spans="1:23" s="77" customFormat="1" ht="15" customHeight="1" x14ac:dyDescent="0.2">
      <c r="A604" s="200"/>
      <c r="B604" s="185"/>
      <c r="C604" s="26" t="s">
        <v>79</v>
      </c>
      <c r="D604" s="26" t="s">
        <v>1177</v>
      </c>
      <c r="E604" s="26" t="s">
        <v>21</v>
      </c>
      <c r="F604" s="27" t="s">
        <v>838</v>
      </c>
      <c r="G604" s="28" t="s">
        <v>839</v>
      </c>
      <c r="H604" s="29">
        <v>43684.666666666664</v>
      </c>
      <c r="I604" s="29">
        <v>43686</v>
      </c>
      <c r="J604" s="30">
        <v>10000</v>
      </c>
      <c r="K604" s="31">
        <v>6.3602999999999996</v>
      </c>
      <c r="L604" s="29">
        <v>43868</v>
      </c>
      <c r="M604" s="31">
        <v>190.83</v>
      </c>
      <c r="N604" s="32">
        <v>7211</v>
      </c>
      <c r="O604" s="32">
        <v>2789</v>
      </c>
      <c r="P604" s="32">
        <v>10000</v>
      </c>
      <c r="Q604" s="31">
        <v>6.5</v>
      </c>
      <c r="R604" s="31">
        <v>5</v>
      </c>
      <c r="S604" s="31">
        <v>6.5</v>
      </c>
      <c r="T604" s="149">
        <v>10000</v>
      </c>
      <c r="U604" s="31">
        <v>96.784514999999999</v>
      </c>
      <c r="W604" s="163">
        <f t="shared" si="9"/>
        <v>0</v>
      </c>
    </row>
    <row r="605" spans="1:23" s="77" customFormat="1" ht="15" customHeight="1" x14ac:dyDescent="0.2">
      <c r="A605" s="200"/>
      <c r="B605" s="185"/>
      <c r="C605" s="26" t="s">
        <v>79</v>
      </c>
      <c r="D605" s="26" t="s">
        <v>1177</v>
      </c>
      <c r="E605" s="26" t="s">
        <v>18</v>
      </c>
      <c r="F605" s="27" t="s">
        <v>840</v>
      </c>
      <c r="G605" s="28" t="s">
        <v>839</v>
      </c>
      <c r="H605" s="29">
        <v>43705.666666666664</v>
      </c>
      <c r="I605" s="29">
        <v>43707</v>
      </c>
      <c r="J605" s="30">
        <v>15000</v>
      </c>
      <c r="K605" s="31">
        <v>6.4659000000000004</v>
      </c>
      <c r="L605" s="29">
        <v>44071</v>
      </c>
      <c r="M605" s="31">
        <v>146.83330000000001</v>
      </c>
      <c r="N605" s="32">
        <v>13390</v>
      </c>
      <c r="O605" s="32">
        <v>1610</v>
      </c>
      <c r="P605" s="32">
        <v>15000</v>
      </c>
      <c r="Q605" s="31">
        <v>6.5</v>
      </c>
      <c r="R605" s="31">
        <v>6.05</v>
      </c>
      <c r="S605" s="31">
        <v>6.5</v>
      </c>
      <c r="T605" s="149">
        <v>15000</v>
      </c>
      <c r="U605" s="31">
        <v>93.462256666666661</v>
      </c>
      <c r="W605" s="163">
        <f t="shared" si="9"/>
        <v>0</v>
      </c>
    </row>
    <row r="606" spans="1:23" s="77" customFormat="1" ht="15" customHeight="1" x14ac:dyDescent="0.25">
      <c r="A606" s="200"/>
      <c r="B606" s="185"/>
      <c r="C606" s="26" t="s">
        <v>76</v>
      </c>
      <c r="D606" s="26" t="s">
        <v>1177</v>
      </c>
      <c r="E606" s="26" t="s">
        <v>23</v>
      </c>
      <c r="F606" s="27" t="s">
        <v>841</v>
      </c>
      <c r="G606" s="28" t="s">
        <v>839</v>
      </c>
      <c r="H606" s="29">
        <v>43684.5</v>
      </c>
      <c r="I606" s="29">
        <v>43686</v>
      </c>
      <c r="J606" s="30">
        <v>20000</v>
      </c>
      <c r="K606" s="31">
        <v>2.3199999999999998</v>
      </c>
      <c r="L606" s="29">
        <v>43777</v>
      </c>
      <c r="M606" s="31">
        <v>196.095</v>
      </c>
      <c r="N606" s="107">
        <v>18580</v>
      </c>
      <c r="O606" s="32">
        <v>1420</v>
      </c>
      <c r="P606" s="32">
        <v>20000</v>
      </c>
      <c r="Q606" s="31">
        <v>2.5</v>
      </c>
      <c r="R606" s="31">
        <v>2.1</v>
      </c>
      <c r="S606" s="31">
        <v>2.5</v>
      </c>
      <c r="T606" s="149">
        <v>20000</v>
      </c>
      <c r="U606" s="31">
        <v>99.413555555555561</v>
      </c>
      <c r="W606" s="163">
        <f t="shared" si="9"/>
        <v>0</v>
      </c>
    </row>
    <row r="607" spans="1:23" s="77" customFormat="1" ht="15" customHeight="1" x14ac:dyDescent="0.25">
      <c r="A607" s="200"/>
      <c r="B607" s="185"/>
      <c r="C607" s="26" t="s">
        <v>76</v>
      </c>
      <c r="D607" s="26" t="s">
        <v>1177</v>
      </c>
      <c r="E607" s="26" t="s">
        <v>21</v>
      </c>
      <c r="F607" s="27" t="s">
        <v>842</v>
      </c>
      <c r="G607" s="28" t="s">
        <v>839</v>
      </c>
      <c r="H607" s="29">
        <v>43705.5</v>
      </c>
      <c r="I607" s="29">
        <v>43707</v>
      </c>
      <c r="J607" s="30">
        <v>30000</v>
      </c>
      <c r="K607" s="31">
        <v>2.3666999999999998</v>
      </c>
      <c r="L607" s="29">
        <v>43889</v>
      </c>
      <c r="M607" s="31">
        <v>218.33330000000001</v>
      </c>
      <c r="N607" s="107">
        <v>29400</v>
      </c>
      <c r="O607" s="32">
        <v>600</v>
      </c>
      <c r="P607" s="32">
        <v>30000</v>
      </c>
      <c r="Q607" s="31">
        <v>2.75</v>
      </c>
      <c r="R607" s="31">
        <v>2.15</v>
      </c>
      <c r="S607" s="31">
        <v>2.75</v>
      </c>
      <c r="T607" s="149">
        <v>30000</v>
      </c>
      <c r="U607" s="31">
        <v>98.803501666666662</v>
      </c>
      <c r="W607" s="163">
        <f t="shared" si="9"/>
        <v>0</v>
      </c>
    </row>
    <row r="608" spans="1:23" s="77" customFormat="1" ht="15" customHeight="1" x14ac:dyDescent="0.2">
      <c r="A608" s="200"/>
      <c r="B608" s="185"/>
      <c r="C608" s="26" t="s">
        <v>111</v>
      </c>
      <c r="D608" s="26" t="s">
        <v>1177</v>
      </c>
      <c r="E608" s="26" t="s">
        <v>21</v>
      </c>
      <c r="F608" s="27" t="s">
        <v>843</v>
      </c>
      <c r="G608" s="28" t="s">
        <v>839</v>
      </c>
      <c r="H608" s="29">
        <v>43691.520833333336</v>
      </c>
      <c r="I608" s="29">
        <v>43693</v>
      </c>
      <c r="J608" s="30">
        <v>12000</v>
      </c>
      <c r="K608" s="31">
        <v>3.9083000000000001</v>
      </c>
      <c r="L608" s="29">
        <v>43875</v>
      </c>
      <c r="M608" s="31">
        <v>166.66669999999999</v>
      </c>
      <c r="N608" s="32">
        <v>3000</v>
      </c>
      <c r="O608" s="32">
        <v>9000</v>
      </c>
      <c r="P608" s="32">
        <v>12000</v>
      </c>
      <c r="Q608" s="31">
        <v>4.25</v>
      </c>
      <c r="R608" s="31">
        <v>3.35</v>
      </c>
      <c r="S608" s="31">
        <v>4.25</v>
      </c>
      <c r="T608" s="149">
        <v>12000</v>
      </c>
      <c r="U608" s="31">
        <v>98.024137222222222</v>
      </c>
      <c r="W608" s="163">
        <f t="shared" si="9"/>
        <v>0</v>
      </c>
    </row>
    <row r="609" spans="1:68" s="77" customFormat="1" ht="15" customHeight="1" x14ac:dyDescent="0.2">
      <c r="A609" s="200"/>
      <c r="B609" s="185"/>
      <c r="C609" s="26" t="s">
        <v>111</v>
      </c>
      <c r="D609" s="26" t="s">
        <v>1177</v>
      </c>
      <c r="E609" s="26" t="s">
        <v>23</v>
      </c>
      <c r="F609" s="27" t="s">
        <v>844</v>
      </c>
      <c r="G609" s="28" t="s">
        <v>839</v>
      </c>
      <c r="H609" s="29">
        <v>43698.458333333336</v>
      </c>
      <c r="I609" s="29">
        <v>43700</v>
      </c>
      <c r="J609" s="30">
        <v>15000</v>
      </c>
      <c r="K609" s="31">
        <v>3.3532999999999999</v>
      </c>
      <c r="L609" s="29">
        <v>43791</v>
      </c>
      <c r="M609" s="31">
        <v>256.66669999999999</v>
      </c>
      <c r="N609" s="32">
        <v>3500</v>
      </c>
      <c r="O609" s="32">
        <v>11500</v>
      </c>
      <c r="P609" s="32">
        <v>15000</v>
      </c>
      <c r="Q609" s="31">
        <v>4</v>
      </c>
      <c r="R609" s="31">
        <v>3</v>
      </c>
      <c r="S609" s="31">
        <v>4</v>
      </c>
      <c r="T609" s="149">
        <v>15000</v>
      </c>
      <c r="U609" s="31">
        <v>99.152360277777774</v>
      </c>
      <c r="W609" s="163">
        <f t="shared" si="9"/>
        <v>0</v>
      </c>
    </row>
    <row r="610" spans="1:68" s="77" customFormat="1" ht="15" customHeight="1" x14ac:dyDescent="0.2">
      <c r="A610" s="200"/>
      <c r="B610" s="185"/>
      <c r="C610" s="26" t="s">
        <v>111</v>
      </c>
      <c r="D610" s="26" t="s">
        <v>1177</v>
      </c>
      <c r="E610" s="26" t="s">
        <v>23</v>
      </c>
      <c r="F610" s="27" t="s">
        <v>845</v>
      </c>
      <c r="G610" s="28" t="s">
        <v>839</v>
      </c>
      <c r="H610" s="29">
        <v>43684.416666666664</v>
      </c>
      <c r="I610" s="29">
        <v>43686</v>
      </c>
      <c r="J610" s="30">
        <v>14000</v>
      </c>
      <c r="K610" s="31">
        <v>3.3361000000000001</v>
      </c>
      <c r="L610" s="29">
        <v>43777</v>
      </c>
      <c r="M610" s="31">
        <v>270</v>
      </c>
      <c r="N610" s="32">
        <v>8089</v>
      </c>
      <c r="O610" s="32">
        <v>5911</v>
      </c>
      <c r="P610" s="32">
        <v>14000</v>
      </c>
      <c r="Q610" s="31">
        <v>3.5</v>
      </c>
      <c r="R610" s="31">
        <v>3.1</v>
      </c>
      <c r="S610" s="31">
        <v>3.5</v>
      </c>
      <c r="T610" s="149">
        <v>14000</v>
      </c>
      <c r="U610" s="31">
        <v>99.156708055555555</v>
      </c>
      <c r="W610" s="163">
        <f t="shared" si="9"/>
        <v>0</v>
      </c>
    </row>
    <row r="611" spans="1:68" s="77" customFormat="1" ht="15" customHeight="1" x14ac:dyDescent="0.2">
      <c r="A611" s="200"/>
      <c r="B611" s="185"/>
      <c r="C611" s="26" t="s">
        <v>111</v>
      </c>
      <c r="D611" s="26" t="s">
        <v>1177</v>
      </c>
      <c r="E611" s="26" t="s">
        <v>23</v>
      </c>
      <c r="F611" s="27" t="s">
        <v>846</v>
      </c>
      <c r="G611" s="28" t="s">
        <v>839</v>
      </c>
      <c r="H611" s="29">
        <v>43705.375</v>
      </c>
      <c r="I611" s="29">
        <v>43707</v>
      </c>
      <c r="J611" s="30">
        <v>15000</v>
      </c>
      <c r="K611" s="31">
        <v>3.7907000000000002</v>
      </c>
      <c r="L611" s="29">
        <v>43798</v>
      </c>
      <c r="M611" s="31">
        <v>170</v>
      </c>
      <c r="N611" s="32">
        <v>2500</v>
      </c>
      <c r="O611" s="32">
        <v>12500</v>
      </c>
      <c r="P611" s="32">
        <v>15000</v>
      </c>
      <c r="Q611" s="31">
        <v>4</v>
      </c>
      <c r="R611" s="31">
        <v>3.3</v>
      </c>
      <c r="S611" s="31">
        <v>4</v>
      </c>
      <c r="T611" s="149">
        <v>15000</v>
      </c>
      <c r="U611" s="31">
        <v>99.04179527777778</v>
      </c>
      <c r="W611" s="163">
        <f t="shared" si="9"/>
        <v>0</v>
      </c>
    </row>
    <row r="612" spans="1:68" s="77" customFormat="1" ht="15" customHeight="1" x14ac:dyDescent="0.2">
      <c r="A612" s="200"/>
      <c r="B612" s="185"/>
      <c r="C612" s="26" t="s">
        <v>112</v>
      </c>
      <c r="D612" s="26" t="s">
        <v>1177</v>
      </c>
      <c r="E612" s="26" t="s">
        <v>18</v>
      </c>
      <c r="F612" s="27" t="s">
        <v>847</v>
      </c>
      <c r="G612" s="28" t="s">
        <v>839</v>
      </c>
      <c r="H612" s="29">
        <v>43684.541666666664</v>
      </c>
      <c r="I612" s="29">
        <v>43686</v>
      </c>
      <c r="J612" s="30">
        <v>15000</v>
      </c>
      <c r="K612" s="31">
        <v>8.8853000000000009</v>
      </c>
      <c r="L612" s="29">
        <v>44050</v>
      </c>
      <c r="M612" s="31">
        <v>218.66669999999999</v>
      </c>
      <c r="N612" s="32">
        <v>11286</v>
      </c>
      <c r="O612" s="32">
        <v>3714</v>
      </c>
      <c r="P612" s="32">
        <v>15000</v>
      </c>
      <c r="Q612" s="31">
        <v>9</v>
      </c>
      <c r="R612" s="31">
        <v>8</v>
      </c>
      <c r="S612" s="31">
        <v>9</v>
      </c>
      <c r="T612" s="149">
        <v>15000</v>
      </c>
      <c r="U612" s="31">
        <v>91.015974444444439</v>
      </c>
      <c r="W612" s="163">
        <f t="shared" si="9"/>
        <v>0</v>
      </c>
    </row>
    <row r="613" spans="1:68" s="77" customFormat="1" ht="15" customHeight="1" x14ac:dyDescent="0.2">
      <c r="A613" s="200"/>
      <c r="B613" s="185"/>
      <c r="C613" s="26" t="s">
        <v>112</v>
      </c>
      <c r="D613" s="26" t="s">
        <v>1177</v>
      </c>
      <c r="E613" s="26" t="s">
        <v>21</v>
      </c>
      <c r="F613" s="27" t="s">
        <v>848</v>
      </c>
      <c r="G613" s="28" t="s">
        <v>839</v>
      </c>
      <c r="H613" s="29">
        <v>43705.541666666664</v>
      </c>
      <c r="I613" s="29">
        <v>43707</v>
      </c>
      <c r="J613" s="30">
        <v>5000</v>
      </c>
      <c r="K613" s="31">
        <v>7.7549999999999999</v>
      </c>
      <c r="L613" s="29">
        <v>43889</v>
      </c>
      <c r="M613" s="31">
        <v>240</v>
      </c>
      <c r="N613" s="32">
        <v>5000</v>
      </c>
      <c r="O613" s="32">
        <v>0</v>
      </c>
      <c r="P613" s="32">
        <v>5000</v>
      </c>
      <c r="Q613" s="31">
        <v>7.7549999999999999</v>
      </c>
      <c r="R613" s="31">
        <v>7.5</v>
      </c>
      <c r="S613" s="31">
        <v>7.95</v>
      </c>
      <c r="T613" s="149">
        <v>5000</v>
      </c>
      <c r="U613" s="31">
        <v>96.079416666666674</v>
      </c>
      <c r="W613" s="163">
        <f t="shared" si="9"/>
        <v>0</v>
      </c>
    </row>
    <row r="614" spans="1:68" s="77" customFormat="1" ht="15" customHeight="1" x14ac:dyDescent="0.2">
      <c r="A614" s="200"/>
      <c r="B614" s="185"/>
      <c r="C614" s="26" t="s">
        <v>113</v>
      </c>
      <c r="D614" s="26" t="s">
        <v>1177</v>
      </c>
      <c r="E614" s="26" t="s">
        <v>21</v>
      </c>
      <c r="F614" s="27" t="s">
        <v>849</v>
      </c>
      <c r="G614" s="28" t="s">
        <v>839</v>
      </c>
      <c r="H614" s="29">
        <v>43698.666666666664</v>
      </c>
      <c r="I614" s="29">
        <v>43700</v>
      </c>
      <c r="J614" s="30">
        <v>10160</v>
      </c>
      <c r="K614" s="31">
        <v>6.4149000000000003</v>
      </c>
      <c r="L614" s="29">
        <v>43882</v>
      </c>
      <c r="M614" s="31">
        <v>97.523499999999999</v>
      </c>
      <c r="N614" s="32">
        <v>10160</v>
      </c>
      <c r="O614" s="32">
        <v>0</v>
      </c>
      <c r="P614" s="32">
        <v>10160</v>
      </c>
      <c r="Q614" s="31">
        <v>6.5</v>
      </c>
      <c r="R614" s="31">
        <v>6</v>
      </c>
      <c r="S614" s="31">
        <v>6.5</v>
      </c>
      <c r="T614" s="149">
        <v>10418</v>
      </c>
      <c r="U614" s="31">
        <v>96.756911666666667</v>
      </c>
      <c r="W614" s="163">
        <f t="shared" si="9"/>
        <v>0</v>
      </c>
    </row>
    <row r="615" spans="1:68" s="77" customFormat="1" ht="15" customHeight="1" x14ac:dyDescent="0.2">
      <c r="A615" s="200"/>
      <c r="B615" s="185"/>
      <c r="C615" s="26" t="s">
        <v>113</v>
      </c>
      <c r="D615" s="26" t="s">
        <v>1177</v>
      </c>
      <c r="E615" s="26" t="s">
        <v>21</v>
      </c>
      <c r="F615" s="27" t="s">
        <v>850</v>
      </c>
      <c r="G615" s="28" t="s">
        <v>839</v>
      </c>
      <c r="H615" s="29">
        <v>43684.666666666664</v>
      </c>
      <c r="I615" s="29">
        <v>43686</v>
      </c>
      <c r="J615" s="30">
        <v>9720</v>
      </c>
      <c r="K615" s="31">
        <v>6.2401999999999997</v>
      </c>
      <c r="L615" s="29">
        <v>43868</v>
      </c>
      <c r="M615" s="31">
        <v>131.68719999999999</v>
      </c>
      <c r="N615" s="32">
        <v>9720</v>
      </c>
      <c r="O615" s="32">
        <v>0</v>
      </c>
      <c r="P615" s="32">
        <v>9720</v>
      </c>
      <c r="Q615" s="31">
        <v>6.5</v>
      </c>
      <c r="R615" s="31">
        <v>6</v>
      </c>
      <c r="S615" s="31">
        <v>6.5</v>
      </c>
      <c r="T615" s="149">
        <v>9720</v>
      </c>
      <c r="U615" s="31">
        <v>96.845232222222222</v>
      </c>
      <c r="W615" s="163">
        <f t="shared" si="9"/>
        <v>0</v>
      </c>
    </row>
    <row r="616" spans="1:68" s="77" customFormat="1" ht="15" customHeight="1" x14ac:dyDescent="0.2">
      <c r="A616" s="200"/>
      <c r="B616" s="186"/>
      <c r="C616" s="26" t="s">
        <v>113</v>
      </c>
      <c r="D616" s="26" t="s">
        <v>1177</v>
      </c>
      <c r="E616" s="26" t="s">
        <v>21</v>
      </c>
      <c r="F616" s="27" t="s">
        <v>851</v>
      </c>
      <c r="G616" s="28" t="s">
        <v>839</v>
      </c>
      <c r="H616" s="29">
        <v>43705.666666666664</v>
      </c>
      <c r="I616" s="29">
        <v>43707</v>
      </c>
      <c r="J616" s="30">
        <v>18954</v>
      </c>
      <c r="K616" s="31">
        <v>6.4208999999999996</v>
      </c>
      <c r="L616" s="29">
        <v>43889</v>
      </c>
      <c r="M616" s="31">
        <v>126.3586</v>
      </c>
      <c r="N616" s="32">
        <v>4523</v>
      </c>
      <c r="O616" s="32">
        <v>14431</v>
      </c>
      <c r="P616" s="32">
        <v>18954</v>
      </c>
      <c r="Q616" s="31">
        <v>6.5</v>
      </c>
      <c r="R616" s="31">
        <v>6</v>
      </c>
      <c r="S616" s="31">
        <v>6.5</v>
      </c>
      <c r="T616" s="149">
        <v>18954</v>
      </c>
      <c r="U616" s="31">
        <v>96.753878333333333</v>
      </c>
      <c r="W616" s="163">
        <f t="shared" si="9"/>
        <v>0</v>
      </c>
    </row>
    <row r="617" spans="1:68" s="78" customFormat="1" ht="15" customHeight="1" x14ac:dyDescent="0.2">
      <c r="A617" s="200"/>
      <c r="B617" s="182" t="s">
        <v>147</v>
      </c>
      <c r="C617" s="34" t="s">
        <v>113</v>
      </c>
      <c r="D617" s="34" t="s">
        <v>1177</v>
      </c>
      <c r="E617" s="34" t="s">
        <v>21</v>
      </c>
      <c r="F617" s="35" t="s">
        <v>854</v>
      </c>
      <c r="G617" s="36" t="s">
        <v>855</v>
      </c>
      <c r="H617" s="37">
        <v>43712</v>
      </c>
      <c r="I617" s="37">
        <v>43714</v>
      </c>
      <c r="J617" s="38">
        <v>10900</v>
      </c>
      <c r="K617" s="39">
        <v>6.5</v>
      </c>
      <c r="L617" s="37">
        <v>43896</v>
      </c>
      <c r="M617" s="39">
        <v>99.679900000000004</v>
      </c>
      <c r="N617" s="40">
        <v>0</v>
      </c>
      <c r="O617" s="40">
        <v>10900</v>
      </c>
      <c r="P617" s="40">
        <v>10900</v>
      </c>
      <c r="Q617" s="39">
        <v>6.5</v>
      </c>
      <c r="R617" s="39">
        <v>6.5</v>
      </c>
      <c r="S617" s="39">
        <v>6.5</v>
      </c>
      <c r="T617" s="150">
        <v>10935</v>
      </c>
      <c r="U617" s="39">
        <v>96.713888888888889</v>
      </c>
      <c r="V617" s="75"/>
      <c r="W617" s="163">
        <f t="shared" si="9"/>
        <v>0</v>
      </c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75"/>
      <c r="BE617" s="75"/>
      <c r="BF617" s="75"/>
      <c r="BG617" s="75"/>
      <c r="BH617" s="75"/>
      <c r="BI617" s="75"/>
      <c r="BJ617" s="75"/>
      <c r="BK617" s="75"/>
      <c r="BL617" s="75"/>
      <c r="BM617" s="75"/>
      <c r="BN617" s="75"/>
      <c r="BO617" s="75"/>
      <c r="BP617" s="75"/>
    </row>
    <row r="618" spans="1:68" s="78" customFormat="1" ht="15" customHeight="1" x14ac:dyDescent="0.2">
      <c r="A618" s="200"/>
      <c r="B618" s="183"/>
      <c r="C618" s="34" t="s">
        <v>111</v>
      </c>
      <c r="D618" s="34" t="s">
        <v>1177</v>
      </c>
      <c r="E618" s="34" t="s">
        <v>18</v>
      </c>
      <c r="F618" s="35" t="s">
        <v>856</v>
      </c>
      <c r="G618" s="36" t="s">
        <v>855</v>
      </c>
      <c r="H618" s="37">
        <v>43726</v>
      </c>
      <c r="I618" s="37">
        <v>43728</v>
      </c>
      <c r="J618" s="38">
        <v>13800</v>
      </c>
      <c r="K618" s="39">
        <v>4.2713999999999999</v>
      </c>
      <c r="L618" s="37">
        <v>44092</v>
      </c>
      <c r="M618" s="39">
        <v>92</v>
      </c>
      <c r="N618" s="40">
        <v>4000</v>
      </c>
      <c r="O618" s="40">
        <v>9800</v>
      </c>
      <c r="P618" s="40">
        <v>13800</v>
      </c>
      <c r="Q618" s="39">
        <v>4.5</v>
      </c>
      <c r="R618" s="39">
        <v>4.3</v>
      </c>
      <c r="S618" s="39">
        <v>4.45</v>
      </c>
      <c r="T618" s="150">
        <v>15000</v>
      </c>
      <c r="U618" s="39">
        <v>95.681139999999999</v>
      </c>
      <c r="V618" s="75"/>
      <c r="W618" s="163">
        <f t="shared" si="9"/>
        <v>0</v>
      </c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  <c r="AN618" s="75"/>
      <c r="AO618" s="75"/>
      <c r="AP618" s="75"/>
      <c r="AQ618" s="75"/>
      <c r="AR618" s="75"/>
      <c r="AS618" s="75"/>
      <c r="AT618" s="75"/>
      <c r="AU618" s="75"/>
      <c r="AV618" s="75"/>
      <c r="AW618" s="75"/>
      <c r="AX618" s="75"/>
      <c r="AY618" s="75"/>
      <c r="AZ618" s="75"/>
      <c r="BA618" s="75"/>
      <c r="BB618" s="75"/>
      <c r="BC618" s="75"/>
      <c r="BD618" s="75"/>
      <c r="BE618" s="75"/>
      <c r="BF618" s="75"/>
      <c r="BG618" s="75"/>
      <c r="BH618" s="75"/>
      <c r="BI618" s="75"/>
      <c r="BJ618" s="75"/>
      <c r="BK618" s="75"/>
      <c r="BL618" s="75"/>
      <c r="BM618" s="75"/>
      <c r="BN618" s="75"/>
      <c r="BO618" s="75"/>
      <c r="BP618" s="75"/>
    </row>
    <row r="619" spans="1:68" s="78" customFormat="1" ht="15" customHeight="1" x14ac:dyDescent="0.2">
      <c r="A619" s="200"/>
      <c r="B619" s="183"/>
      <c r="C619" s="34" t="s">
        <v>111</v>
      </c>
      <c r="D619" s="34" t="s">
        <v>1177</v>
      </c>
      <c r="E619" s="34" t="s">
        <v>23</v>
      </c>
      <c r="F619" s="35" t="s">
        <v>857</v>
      </c>
      <c r="G619" s="36" t="s">
        <v>855</v>
      </c>
      <c r="H619" s="37">
        <v>43719</v>
      </c>
      <c r="I619" s="37">
        <v>43721</v>
      </c>
      <c r="J619" s="38">
        <v>15000</v>
      </c>
      <c r="K619" s="39">
        <v>3.9906999999999999</v>
      </c>
      <c r="L619" s="37">
        <v>43812</v>
      </c>
      <c r="M619" s="39">
        <v>148</v>
      </c>
      <c r="N619" s="40">
        <v>1200</v>
      </c>
      <c r="O619" s="40">
        <v>13800</v>
      </c>
      <c r="P619" s="40">
        <v>15000</v>
      </c>
      <c r="Q619" s="39">
        <v>4</v>
      </c>
      <c r="R619" s="39">
        <v>4</v>
      </c>
      <c r="S619" s="39">
        <v>4</v>
      </c>
      <c r="T619" s="150">
        <v>15000</v>
      </c>
      <c r="U619" s="39">
        <v>98.991239722222218</v>
      </c>
      <c r="V619" s="75"/>
      <c r="W619" s="163">
        <f t="shared" si="9"/>
        <v>0</v>
      </c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  <c r="AN619" s="75"/>
      <c r="AO619" s="75"/>
      <c r="AP619" s="75"/>
      <c r="AQ619" s="75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5"/>
      <c r="BG619" s="75"/>
      <c r="BH619" s="75"/>
      <c r="BI619" s="75"/>
      <c r="BJ619" s="75"/>
      <c r="BK619" s="75"/>
      <c r="BL619" s="75"/>
      <c r="BM619" s="75"/>
      <c r="BN619" s="75"/>
      <c r="BO619" s="75"/>
      <c r="BP619" s="75"/>
    </row>
    <row r="620" spans="1:68" s="78" customFormat="1" ht="15" customHeight="1" x14ac:dyDescent="0.2">
      <c r="A620" s="200"/>
      <c r="B620" s="183"/>
      <c r="C620" s="34" t="s">
        <v>112</v>
      </c>
      <c r="D620" s="34" t="s">
        <v>1177</v>
      </c>
      <c r="E620" s="34" t="s">
        <v>18</v>
      </c>
      <c r="F620" s="35" t="s">
        <v>858</v>
      </c>
      <c r="G620" s="36" t="s">
        <v>855</v>
      </c>
      <c r="H620" s="37">
        <v>43712</v>
      </c>
      <c r="I620" s="37">
        <v>43714</v>
      </c>
      <c r="J620" s="38">
        <v>15000</v>
      </c>
      <c r="K620" s="39">
        <v>7</v>
      </c>
      <c r="L620" s="37">
        <v>44078</v>
      </c>
      <c r="M620" s="39">
        <v>153.33000000000001</v>
      </c>
      <c r="N620" s="40">
        <v>15000</v>
      </c>
      <c r="O620" s="40">
        <v>0</v>
      </c>
      <c r="P620" s="40">
        <v>15000</v>
      </c>
      <c r="Q620" s="39">
        <v>7</v>
      </c>
      <c r="R620" s="39">
        <v>7</v>
      </c>
      <c r="S620" s="39">
        <v>7</v>
      </c>
      <c r="T620" s="150">
        <v>15000</v>
      </c>
      <c r="U620" s="39">
        <v>92.922222222222217</v>
      </c>
      <c r="V620" s="75"/>
      <c r="W620" s="163">
        <f t="shared" si="9"/>
        <v>0</v>
      </c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/>
      <c r="BB620" s="75"/>
      <c r="BC620" s="75"/>
      <c r="BD620" s="75"/>
      <c r="BE620" s="75"/>
      <c r="BF620" s="75"/>
      <c r="BG620" s="75"/>
      <c r="BH620" s="75"/>
      <c r="BI620" s="75"/>
      <c r="BJ620" s="75"/>
      <c r="BK620" s="75"/>
      <c r="BL620" s="75"/>
      <c r="BM620" s="75"/>
      <c r="BN620" s="75"/>
      <c r="BO620" s="75"/>
      <c r="BP620" s="75"/>
    </row>
    <row r="621" spans="1:68" s="78" customFormat="1" ht="15" customHeight="1" x14ac:dyDescent="0.2">
      <c r="A621" s="200"/>
      <c r="B621" s="183"/>
      <c r="C621" s="34" t="s">
        <v>113</v>
      </c>
      <c r="D621" s="34" t="s">
        <v>1177</v>
      </c>
      <c r="E621" s="34" t="s">
        <v>21</v>
      </c>
      <c r="F621" s="35" t="s">
        <v>859</v>
      </c>
      <c r="G621" s="36" t="s">
        <v>855</v>
      </c>
      <c r="H621" s="37">
        <v>43719</v>
      </c>
      <c r="I621" s="37">
        <v>43721</v>
      </c>
      <c r="J621" s="38">
        <v>32066</v>
      </c>
      <c r="K621" s="39">
        <v>6.4634</v>
      </c>
      <c r="L621" s="37">
        <v>43903</v>
      </c>
      <c r="M621" s="39">
        <v>104.3036</v>
      </c>
      <c r="N621" s="40">
        <v>13978</v>
      </c>
      <c r="O621" s="40">
        <v>18088</v>
      </c>
      <c r="P621" s="40">
        <v>32066</v>
      </c>
      <c r="Q621" s="39">
        <v>6.5</v>
      </c>
      <c r="R621" s="39">
        <v>6.5</v>
      </c>
      <c r="S621" s="39">
        <v>6.5</v>
      </c>
      <c r="T621" s="150">
        <v>32066</v>
      </c>
      <c r="U621" s="39">
        <v>96.732392222222217</v>
      </c>
      <c r="V621" s="75"/>
      <c r="W621" s="163">
        <f t="shared" si="9"/>
        <v>0</v>
      </c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  <c r="AN621" s="75"/>
      <c r="AO621" s="75"/>
      <c r="AP621" s="75"/>
      <c r="AQ621" s="75"/>
      <c r="AR621" s="75"/>
      <c r="AS621" s="75"/>
      <c r="AT621" s="75"/>
      <c r="AU621" s="75"/>
      <c r="AV621" s="75"/>
      <c r="AW621" s="75"/>
      <c r="AX621" s="75"/>
      <c r="AY621" s="75"/>
      <c r="AZ621" s="75"/>
      <c r="BA621" s="75"/>
      <c r="BB621" s="75"/>
      <c r="BC621" s="75"/>
      <c r="BD621" s="75"/>
      <c r="BE621" s="75"/>
      <c r="BF621" s="75"/>
      <c r="BG621" s="75"/>
      <c r="BH621" s="75"/>
      <c r="BI621" s="75"/>
      <c r="BJ621" s="75"/>
      <c r="BK621" s="75"/>
      <c r="BL621" s="75"/>
      <c r="BM621" s="75"/>
      <c r="BN621" s="75"/>
      <c r="BO621" s="75"/>
      <c r="BP621" s="75"/>
    </row>
    <row r="622" spans="1:68" s="78" customFormat="1" ht="15" customHeight="1" x14ac:dyDescent="0.25">
      <c r="A622" s="200"/>
      <c r="B622" s="183"/>
      <c r="C622" s="34" t="s">
        <v>76</v>
      </c>
      <c r="D622" s="34" t="s">
        <v>1177</v>
      </c>
      <c r="E622" s="34" t="s">
        <v>23</v>
      </c>
      <c r="F622" s="35" t="s">
        <v>860</v>
      </c>
      <c r="G622" s="36" t="s">
        <v>855</v>
      </c>
      <c r="H622" s="37">
        <v>43712</v>
      </c>
      <c r="I622" s="37">
        <v>43714</v>
      </c>
      <c r="J622" s="38">
        <v>20000</v>
      </c>
      <c r="K622" s="39">
        <v>2.4049999999999998</v>
      </c>
      <c r="L622" s="37">
        <v>43805</v>
      </c>
      <c r="M622" s="39">
        <v>165.5</v>
      </c>
      <c r="N622" s="106">
        <v>16500</v>
      </c>
      <c r="O622" s="40">
        <v>3500</v>
      </c>
      <c r="P622" s="40">
        <v>20000</v>
      </c>
      <c r="Q622" s="39">
        <v>2.5499999999999998</v>
      </c>
      <c r="R622" s="39">
        <v>2.25</v>
      </c>
      <c r="S622" s="39">
        <v>2.5499999999999998</v>
      </c>
      <c r="T622" s="150">
        <v>20000</v>
      </c>
      <c r="U622" s="39">
        <v>99.392069444444445</v>
      </c>
      <c r="V622" s="75"/>
      <c r="W622" s="163">
        <f t="shared" si="9"/>
        <v>0</v>
      </c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75"/>
      <c r="BC622" s="75"/>
      <c r="BD622" s="75"/>
      <c r="BE622" s="75"/>
      <c r="BF622" s="75"/>
      <c r="BG622" s="75"/>
      <c r="BH622" s="75"/>
      <c r="BI622" s="75"/>
      <c r="BJ622" s="75"/>
      <c r="BK622" s="75"/>
      <c r="BL622" s="75"/>
      <c r="BM622" s="75"/>
      <c r="BN622" s="75"/>
      <c r="BO622" s="75"/>
      <c r="BP622" s="75"/>
    </row>
    <row r="623" spans="1:68" s="78" customFormat="1" ht="15" customHeight="1" x14ac:dyDescent="0.2">
      <c r="A623" s="200"/>
      <c r="B623" s="183"/>
      <c r="C623" s="34" t="s">
        <v>113</v>
      </c>
      <c r="D623" s="34" t="s">
        <v>1177</v>
      </c>
      <c r="E623" s="34" t="s">
        <v>21</v>
      </c>
      <c r="F623" s="35" t="s">
        <v>861</v>
      </c>
      <c r="G623" s="36" t="s">
        <v>855</v>
      </c>
      <c r="H623" s="37">
        <v>43733</v>
      </c>
      <c r="I623" s="37">
        <v>43735</v>
      </c>
      <c r="J623" s="38">
        <v>1800</v>
      </c>
      <c r="K623" s="39">
        <v>6.5</v>
      </c>
      <c r="L623" s="37">
        <v>43917</v>
      </c>
      <c r="M623" s="39">
        <v>52.28</v>
      </c>
      <c r="N623" s="40">
        <v>0</v>
      </c>
      <c r="O623" s="40">
        <v>1800</v>
      </c>
      <c r="P623" s="40">
        <v>1800</v>
      </c>
      <c r="Q623" s="39">
        <v>6.5</v>
      </c>
      <c r="R623" s="39">
        <v>6.5</v>
      </c>
      <c r="S623" s="39">
        <v>6.5</v>
      </c>
      <c r="T623" s="150">
        <v>3443</v>
      </c>
      <c r="U623" s="39">
        <v>96.713888888888889</v>
      </c>
      <c r="V623" s="75"/>
      <c r="W623" s="163">
        <f t="shared" si="9"/>
        <v>0</v>
      </c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75"/>
      <c r="BC623" s="75"/>
      <c r="BD623" s="75"/>
      <c r="BE623" s="75"/>
      <c r="BF623" s="75"/>
      <c r="BG623" s="75"/>
      <c r="BH623" s="75"/>
      <c r="BI623" s="75"/>
      <c r="BJ623" s="75"/>
      <c r="BK623" s="75"/>
      <c r="BL623" s="75"/>
      <c r="BM623" s="75"/>
      <c r="BN623" s="75"/>
      <c r="BO623" s="75"/>
      <c r="BP623" s="75"/>
    </row>
    <row r="624" spans="1:68" s="78" customFormat="1" ht="15" customHeight="1" x14ac:dyDescent="0.25">
      <c r="A624" s="200"/>
      <c r="B624" s="183"/>
      <c r="C624" s="34" t="s">
        <v>76</v>
      </c>
      <c r="D624" s="34" t="s">
        <v>1177</v>
      </c>
      <c r="E624" s="34" t="s">
        <v>21</v>
      </c>
      <c r="F624" s="35" t="s">
        <v>862</v>
      </c>
      <c r="G624" s="36" t="s">
        <v>855</v>
      </c>
      <c r="H624" s="37">
        <v>43733</v>
      </c>
      <c r="I624" s="37">
        <v>43735</v>
      </c>
      <c r="J624" s="38">
        <v>16010</v>
      </c>
      <c r="K624" s="39">
        <v>2.4552999999999998</v>
      </c>
      <c r="L624" s="37">
        <v>43917</v>
      </c>
      <c r="M624" s="39">
        <v>105.05</v>
      </c>
      <c r="N624" s="106">
        <v>11430</v>
      </c>
      <c r="O624" s="40">
        <v>4580</v>
      </c>
      <c r="P624" s="40">
        <v>16010</v>
      </c>
      <c r="Q624" s="39">
        <v>2.5</v>
      </c>
      <c r="R624" s="39">
        <v>2.2999999999999998</v>
      </c>
      <c r="S624" s="39">
        <v>2.5</v>
      </c>
      <c r="T624" s="150">
        <v>20000</v>
      </c>
      <c r="U624" s="39">
        <v>98.758709444444449</v>
      </c>
      <c r="V624" s="75"/>
      <c r="W624" s="163">
        <f t="shared" si="9"/>
        <v>0</v>
      </c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  <c r="AN624" s="75"/>
      <c r="AO624" s="75"/>
      <c r="AP624" s="75"/>
      <c r="AQ624" s="75"/>
      <c r="AR624" s="75"/>
      <c r="AS624" s="75"/>
      <c r="AT624" s="75"/>
      <c r="AU624" s="75"/>
      <c r="AV624" s="75"/>
      <c r="AW624" s="75"/>
      <c r="AX624" s="75"/>
      <c r="AY624" s="75"/>
      <c r="AZ624" s="75"/>
      <c r="BA624" s="75"/>
      <c r="BB624" s="75"/>
      <c r="BC624" s="75"/>
      <c r="BD624" s="75"/>
      <c r="BE624" s="75"/>
      <c r="BF624" s="75"/>
      <c r="BG624" s="75"/>
      <c r="BH624" s="75"/>
      <c r="BI624" s="75"/>
      <c r="BJ624" s="75"/>
      <c r="BK624" s="75"/>
      <c r="BL624" s="75"/>
      <c r="BM624" s="75"/>
      <c r="BN624" s="75"/>
      <c r="BO624" s="75"/>
      <c r="BP624" s="75"/>
    </row>
    <row r="625" spans="1:68" s="78" customFormat="1" ht="15" customHeight="1" x14ac:dyDescent="0.2">
      <c r="A625" s="200"/>
      <c r="B625" s="183"/>
      <c r="C625" s="34" t="s">
        <v>111</v>
      </c>
      <c r="D625" s="34" t="s">
        <v>1177</v>
      </c>
      <c r="E625" s="34" t="s">
        <v>23</v>
      </c>
      <c r="F625" s="35" t="s">
        <v>863</v>
      </c>
      <c r="G625" s="36" t="s">
        <v>855</v>
      </c>
      <c r="H625" s="37">
        <v>43712</v>
      </c>
      <c r="I625" s="37">
        <v>43714</v>
      </c>
      <c r="J625" s="38">
        <v>15000</v>
      </c>
      <c r="K625" s="39">
        <v>3.9350000000000001</v>
      </c>
      <c r="L625" s="37">
        <v>43805</v>
      </c>
      <c r="M625" s="39">
        <v>160</v>
      </c>
      <c r="N625" s="40">
        <v>0</v>
      </c>
      <c r="O625" s="40">
        <v>15000</v>
      </c>
      <c r="P625" s="40">
        <v>15000</v>
      </c>
      <c r="Q625" s="39">
        <v>4</v>
      </c>
      <c r="R625" s="39">
        <v>3.7</v>
      </c>
      <c r="S625" s="39">
        <v>4</v>
      </c>
      <c r="T625" s="150">
        <v>15000</v>
      </c>
      <c r="U625" s="39">
        <v>99.005319444444439</v>
      </c>
      <c r="V625" s="75"/>
      <c r="W625" s="163">
        <f t="shared" si="9"/>
        <v>0</v>
      </c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  <c r="AN625" s="75"/>
      <c r="AO625" s="75"/>
      <c r="AP625" s="75"/>
      <c r="AQ625" s="75"/>
      <c r="AR625" s="75"/>
      <c r="AS625" s="75"/>
      <c r="AT625" s="75"/>
      <c r="AU625" s="75"/>
      <c r="AV625" s="75"/>
      <c r="AW625" s="75"/>
      <c r="AX625" s="75"/>
      <c r="AY625" s="75"/>
      <c r="AZ625" s="75"/>
      <c r="BA625" s="75"/>
      <c r="BB625" s="75"/>
      <c r="BC625" s="75"/>
      <c r="BD625" s="75"/>
      <c r="BE625" s="75"/>
      <c r="BF625" s="75"/>
      <c r="BG625" s="75"/>
      <c r="BH625" s="75"/>
      <c r="BI625" s="75"/>
      <c r="BJ625" s="75"/>
      <c r="BK625" s="75"/>
      <c r="BL625" s="75"/>
      <c r="BM625" s="75"/>
      <c r="BN625" s="75"/>
      <c r="BO625" s="75"/>
      <c r="BP625" s="75"/>
    </row>
    <row r="626" spans="1:68" s="78" customFormat="1" ht="15" customHeight="1" x14ac:dyDescent="0.2">
      <c r="A626" s="200"/>
      <c r="B626" s="183"/>
      <c r="C626" s="34" t="s">
        <v>112</v>
      </c>
      <c r="D626" s="34" t="s">
        <v>1177</v>
      </c>
      <c r="E626" s="34" t="s">
        <v>18</v>
      </c>
      <c r="F626" s="35" t="s">
        <v>864</v>
      </c>
      <c r="G626" s="36" t="s">
        <v>855</v>
      </c>
      <c r="H626" s="37">
        <v>43733</v>
      </c>
      <c r="I626" s="37">
        <v>43735</v>
      </c>
      <c r="J626" s="38">
        <v>15000</v>
      </c>
      <c r="K626" s="39">
        <v>6.2416999999999998</v>
      </c>
      <c r="L626" s="37">
        <v>44099</v>
      </c>
      <c r="M626" s="39">
        <v>186.66669999999999</v>
      </c>
      <c r="N626" s="40">
        <v>15000</v>
      </c>
      <c r="O626" s="40">
        <v>0</v>
      </c>
      <c r="P626" s="40">
        <v>15000</v>
      </c>
      <c r="Q626" s="39">
        <v>6.85</v>
      </c>
      <c r="R626" s="39">
        <v>6</v>
      </c>
      <c r="S626" s="39">
        <v>6.85</v>
      </c>
      <c r="T626" s="150">
        <v>15000</v>
      </c>
      <c r="U626" s="39">
        <v>93.688947777777784</v>
      </c>
      <c r="V626" s="75"/>
      <c r="W626" s="163">
        <f t="shared" si="9"/>
        <v>0</v>
      </c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75"/>
      <c r="BC626" s="75"/>
      <c r="BD626" s="75"/>
      <c r="BE626" s="75"/>
      <c r="BF626" s="75"/>
      <c r="BG626" s="75"/>
      <c r="BH626" s="75"/>
      <c r="BI626" s="75"/>
      <c r="BJ626" s="75"/>
      <c r="BK626" s="75"/>
      <c r="BL626" s="75"/>
      <c r="BM626" s="75"/>
      <c r="BN626" s="75"/>
      <c r="BO626" s="75"/>
      <c r="BP626" s="75"/>
    </row>
    <row r="627" spans="1:68" s="78" customFormat="1" ht="15" customHeight="1" x14ac:dyDescent="0.2">
      <c r="A627" s="200"/>
      <c r="B627" s="183"/>
      <c r="C627" s="34" t="s">
        <v>113</v>
      </c>
      <c r="D627" s="34" t="s">
        <v>1177</v>
      </c>
      <c r="E627" s="34" t="s">
        <v>21</v>
      </c>
      <c r="F627" s="35" t="s">
        <v>865</v>
      </c>
      <c r="G627" s="36" t="s">
        <v>855</v>
      </c>
      <c r="H627" s="37">
        <v>43712</v>
      </c>
      <c r="I627" s="37">
        <v>43717</v>
      </c>
      <c r="J627" s="38">
        <v>4500</v>
      </c>
      <c r="K627" s="39">
        <v>6</v>
      </c>
      <c r="L627" s="37">
        <v>43896</v>
      </c>
      <c r="M627" s="39">
        <v>100</v>
      </c>
      <c r="N627" s="40">
        <v>4500</v>
      </c>
      <c r="O627" s="40">
        <v>0</v>
      </c>
      <c r="P627" s="40">
        <v>4500</v>
      </c>
      <c r="Q627" s="39">
        <v>6</v>
      </c>
      <c r="R627" s="39">
        <v>6</v>
      </c>
      <c r="S627" s="39">
        <v>6</v>
      </c>
      <c r="T627" s="150">
        <v>4500</v>
      </c>
      <c r="U627" s="39">
        <v>96.966666666666669</v>
      </c>
      <c r="V627" s="75"/>
      <c r="W627" s="163">
        <f t="shared" si="9"/>
        <v>0</v>
      </c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75"/>
      <c r="BC627" s="75"/>
      <c r="BD627" s="75"/>
      <c r="BE627" s="75"/>
      <c r="BF627" s="75"/>
      <c r="BG627" s="75"/>
      <c r="BH627" s="75"/>
      <c r="BI627" s="75"/>
      <c r="BJ627" s="75"/>
      <c r="BK627" s="75"/>
      <c r="BL627" s="75"/>
      <c r="BM627" s="75"/>
      <c r="BN627" s="75"/>
      <c r="BO627" s="75"/>
      <c r="BP627" s="75"/>
    </row>
    <row r="628" spans="1:68" s="78" customFormat="1" ht="15" customHeight="1" x14ac:dyDescent="0.25">
      <c r="A628" s="200"/>
      <c r="B628" s="187"/>
      <c r="C628" s="34" t="s">
        <v>76</v>
      </c>
      <c r="D628" s="34" t="s">
        <v>1177</v>
      </c>
      <c r="E628" s="34" t="s">
        <v>21</v>
      </c>
      <c r="F628" s="35" t="s">
        <v>866</v>
      </c>
      <c r="G628" s="36" t="s">
        <v>855</v>
      </c>
      <c r="H628" s="37">
        <v>43726</v>
      </c>
      <c r="I628" s="37">
        <v>43728</v>
      </c>
      <c r="J628" s="38">
        <v>10000</v>
      </c>
      <c r="K628" s="39">
        <v>2.2440000000000002</v>
      </c>
      <c r="L628" s="37">
        <v>43910</v>
      </c>
      <c r="M628" s="39">
        <v>271.8</v>
      </c>
      <c r="N628" s="106">
        <v>7043</v>
      </c>
      <c r="O628" s="40">
        <v>2957</v>
      </c>
      <c r="P628" s="40">
        <v>10000</v>
      </c>
      <c r="Q628" s="39">
        <v>2.4</v>
      </c>
      <c r="R628" s="39">
        <v>2.2999999999999998</v>
      </c>
      <c r="S628" s="39">
        <v>2.4</v>
      </c>
      <c r="T628" s="150">
        <v>10000</v>
      </c>
      <c r="U628" s="39">
        <v>98.865533333333332</v>
      </c>
      <c r="V628" s="75"/>
      <c r="W628" s="163">
        <f t="shared" si="9"/>
        <v>0</v>
      </c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/>
      <c r="BB628" s="75"/>
      <c r="BC628" s="75"/>
      <c r="BD628" s="75"/>
      <c r="BE628" s="75"/>
      <c r="BF628" s="75"/>
      <c r="BG628" s="75"/>
      <c r="BH628" s="75"/>
      <c r="BI628" s="75"/>
      <c r="BJ628" s="75"/>
      <c r="BK628" s="75"/>
      <c r="BL628" s="75"/>
      <c r="BM628" s="75"/>
      <c r="BN628" s="75"/>
      <c r="BO628" s="75"/>
      <c r="BP628" s="75"/>
    </row>
    <row r="629" spans="1:68" s="79" customFormat="1" ht="15" customHeight="1" x14ac:dyDescent="0.2">
      <c r="A629" s="200"/>
      <c r="B629" s="184" t="s">
        <v>152</v>
      </c>
      <c r="C629" s="26" t="s">
        <v>408</v>
      </c>
      <c r="D629" s="26" t="s">
        <v>1177</v>
      </c>
      <c r="E629" s="26" t="s">
        <v>21</v>
      </c>
      <c r="F629" s="27" t="s">
        <v>867</v>
      </c>
      <c r="G629" s="28" t="s">
        <v>868</v>
      </c>
      <c r="H629" s="29">
        <v>43740</v>
      </c>
      <c r="I629" s="29">
        <v>43742</v>
      </c>
      <c r="J629" s="30">
        <v>5500</v>
      </c>
      <c r="K629" s="31">
        <v>5.3182</v>
      </c>
      <c r="L629" s="29">
        <v>43924</v>
      </c>
      <c r="M629" s="31">
        <v>100</v>
      </c>
      <c r="N629" s="32">
        <v>5500</v>
      </c>
      <c r="O629" s="32">
        <v>0</v>
      </c>
      <c r="P629" s="32">
        <v>5500</v>
      </c>
      <c r="Q629" s="31">
        <v>5.5</v>
      </c>
      <c r="R629" s="31">
        <v>5.25</v>
      </c>
      <c r="S629" s="31">
        <v>5.5</v>
      </c>
      <c r="T629" s="149">
        <v>5500</v>
      </c>
      <c r="U629" s="31">
        <v>97.311354444444447</v>
      </c>
      <c r="V629" s="75"/>
      <c r="W629" s="163">
        <f t="shared" si="9"/>
        <v>0</v>
      </c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  <c r="AN629" s="75"/>
      <c r="AO629" s="75"/>
      <c r="AP629" s="75"/>
      <c r="AQ629" s="75"/>
      <c r="AR629" s="75"/>
      <c r="AS629" s="75"/>
      <c r="AT629" s="75"/>
      <c r="AU629" s="75"/>
      <c r="AV629" s="75"/>
      <c r="AW629" s="75"/>
      <c r="AX629" s="75"/>
      <c r="AY629" s="75"/>
      <c r="AZ629" s="75"/>
      <c r="BA629" s="75"/>
      <c r="BB629" s="75"/>
      <c r="BC629" s="75"/>
      <c r="BD629" s="75"/>
      <c r="BE629" s="75"/>
      <c r="BF629" s="75"/>
      <c r="BG629" s="75"/>
      <c r="BH629" s="75"/>
      <c r="BI629" s="75"/>
      <c r="BJ629" s="75"/>
      <c r="BK629" s="75"/>
      <c r="BL629" s="75"/>
      <c r="BM629" s="75"/>
      <c r="BN629" s="75"/>
      <c r="BO629" s="75"/>
      <c r="BP629" s="75"/>
    </row>
    <row r="630" spans="1:68" s="79" customFormat="1" ht="15" customHeight="1" x14ac:dyDescent="0.2">
      <c r="A630" s="200"/>
      <c r="B630" s="185"/>
      <c r="C630" s="26" t="s">
        <v>79</v>
      </c>
      <c r="D630" s="26" t="s">
        <v>1177</v>
      </c>
      <c r="E630" s="26" t="s">
        <v>21</v>
      </c>
      <c r="F630" s="27" t="s">
        <v>869</v>
      </c>
      <c r="G630" s="28" t="s">
        <v>868</v>
      </c>
      <c r="H630" s="29">
        <v>43740</v>
      </c>
      <c r="I630" s="29">
        <v>43742</v>
      </c>
      <c r="J630" s="30">
        <v>10000</v>
      </c>
      <c r="K630" s="31">
        <v>6.23</v>
      </c>
      <c r="L630" s="29">
        <v>43924</v>
      </c>
      <c r="M630" s="31">
        <v>291.01</v>
      </c>
      <c r="N630" s="32">
        <v>7525</v>
      </c>
      <c r="O630" s="32">
        <v>2475</v>
      </c>
      <c r="P630" s="32">
        <v>10000</v>
      </c>
      <c r="Q630" s="31">
        <v>6.35</v>
      </c>
      <c r="R630" s="31">
        <v>6.35</v>
      </c>
      <c r="S630" s="31">
        <v>6.35</v>
      </c>
      <c r="T630" s="149">
        <v>10000</v>
      </c>
      <c r="U630" s="31">
        <v>96.850388888888887</v>
      </c>
      <c r="V630" s="75"/>
      <c r="W630" s="163">
        <f t="shared" si="9"/>
        <v>0</v>
      </c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/>
      <c r="AX630" s="75"/>
      <c r="AY630" s="75"/>
      <c r="AZ630" s="75"/>
      <c r="BA630" s="75"/>
      <c r="BB630" s="75"/>
      <c r="BC630" s="75"/>
      <c r="BD630" s="75"/>
      <c r="BE630" s="75"/>
      <c r="BF630" s="75"/>
      <c r="BG630" s="75"/>
      <c r="BH630" s="75"/>
      <c r="BI630" s="75"/>
      <c r="BJ630" s="75"/>
      <c r="BK630" s="75"/>
      <c r="BL630" s="75"/>
      <c r="BM630" s="75"/>
      <c r="BN630" s="75"/>
      <c r="BO630" s="75"/>
      <c r="BP630" s="75"/>
    </row>
    <row r="631" spans="1:68" s="79" customFormat="1" ht="15" customHeight="1" x14ac:dyDescent="0.25">
      <c r="A631" s="200"/>
      <c r="B631" s="185"/>
      <c r="C631" s="26" t="s">
        <v>76</v>
      </c>
      <c r="D631" s="26" t="s">
        <v>1177</v>
      </c>
      <c r="E631" s="26" t="s">
        <v>21</v>
      </c>
      <c r="F631" s="27" t="s">
        <v>871</v>
      </c>
      <c r="G631" s="28" t="s">
        <v>868</v>
      </c>
      <c r="H631" s="29">
        <v>43747</v>
      </c>
      <c r="I631" s="29">
        <v>43749</v>
      </c>
      <c r="J631" s="30">
        <v>20000</v>
      </c>
      <c r="K631" s="31">
        <v>2.6337999999999999</v>
      </c>
      <c r="L631" s="29">
        <v>43931</v>
      </c>
      <c r="M631" s="31">
        <v>120</v>
      </c>
      <c r="N631" s="107">
        <v>15583</v>
      </c>
      <c r="O631" s="32">
        <v>4417</v>
      </c>
      <c r="P631" s="32">
        <v>20000</v>
      </c>
      <c r="Q631" s="31">
        <v>3</v>
      </c>
      <c r="R631" s="31">
        <v>2.4</v>
      </c>
      <c r="S631" s="31">
        <v>3</v>
      </c>
      <c r="T631" s="149">
        <v>20000</v>
      </c>
      <c r="U631" s="31">
        <v>98.668467777777778</v>
      </c>
      <c r="V631" s="75"/>
      <c r="W631" s="163">
        <f t="shared" si="9"/>
        <v>0</v>
      </c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75"/>
      <c r="BE631" s="75"/>
      <c r="BF631" s="75"/>
      <c r="BG631" s="75"/>
      <c r="BH631" s="75"/>
      <c r="BI631" s="75"/>
      <c r="BJ631" s="75"/>
      <c r="BK631" s="75"/>
      <c r="BL631" s="75"/>
      <c r="BM631" s="75"/>
      <c r="BN631" s="75"/>
      <c r="BO631" s="75"/>
      <c r="BP631" s="75"/>
    </row>
    <row r="632" spans="1:68" s="79" customFormat="1" ht="15" customHeight="1" x14ac:dyDescent="0.2">
      <c r="A632" s="200"/>
      <c r="B632" s="185"/>
      <c r="C632" s="26" t="s">
        <v>111</v>
      </c>
      <c r="D632" s="26" t="s">
        <v>1177</v>
      </c>
      <c r="E632" s="26" t="s">
        <v>23</v>
      </c>
      <c r="F632" s="27" t="s">
        <v>872</v>
      </c>
      <c r="G632" s="28" t="s">
        <v>868</v>
      </c>
      <c r="H632" s="29">
        <v>43747</v>
      </c>
      <c r="I632" s="29">
        <v>43749</v>
      </c>
      <c r="J632" s="30">
        <v>15000</v>
      </c>
      <c r="K632" s="31">
        <v>3.8216999999999999</v>
      </c>
      <c r="L632" s="29">
        <v>43840</v>
      </c>
      <c r="M632" s="31">
        <v>124</v>
      </c>
      <c r="N632" s="32">
        <v>5000</v>
      </c>
      <c r="O632" s="32">
        <v>10000</v>
      </c>
      <c r="P632" s="32">
        <v>15000</v>
      </c>
      <c r="Q632" s="31">
        <v>4.25</v>
      </c>
      <c r="R632" s="31">
        <v>3.7</v>
      </c>
      <c r="S632" s="31">
        <v>4.25</v>
      </c>
      <c r="T632" s="149">
        <v>15000</v>
      </c>
      <c r="U632" s="31">
        <v>99.033959166666662</v>
      </c>
      <c r="V632" s="75"/>
      <c r="W632" s="163">
        <f t="shared" si="9"/>
        <v>0</v>
      </c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  <c r="AN632" s="75"/>
      <c r="AO632" s="75"/>
      <c r="AP632" s="75"/>
      <c r="AQ632" s="75"/>
      <c r="AR632" s="75"/>
      <c r="AS632" s="75"/>
      <c r="AT632" s="75"/>
      <c r="AU632" s="75"/>
      <c r="AV632" s="75"/>
      <c r="AW632" s="75"/>
      <c r="AX632" s="75"/>
      <c r="AY632" s="75"/>
      <c r="AZ632" s="75"/>
      <c r="BA632" s="75"/>
      <c r="BB632" s="75"/>
      <c r="BC632" s="75"/>
      <c r="BD632" s="75"/>
      <c r="BE632" s="75"/>
      <c r="BF632" s="75"/>
      <c r="BG632" s="75"/>
      <c r="BH632" s="75"/>
      <c r="BI632" s="75"/>
      <c r="BJ632" s="75"/>
      <c r="BK632" s="75"/>
      <c r="BL632" s="75"/>
      <c r="BM632" s="75"/>
      <c r="BN632" s="75"/>
      <c r="BO632" s="75"/>
      <c r="BP632" s="75"/>
    </row>
    <row r="633" spans="1:68" s="79" customFormat="1" ht="15" customHeight="1" x14ac:dyDescent="0.2">
      <c r="A633" s="200"/>
      <c r="B633" s="185"/>
      <c r="C633" s="26" t="s">
        <v>111</v>
      </c>
      <c r="D633" s="26" t="s">
        <v>1177</v>
      </c>
      <c r="E633" s="26" t="s">
        <v>23</v>
      </c>
      <c r="F633" s="27" t="s">
        <v>873</v>
      </c>
      <c r="G633" s="28" t="s">
        <v>868</v>
      </c>
      <c r="H633" s="29">
        <v>43761</v>
      </c>
      <c r="I633" s="29">
        <v>43763</v>
      </c>
      <c r="J633" s="30">
        <v>12400</v>
      </c>
      <c r="K633" s="31">
        <v>3.8439999999999999</v>
      </c>
      <c r="L633" s="29">
        <v>43854</v>
      </c>
      <c r="M633" s="31">
        <v>82.666700000000006</v>
      </c>
      <c r="N633" s="32">
        <v>4900</v>
      </c>
      <c r="O633" s="32">
        <v>7500</v>
      </c>
      <c r="P633" s="32">
        <v>12400</v>
      </c>
      <c r="Q633" s="31">
        <v>4.2</v>
      </c>
      <c r="R633" s="31">
        <v>3.5</v>
      </c>
      <c r="S633" s="31">
        <v>4.0199999999999996</v>
      </c>
      <c r="T633" s="149">
        <v>15000</v>
      </c>
      <c r="U633" s="31">
        <v>99.028322222222215</v>
      </c>
      <c r="V633" s="75"/>
      <c r="W633" s="163">
        <f t="shared" si="9"/>
        <v>0</v>
      </c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75"/>
      <c r="BE633" s="75"/>
      <c r="BF633" s="75"/>
      <c r="BG633" s="75"/>
      <c r="BH633" s="75"/>
      <c r="BI633" s="75"/>
      <c r="BJ633" s="75"/>
      <c r="BK633" s="75"/>
      <c r="BL633" s="75"/>
      <c r="BM633" s="75"/>
      <c r="BN633" s="75"/>
      <c r="BO633" s="75"/>
      <c r="BP633" s="75"/>
    </row>
    <row r="634" spans="1:68" s="79" customFormat="1" ht="15" customHeight="1" x14ac:dyDescent="0.2">
      <c r="A634" s="200"/>
      <c r="B634" s="185"/>
      <c r="C634" s="26" t="s">
        <v>111</v>
      </c>
      <c r="D634" s="26" t="s">
        <v>1177</v>
      </c>
      <c r="E634" s="26" t="s">
        <v>21</v>
      </c>
      <c r="F634" s="27" t="s">
        <v>875</v>
      </c>
      <c r="G634" s="28" t="s">
        <v>868</v>
      </c>
      <c r="H634" s="29">
        <v>43740</v>
      </c>
      <c r="I634" s="29">
        <v>43742</v>
      </c>
      <c r="J634" s="30">
        <v>12500</v>
      </c>
      <c r="K634" s="31">
        <v>3.5510000000000002</v>
      </c>
      <c r="L634" s="29">
        <v>43924</v>
      </c>
      <c r="M634" s="31">
        <v>130.80000000000001</v>
      </c>
      <c r="N634" s="32">
        <v>0</v>
      </c>
      <c r="O634" s="32">
        <v>12500</v>
      </c>
      <c r="P634" s="32">
        <v>12500</v>
      </c>
      <c r="Q634" s="31">
        <v>4.25</v>
      </c>
      <c r="R634" s="31">
        <v>3</v>
      </c>
      <c r="S634" s="31">
        <v>4.25</v>
      </c>
      <c r="T634" s="149">
        <v>12500</v>
      </c>
      <c r="U634" s="31">
        <v>98.204772222222218</v>
      </c>
      <c r="V634" s="75"/>
      <c r="W634" s="163">
        <f t="shared" si="9"/>
        <v>0</v>
      </c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5"/>
      <c r="BG634" s="75"/>
      <c r="BH634" s="75"/>
      <c r="BI634" s="75"/>
      <c r="BJ634" s="75"/>
      <c r="BK634" s="75"/>
      <c r="BL634" s="75"/>
      <c r="BM634" s="75"/>
      <c r="BN634" s="75"/>
      <c r="BO634" s="75"/>
      <c r="BP634" s="75"/>
    </row>
    <row r="635" spans="1:68" s="79" customFormat="1" ht="15" customHeight="1" x14ac:dyDescent="0.2">
      <c r="A635" s="200"/>
      <c r="B635" s="185"/>
      <c r="C635" s="26" t="s">
        <v>111</v>
      </c>
      <c r="D635" s="26" t="s">
        <v>1177</v>
      </c>
      <c r="E635" s="26" t="s">
        <v>21</v>
      </c>
      <c r="F635" s="27" t="s">
        <v>876</v>
      </c>
      <c r="G635" s="28" t="s">
        <v>868</v>
      </c>
      <c r="H635" s="29">
        <v>43754</v>
      </c>
      <c r="I635" s="29">
        <v>43756</v>
      </c>
      <c r="J635" s="30">
        <v>15000</v>
      </c>
      <c r="K635" s="31">
        <v>4.1733000000000002</v>
      </c>
      <c r="L635" s="29">
        <v>43938</v>
      </c>
      <c r="M635" s="31">
        <v>133.33330000000001</v>
      </c>
      <c r="N635" s="32">
        <v>0</v>
      </c>
      <c r="O635" s="32">
        <v>15000</v>
      </c>
      <c r="P635" s="32">
        <v>15000</v>
      </c>
      <c r="Q635" s="31">
        <v>4.5</v>
      </c>
      <c r="R635" s="31">
        <v>4.05</v>
      </c>
      <c r="S635" s="31">
        <v>4.5</v>
      </c>
      <c r="T635" s="149">
        <v>15000</v>
      </c>
      <c r="U635" s="31">
        <v>97.890164999999996</v>
      </c>
      <c r="V635" s="75"/>
      <c r="W635" s="163">
        <f t="shared" si="9"/>
        <v>0</v>
      </c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/>
      <c r="BB635" s="75"/>
      <c r="BC635" s="75"/>
      <c r="BD635" s="75"/>
      <c r="BE635" s="75"/>
      <c r="BF635" s="75"/>
      <c r="BG635" s="75"/>
      <c r="BH635" s="75"/>
      <c r="BI635" s="75"/>
      <c r="BJ635" s="75"/>
      <c r="BK635" s="75"/>
      <c r="BL635" s="75"/>
      <c r="BM635" s="75"/>
      <c r="BN635" s="75"/>
      <c r="BO635" s="75"/>
      <c r="BP635" s="75"/>
    </row>
    <row r="636" spans="1:68" s="79" customFormat="1" ht="15" customHeight="1" x14ac:dyDescent="0.2">
      <c r="A636" s="200"/>
      <c r="B636" s="185"/>
      <c r="C636" s="26" t="s">
        <v>112</v>
      </c>
      <c r="D636" s="26" t="s">
        <v>1177</v>
      </c>
      <c r="E636" s="26" t="s">
        <v>18</v>
      </c>
      <c r="F636" s="27" t="s">
        <v>877</v>
      </c>
      <c r="G636" s="28" t="s">
        <v>868</v>
      </c>
      <c r="H636" s="29">
        <v>43747</v>
      </c>
      <c r="I636" s="29">
        <v>43749</v>
      </c>
      <c r="J636" s="30">
        <v>15000</v>
      </c>
      <c r="K636" s="31">
        <v>6.2516999999999996</v>
      </c>
      <c r="L636" s="29">
        <v>44113</v>
      </c>
      <c r="M636" s="31">
        <v>140</v>
      </c>
      <c r="N636" s="32">
        <v>6000</v>
      </c>
      <c r="O636" s="32">
        <v>9000</v>
      </c>
      <c r="P636" s="32">
        <v>15000</v>
      </c>
      <c r="Q636" s="31">
        <v>6.7</v>
      </c>
      <c r="R636" s="31">
        <v>5.9</v>
      </c>
      <c r="S636" s="31">
        <v>6.7</v>
      </c>
      <c r="T636" s="149">
        <v>15000</v>
      </c>
      <c r="U636" s="31">
        <v>93.678836666666669</v>
      </c>
      <c r="V636" s="75"/>
      <c r="W636" s="163">
        <f t="shared" si="9"/>
        <v>0</v>
      </c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75"/>
      <c r="BE636" s="75"/>
      <c r="BF636" s="75"/>
      <c r="BG636" s="75"/>
      <c r="BH636" s="75"/>
      <c r="BI636" s="75"/>
      <c r="BJ636" s="75"/>
      <c r="BK636" s="75"/>
      <c r="BL636" s="75"/>
      <c r="BM636" s="75"/>
      <c r="BN636" s="75"/>
      <c r="BO636" s="75"/>
      <c r="BP636" s="75"/>
    </row>
    <row r="637" spans="1:68" s="79" customFormat="1" ht="15" customHeight="1" x14ac:dyDescent="0.2">
      <c r="A637" s="200"/>
      <c r="B637" s="185"/>
      <c r="C637" s="26" t="s">
        <v>112</v>
      </c>
      <c r="D637" s="26" t="s">
        <v>1177</v>
      </c>
      <c r="E637" s="26" t="s">
        <v>18</v>
      </c>
      <c r="F637" s="27" t="s">
        <v>878</v>
      </c>
      <c r="G637" s="28" t="s">
        <v>868</v>
      </c>
      <c r="H637" s="29">
        <v>43754</v>
      </c>
      <c r="I637" s="29">
        <v>43756</v>
      </c>
      <c r="J637" s="30">
        <v>10131</v>
      </c>
      <c r="K637" s="31">
        <v>6.5785999999999998</v>
      </c>
      <c r="L637" s="29">
        <v>44120</v>
      </c>
      <c r="M637" s="31">
        <v>67.540000000000006</v>
      </c>
      <c r="N637" s="32">
        <v>8000</v>
      </c>
      <c r="O637" s="32">
        <v>2131</v>
      </c>
      <c r="P637" s="32">
        <v>10131</v>
      </c>
      <c r="Q637" s="31">
        <v>8</v>
      </c>
      <c r="R637" s="31">
        <v>6</v>
      </c>
      <c r="S637" s="31">
        <v>8</v>
      </c>
      <c r="T637" s="149">
        <v>15000</v>
      </c>
      <c r="U637" s="31">
        <v>93.348304444444437</v>
      </c>
      <c r="V637" s="75"/>
      <c r="W637" s="163">
        <f t="shared" si="9"/>
        <v>0</v>
      </c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75"/>
      <c r="BE637" s="75"/>
      <c r="BF637" s="75"/>
      <c r="BG637" s="75"/>
      <c r="BH637" s="75"/>
      <c r="BI637" s="75"/>
      <c r="BJ637" s="75"/>
      <c r="BK637" s="75"/>
      <c r="BL637" s="75"/>
      <c r="BM637" s="75"/>
      <c r="BN637" s="75"/>
      <c r="BO637" s="75"/>
      <c r="BP637" s="75"/>
    </row>
    <row r="638" spans="1:68" s="79" customFormat="1" ht="15" customHeight="1" x14ac:dyDescent="0.2">
      <c r="A638" s="200"/>
      <c r="B638" s="186"/>
      <c r="C638" s="26" t="s">
        <v>113</v>
      </c>
      <c r="D638" s="26" t="s">
        <v>1177</v>
      </c>
      <c r="E638" s="26" t="s">
        <v>21</v>
      </c>
      <c r="F638" s="27" t="s">
        <v>879</v>
      </c>
      <c r="G638" s="28" t="s">
        <v>868</v>
      </c>
      <c r="H638" s="29">
        <v>43754</v>
      </c>
      <c r="I638" s="29">
        <v>43756</v>
      </c>
      <c r="J638" s="30">
        <v>11120</v>
      </c>
      <c r="K638" s="31">
        <v>6.1938000000000004</v>
      </c>
      <c r="L638" s="29">
        <v>43938</v>
      </c>
      <c r="M638" s="31">
        <v>6.1938000000000004</v>
      </c>
      <c r="N638" s="32">
        <v>11120</v>
      </c>
      <c r="O638" s="32">
        <v>0</v>
      </c>
      <c r="P638" s="32">
        <v>11120</v>
      </c>
      <c r="Q638" s="31">
        <v>6.25</v>
      </c>
      <c r="R638" s="31">
        <v>6</v>
      </c>
      <c r="S638" s="31">
        <v>6.25</v>
      </c>
      <c r="T638" s="149">
        <v>11120</v>
      </c>
      <c r="U638" s="31">
        <v>96.868690000000001</v>
      </c>
      <c r="V638" s="75"/>
      <c r="W638" s="163">
        <f t="shared" si="9"/>
        <v>0</v>
      </c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  <c r="AN638" s="75"/>
      <c r="AO638" s="75"/>
      <c r="AP638" s="75"/>
      <c r="AQ638" s="75"/>
      <c r="AR638" s="75"/>
      <c r="AS638" s="75"/>
      <c r="AT638" s="75"/>
      <c r="AU638" s="75"/>
      <c r="AV638" s="75"/>
      <c r="AW638" s="75"/>
      <c r="AX638" s="75"/>
      <c r="AY638" s="75"/>
      <c r="AZ638" s="75"/>
      <c r="BA638" s="75"/>
      <c r="BB638" s="75"/>
      <c r="BC638" s="75"/>
      <c r="BD638" s="75"/>
      <c r="BE638" s="75"/>
      <c r="BF638" s="75"/>
      <c r="BG638" s="75"/>
      <c r="BH638" s="75"/>
      <c r="BI638" s="75"/>
      <c r="BJ638" s="75"/>
      <c r="BK638" s="75"/>
      <c r="BL638" s="75"/>
      <c r="BM638" s="75"/>
      <c r="BN638" s="75"/>
      <c r="BO638" s="75"/>
      <c r="BP638" s="75"/>
    </row>
    <row r="639" spans="1:68" s="79" customFormat="1" ht="15" customHeight="1" x14ac:dyDescent="0.2">
      <c r="A639" s="200"/>
      <c r="B639" s="182" t="s">
        <v>161</v>
      </c>
      <c r="C639" s="34" t="s">
        <v>111</v>
      </c>
      <c r="D639" s="34" t="s">
        <v>1177</v>
      </c>
      <c r="E639" s="34" t="s">
        <v>23</v>
      </c>
      <c r="F639" s="35" t="s">
        <v>874</v>
      </c>
      <c r="G639" s="36" t="s">
        <v>881</v>
      </c>
      <c r="H639" s="37">
        <v>43768</v>
      </c>
      <c r="I639" s="37">
        <v>43770</v>
      </c>
      <c r="J639" s="38">
        <v>10150</v>
      </c>
      <c r="K639" s="39">
        <v>3.7399900000000001</v>
      </c>
      <c r="L639" s="37">
        <v>43861</v>
      </c>
      <c r="M639" s="39">
        <v>67.666700000000006</v>
      </c>
      <c r="N639" s="40">
        <v>9150</v>
      </c>
      <c r="O639" s="40">
        <v>1000</v>
      </c>
      <c r="P639" s="40">
        <v>10150</v>
      </c>
      <c r="Q639" s="39">
        <v>4.2</v>
      </c>
      <c r="R639" s="39">
        <v>4.1500000000000004</v>
      </c>
      <c r="S639" s="39">
        <v>4.2</v>
      </c>
      <c r="T639" s="150">
        <v>15000</v>
      </c>
      <c r="U639" s="39">
        <v>99.054613638888895</v>
      </c>
      <c r="V639" s="75"/>
      <c r="W639" s="163">
        <f t="shared" si="9"/>
        <v>0</v>
      </c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  <c r="AN639" s="75"/>
      <c r="AO639" s="75"/>
      <c r="AP639" s="75"/>
      <c r="AQ639" s="75"/>
      <c r="AR639" s="75"/>
      <c r="AS639" s="75"/>
      <c r="AT639" s="75"/>
      <c r="AU639" s="75"/>
      <c r="AV639" s="75"/>
      <c r="AW639" s="75"/>
      <c r="AX639" s="75"/>
      <c r="AY639" s="75"/>
      <c r="AZ639" s="75"/>
      <c r="BA639" s="75"/>
      <c r="BB639" s="75"/>
      <c r="BC639" s="75"/>
      <c r="BD639" s="75"/>
      <c r="BE639" s="75"/>
      <c r="BF639" s="75"/>
      <c r="BG639" s="75"/>
      <c r="BH639" s="75"/>
      <c r="BI639" s="75"/>
      <c r="BJ639" s="75"/>
      <c r="BK639" s="75"/>
      <c r="BL639" s="75"/>
      <c r="BM639" s="75"/>
      <c r="BN639" s="75"/>
      <c r="BO639" s="75"/>
      <c r="BP639" s="75"/>
    </row>
    <row r="640" spans="1:68" s="79" customFormat="1" ht="15" customHeight="1" x14ac:dyDescent="0.2">
      <c r="A640" s="200"/>
      <c r="B640" s="183"/>
      <c r="C640" s="34" t="s">
        <v>79</v>
      </c>
      <c r="D640" s="34" t="s">
        <v>1177</v>
      </c>
      <c r="E640" s="34" t="s">
        <v>18</v>
      </c>
      <c r="F640" s="35" t="s">
        <v>870</v>
      </c>
      <c r="G640" s="36" t="s">
        <v>881</v>
      </c>
      <c r="H640" s="37">
        <v>43768</v>
      </c>
      <c r="I640" s="37">
        <v>43770</v>
      </c>
      <c r="J640" s="38">
        <v>20000</v>
      </c>
      <c r="K640" s="39">
        <v>6.032</v>
      </c>
      <c r="L640" s="37">
        <v>44134</v>
      </c>
      <c r="M640" s="39">
        <v>250.5</v>
      </c>
      <c r="N640" s="40">
        <v>100</v>
      </c>
      <c r="O640" s="40">
        <v>19900</v>
      </c>
      <c r="P640" s="40">
        <v>20000</v>
      </c>
      <c r="Q640" s="39">
        <v>6.2</v>
      </c>
      <c r="R640" s="39">
        <v>5.8</v>
      </c>
      <c r="S640" s="39">
        <v>6.2</v>
      </c>
      <c r="T640" s="150">
        <v>20000</v>
      </c>
      <c r="U640" s="39">
        <v>93.900977777777783</v>
      </c>
      <c r="V640" s="75"/>
      <c r="W640" s="163">
        <f t="shared" si="9"/>
        <v>0</v>
      </c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  <c r="AN640" s="75"/>
      <c r="AO640" s="75"/>
      <c r="AP640" s="75"/>
      <c r="AQ640" s="75"/>
      <c r="AR640" s="75"/>
      <c r="AS640" s="75"/>
      <c r="AT640" s="75"/>
      <c r="AU640" s="75"/>
      <c r="AV640" s="75"/>
      <c r="AW640" s="75"/>
      <c r="AX640" s="75"/>
      <c r="AY640" s="75"/>
      <c r="AZ640" s="75"/>
      <c r="BA640" s="75"/>
      <c r="BB640" s="75"/>
      <c r="BC640" s="75"/>
      <c r="BD640" s="75"/>
      <c r="BE640" s="75"/>
      <c r="BF640" s="75"/>
      <c r="BG640" s="75"/>
      <c r="BH640" s="75"/>
      <c r="BI640" s="75"/>
      <c r="BJ640" s="75"/>
      <c r="BK640" s="75"/>
      <c r="BL640" s="75"/>
      <c r="BM640" s="75"/>
      <c r="BN640" s="75"/>
      <c r="BO640" s="75"/>
      <c r="BP640" s="75"/>
    </row>
    <row r="641" spans="1:68" s="78" customFormat="1" ht="15" customHeight="1" x14ac:dyDescent="0.2">
      <c r="A641" s="200"/>
      <c r="B641" s="183"/>
      <c r="C641" s="34" t="s">
        <v>111</v>
      </c>
      <c r="D641" s="34" t="s">
        <v>1177</v>
      </c>
      <c r="E641" s="34" t="s">
        <v>21</v>
      </c>
      <c r="F641" s="35" t="s">
        <v>880</v>
      </c>
      <c r="G641" s="36" t="s">
        <v>881</v>
      </c>
      <c r="H641" s="37">
        <v>43796</v>
      </c>
      <c r="I641" s="37">
        <v>43798</v>
      </c>
      <c r="J641" s="38">
        <v>14500</v>
      </c>
      <c r="K641" s="39">
        <v>4.1776</v>
      </c>
      <c r="L641" s="37">
        <v>43966</v>
      </c>
      <c r="M641" s="39">
        <v>179.31029999999998</v>
      </c>
      <c r="N641" s="40">
        <v>1696</v>
      </c>
      <c r="O641" s="40">
        <v>12804</v>
      </c>
      <c r="P641" s="40">
        <v>14500</v>
      </c>
      <c r="Q641" s="39">
        <v>4.5</v>
      </c>
      <c r="R641" s="39">
        <v>3.5999999999999996</v>
      </c>
      <c r="S641" s="39">
        <v>4.5</v>
      </c>
      <c r="T641" s="150">
        <v>14500</v>
      </c>
      <c r="U641" s="39">
        <v>97.887997999999996</v>
      </c>
      <c r="V641" s="75"/>
      <c r="W641" s="163">
        <f t="shared" si="9"/>
        <v>0</v>
      </c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  <c r="AN641" s="75"/>
      <c r="AO641" s="75"/>
      <c r="AP641" s="75"/>
      <c r="AQ641" s="75"/>
      <c r="AR641" s="75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5"/>
      <c r="BD641" s="75"/>
      <c r="BE641" s="75"/>
      <c r="BF641" s="75"/>
      <c r="BG641" s="75"/>
      <c r="BH641" s="75"/>
      <c r="BI641" s="75"/>
      <c r="BJ641" s="75"/>
      <c r="BK641" s="75"/>
      <c r="BL641" s="75"/>
      <c r="BM641" s="75"/>
      <c r="BN641" s="75"/>
      <c r="BO641" s="75"/>
      <c r="BP641" s="75"/>
    </row>
    <row r="642" spans="1:68" s="78" customFormat="1" ht="15" customHeight="1" x14ac:dyDescent="0.2">
      <c r="A642" s="200"/>
      <c r="B642" s="183"/>
      <c r="C642" s="34" t="s">
        <v>113</v>
      </c>
      <c r="D642" s="34" t="s">
        <v>1177</v>
      </c>
      <c r="E642" s="34" t="s">
        <v>21</v>
      </c>
      <c r="F642" s="35" t="s">
        <v>882</v>
      </c>
      <c r="G642" s="36" t="s">
        <v>881</v>
      </c>
      <c r="H642" s="37">
        <v>43789.666666666664</v>
      </c>
      <c r="I642" s="37">
        <v>43791.666666666664</v>
      </c>
      <c r="J642" s="38">
        <v>16000</v>
      </c>
      <c r="K642" s="39">
        <v>6.4417999999999997</v>
      </c>
      <c r="L642" s="37">
        <v>43973</v>
      </c>
      <c r="M642" s="39">
        <v>99.331299999999999</v>
      </c>
      <c r="N642" s="40">
        <v>12347</v>
      </c>
      <c r="O642" s="40">
        <v>3546</v>
      </c>
      <c r="P642" s="40">
        <f>O642+N642</f>
        <v>15893</v>
      </c>
      <c r="Q642" s="39">
        <v>6.5</v>
      </c>
      <c r="R642" s="39">
        <v>6.25</v>
      </c>
      <c r="S642" s="39">
        <v>6.5</v>
      </c>
      <c r="T642" s="150">
        <v>16000</v>
      </c>
      <c r="U642" s="39">
        <v>96.743313000000001</v>
      </c>
      <c r="V642" s="75"/>
      <c r="W642" s="163">
        <f t="shared" si="9"/>
        <v>107</v>
      </c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  <c r="AN642" s="75"/>
      <c r="AO642" s="75"/>
      <c r="AP642" s="75"/>
      <c r="AQ642" s="75"/>
      <c r="AR642" s="75"/>
      <c r="AS642" s="75"/>
      <c r="AT642" s="75"/>
      <c r="AU642" s="75"/>
      <c r="AV642" s="75"/>
      <c r="AW642" s="75"/>
      <c r="AX642" s="75"/>
      <c r="AY642" s="75"/>
      <c r="AZ642" s="75"/>
      <c r="BA642" s="75"/>
      <c r="BB642" s="75"/>
      <c r="BC642" s="75"/>
      <c r="BD642" s="75"/>
      <c r="BE642" s="75"/>
      <c r="BF642" s="75"/>
      <c r="BG642" s="75"/>
      <c r="BH642" s="75"/>
      <c r="BI642" s="75"/>
      <c r="BJ642" s="75"/>
      <c r="BK642" s="75"/>
      <c r="BL642" s="75"/>
      <c r="BM642" s="75"/>
      <c r="BN642" s="75"/>
      <c r="BO642" s="75"/>
      <c r="BP642" s="75"/>
    </row>
    <row r="643" spans="1:68" s="78" customFormat="1" ht="15" customHeight="1" x14ac:dyDescent="0.2">
      <c r="A643" s="200"/>
      <c r="B643" s="183"/>
      <c r="C643" s="34" t="s">
        <v>111</v>
      </c>
      <c r="D643" s="34" t="s">
        <v>1177</v>
      </c>
      <c r="E643" s="34" t="s">
        <v>23</v>
      </c>
      <c r="F643" s="35" t="s">
        <v>883</v>
      </c>
      <c r="G643" s="36" t="s">
        <v>881</v>
      </c>
      <c r="H643" s="37">
        <v>43789.541666666664</v>
      </c>
      <c r="I643" s="37">
        <v>43791.541666666664</v>
      </c>
      <c r="J643" s="38">
        <v>15000</v>
      </c>
      <c r="K643" s="39">
        <v>4.1070000000000002</v>
      </c>
      <c r="L643" s="37">
        <v>43882</v>
      </c>
      <c r="M643" s="39">
        <v>104.66670000000001</v>
      </c>
      <c r="N643" s="40">
        <v>10167</v>
      </c>
      <c r="O643" s="40">
        <v>4833</v>
      </c>
      <c r="P643" s="40">
        <v>15000</v>
      </c>
      <c r="Q643" s="39">
        <v>4.5</v>
      </c>
      <c r="R643" s="39">
        <v>3.35</v>
      </c>
      <c r="S643" s="39">
        <v>4.5</v>
      </c>
      <c r="T643" s="150">
        <v>15000</v>
      </c>
      <c r="U643" s="39">
        <v>98.961842000000004</v>
      </c>
      <c r="V643" s="75"/>
      <c r="W643" s="163">
        <f t="shared" ref="W643:W706" si="10">J643-P643</f>
        <v>0</v>
      </c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  <c r="AN643" s="75"/>
      <c r="AO643" s="75"/>
      <c r="AP643" s="75"/>
      <c r="AQ643" s="75"/>
      <c r="AR643" s="75"/>
      <c r="AS643" s="75"/>
      <c r="AT643" s="75"/>
      <c r="AU643" s="75"/>
      <c r="AV643" s="75"/>
      <c r="AW643" s="75"/>
      <c r="AX643" s="75"/>
      <c r="AY643" s="75"/>
      <c r="AZ643" s="75"/>
      <c r="BA643" s="75"/>
      <c r="BB643" s="75"/>
      <c r="BC643" s="75"/>
      <c r="BD643" s="75"/>
      <c r="BE643" s="75"/>
      <c r="BF643" s="75"/>
      <c r="BG643" s="75"/>
      <c r="BH643" s="75"/>
      <c r="BI643" s="75"/>
      <c r="BJ643" s="75"/>
      <c r="BK643" s="75"/>
      <c r="BL643" s="75"/>
      <c r="BM643" s="75"/>
      <c r="BN643" s="75"/>
      <c r="BO643" s="75"/>
      <c r="BP643" s="75"/>
    </row>
    <row r="644" spans="1:68" s="78" customFormat="1" ht="15" customHeight="1" x14ac:dyDescent="0.2">
      <c r="A644" s="200"/>
      <c r="B644" s="183"/>
      <c r="C644" s="34" t="s">
        <v>113</v>
      </c>
      <c r="D644" s="34" t="s">
        <v>1177</v>
      </c>
      <c r="E644" s="34" t="s">
        <v>21</v>
      </c>
      <c r="F644" s="35" t="s">
        <v>884</v>
      </c>
      <c r="G644" s="36" t="s">
        <v>881</v>
      </c>
      <c r="H644" s="37">
        <v>43782.666666666664</v>
      </c>
      <c r="I644" s="37">
        <v>43784.666666666664</v>
      </c>
      <c r="J644" s="38">
        <v>18225</v>
      </c>
      <c r="K644" s="39">
        <v>6.3414000000000001</v>
      </c>
      <c r="L644" s="37">
        <v>43966</v>
      </c>
      <c r="M644" s="39">
        <v>119.94510000000001</v>
      </c>
      <c r="N644" s="40">
        <v>8907</v>
      </c>
      <c r="O644" s="40">
        <v>9318</v>
      </c>
      <c r="P644" s="40">
        <v>18225</v>
      </c>
      <c r="Q644" s="39">
        <v>6.5</v>
      </c>
      <c r="R644" s="39">
        <v>6</v>
      </c>
      <c r="S644" s="39">
        <v>6.5</v>
      </c>
      <c r="T644" s="150">
        <v>18225</v>
      </c>
      <c r="U644" s="39">
        <v>96.794056999999995</v>
      </c>
      <c r="V644" s="75"/>
      <c r="W644" s="163">
        <f t="shared" si="10"/>
        <v>0</v>
      </c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  <c r="AN644" s="75"/>
      <c r="AO644" s="75"/>
      <c r="AP644" s="75"/>
      <c r="AQ644" s="75"/>
      <c r="AR644" s="75"/>
      <c r="AS644" s="75"/>
      <c r="AT644" s="75"/>
      <c r="AU644" s="75"/>
      <c r="AV644" s="75"/>
      <c r="AW644" s="75"/>
      <c r="AX644" s="75"/>
      <c r="AY644" s="75"/>
      <c r="AZ644" s="75"/>
      <c r="BA644" s="75"/>
      <c r="BB644" s="75"/>
      <c r="BC644" s="75"/>
      <c r="BD644" s="75"/>
      <c r="BE644" s="75"/>
      <c r="BF644" s="75"/>
      <c r="BG644" s="75"/>
      <c r="BH644" s="75"/>
      <c r="BI644" s="75"/>
      <c r="BJ644" s="75"/>
      <c r="BK644" s="75"/>
      <c r="BL644" s="75"/>
      <c r="BM644" s="75"/>
      <c r="BN644" s="75"/>
      <c r="BO644" s="75"/>
      <c r="BP644" s="75"/>
    </row>
    <row r="645" spans="1:68" s="78" customFormat="1" ht="15" customHeight="1" x14ac:dyDescent="0.2">
      <c r="A645" s="200"/>
      <c r="B645" s="183"/>
      <c r="C645" s="34" t="s">
        <v>79</v>
      </c>
      <c r="D645" s="34" t="s">
        <v>1177</v>
      </c>
      <c r="E645" s="34" t="s">
        <v>18</v>
      </c>
      <c r="F645" s="35" t="s">
        <v>885</v>
      </c>
      <c r="G645" s="36" t="s">
        <v>881</v>
      </c>
      <c r="H645" s="37">
        <v>43775.666666666664</v>
      </c>
      <c r="I645" s="37">
        <v>43777.666666666664</v>
      </c>
      <c r="J645" s="38">
        <v>20000</v>
      </c>
      <c r="K645" s="39">
        <v>6.08</v>
      </c>
      <c r="L645" s="37">
        <v>44141</v>
      </c>
      <c r="M645" s="39">
        <v>165</v>
      </c>
      <c r="N645" s="40">
        <v>14000</v>
      </c>
      <c r="O645" s="40">
        <v>6000</v>
      </c>
      <c r="P645" s="40">
        <v>20000</v>
      </c>
      <c r="Q645" s="39">
        <v>6.15</v>
      </c>
      <c r="R645" s="39">
        <v>6</v>
      </c>
      <c r="S645" s="39">
        <v>6.15</v>
      </c>
      <c r="T645" s="150">
        <v>20000</v>
      </c>
      <c r="U645" s="39">
        <v>93.385244400000005</v>
      </c>
      <c r="V645" s="75"/>
      <c r="W645" s="163">
        <f t="shared" si="10"/>
        <v>0</v>
      </c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  <c r="AN645" s="75"/>
      <c r="AO645" s="75"/>
      <c r="AP645" s="75"/>
      <c r="AQ645" s="75"/>
      <c r="AR645" s="75"/>
      <c r="AS645" s="75"/>
      <c r="AT645" s="75"/>
      <c r="AU645" s="75"/>
      <c r="AV645" s="75"/>
      <c r="AW645" s="75"/>
      <c r="AX645" s="75"/>
      <c r="AY645" s="75"/>
      <c r="AZ645" s="75"/>
      <c r="BA645" s="75"/>
      <c r="BB645" s="75"/>
      <c r="BC645" s="75"/>
      <c r="BD645" s="75"/>
      <c r="BE645" s="75"/>
      <c r="BF645" s="75"/>
      <c r="BG645" s="75"/>
      <c r="BH645" s="75"/>
      <c r="BI645" s="75"/>
      <c r="BJ645" s="75"/>
      <c r="BK645" s="75"/>
      <c r="BL645" s="75"/>
      <c r="BM645" s="75"/>
      <c r="BN645" s="75"/>
      <c r="BO645" s="75"/>
      <c r="BP645" s="75"/>
    </row>
    <row r="646" spans="1:68" s="78" customFormat="1" ht="15" customHeight="1" x14ac:dyDescent="0.2">
      <c r="A646" s="200"/>
      <c r="B646" s="183"/>
      <c r="C646" s="34" t="s">
        <v>111</v>
      </c>
      <c r="D646" s="34" t="s">
        <v>1177</v>
      </c>
      <c r="E646" s="34" t="s">
        <v>23</v>
      </c>
      <c r="F646" s="35" t="s">
        <v>886</v>
      </c>
      <c r="G646" s="36" t="s">
        <v>881</v>
      </c>
      <c r="H646" s="37">
        <v>43796.666666666664</v>
      </c>
      <c r="I646" s="37">
        <v>43798.666666666664</v>
      </c>
      <c r="J646" s="38">
        <v>15000</v>
      </c>
      <c r="K646" s="39">
        <v>3.9508000000000001</v>
      </c>
      <c r="L646" s="37">
        <v>43889</v>
      </c>
      <c r="M646" s="39">
        <v>114.5</v>
      </c>
      <c r="N646" s="40">
        <v>550</v>
      </c>
      <c r="O646" s="40">
        <v>14450</v>
      </c>
      <c r="P646" s="40">
        <v>15000</v>
      </c>
      <c r="Q646" s="39">
        <v>4.25</v>
      </c>
      <c r="R646" s="39">
        <v>3.75</v>
      </c>
      <c r="S646" s="39">
        <v>4.25</v>
      </c>
      <c r="T646" s="150">
        <v>15000</v>
      </c>
      <c r="U646" s="39">
        <v>99.001317</v>
      </c>
      <c r="V646" s="75"/>
      <c r="W646" s="163">
        <f t="shared" si="10"/>
        <v>0</v>
      </c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  <c r="AN646" s="75"/>
      <c r="AO646" s="75"/>
      <c r="AP646" s="75"/>
      <c r="AQ646" s="75"/>
      <c r="AR646" s="75"/>
      <c r="AS646" s="75"/>
      <c r="AT646" s="75"/>
      <c r="AU646" s="75"/>
      <c r="AV646" s="75"/>
      <c r="AW646" s="75"/>
      <c r="AX646" s="75"/>
      <c r="AY646" s="75"/>
      <c r="AZ646" s="75"/>
      <c r="BA646" s="75"/>
      <c r="BB646" s="75"/>
      <c r="BC646" s="75"/>
      <c r="BD646" s="75"/>
      <c r="BE646" s="75"/>
      <c r="BF646" s="75"/>
      <c r="BG646" s="75"/>
      <c r="BH646" s="75"/>
      <c r="BI646" s="75"/>
      <c r="BJ646" s="75"/>
      <c r="BK646" s="75"/>
      <c r="BL646" s="75"/>
      <c r="BM646" s="75"/>
      <c r="BN646" s="75"/>
      <c r="BO646" s="75"/>
      <c r="BP646" s="75"/>
    </row>
    <row r="647" spans="1:68" s="78" customFormat="1" ht="15" customHeight="1" x14ac:dyDescent="0.2">
      <c r="A647" s="200"/>
      <c r="B647" s="183"/>
      <c r="C647" s="34" t="s">
        <v>111</v>
      </c>
      <c r="D647" s="34" t="s">
        <v>1177</v>
      </c>
      <c r="E647" s="34" t="s">
        <v>23</v>
      </c>
      <c r="F647" s="35" t="s">
        <v>887</v>
      </c>
      <c r="G647" s="36" t="s">
        <v>881</v>
      </c>
      <c r="H647" s="37">
        <v>43775.583333333336</v>
      </c>
      <c r="I647" s="37">
        <v>43777.583333333336</v>
      </c>
      <c r="J647" s="38">
        <v>14500</v>
      </c>
      <c r="K647" s="39">
        <v>3.7869999999999999</v>
      </c>
      <c r="L647" s="37">
        <v>43868</v>
      </c>
      <c r="M647" s="39">
        <v>93.103400000000008</v>
      </c>
      <c r="N647" s="40">
        <v>7500</v>
      </c>
      <c r="O647" s="40">
        <v>6000</v>
      </c>
      <c r="P647" s="40">
        <v>13500</v>
      </c>
      <c r="Q647" s="39">
        <v>4.2</v>
      </c>
      <c r="R647" s="39">
        <v>3.5000000000000004</v>
      </c>
      <c r="S647" s="39">
        <v>4.2</v>
      </c>
      <c r="T647" s="150">
        <v>14500</v>
      </c>
      <c r="U647" s="39">
        <v>99.042721</v>
      </c>
      <c r="V647" s="75"/>
      <c r="W647" s="163">
        <f t="shared" si="10"/>
        <v>1000</v>
      </c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  <c r="AN647" s="75"/>
      <c r="AO647" s="75"/>
      <c r="AP647" s="75"/>
      <c r="AQ647" s="75"/>
      <c r="AR647" s="75"/>
      <c r="AS647" s="75"/>
      <c r="AT647" s="75"/>
      <c r="AU647" s="75"/>
      <c r="AV647" s="75"/>
      <c r="AW647" s="75"/>
      <c r="AX647" s="75"/>
      <c r="AY647" s="75"/>
      <c r="AZ647" s="75"/>
      <c r="BA647" s="75"/>
      <c r="BB647" s="75"/>
      <c r="BC647" s="75"/>
      <c r="BD647" s="75"/>
      <c r="BE647" s="75"/>
      <c r="BF647" s="75"/>
      <c r="BG647" s="75"/>
      <c r="BH647" s="75"/>
      <c r="BI647" s="75"/>
      <c r="BJ647" s="75"/>
      <c r="BK647" s="75"/>
      <c r="BL647" s="75"/>
      <c r="BM647" s="75"/>
      <c r="BN647" s="75"/>
      <c r="BO647" s="75"/>
      <c r="BP647" s="75"/>
    </row>
    <row r="648" spans="1:68" s="78" customFormat="1" ht="15" customHeight="1" x14ac:dyDescent="0.25">
      <c r="A648" s="200"/>
      <c r="B648" s="183"/>
      <c r="C648" s="34" t="s">
        <v>76</v>
      </c>
      <c r="D648" s="34" t="s">
        <v>1177</v>
      </c>
      <c r="E648" s="34" t="s">
        <v>21</v>
      </c>
      <c r="F648" s="35" t="s">
        <v>888</v>
      </c>
      <c r="G648" s="36" t="s">
        <v>881</v>
      </c>
      <c r="H648" s="37">
        <v>43775.583333333336</v>
      </c>
      <c r="I648" s="37">
        <v>43777.583333333336</v>
      </c>
      <c r="J648" s="38">
        <v>20000</v>
      </c>
      <c r="K648" s="39">
        <v>2.6313</v>
      </c>
      <c r="L648" s="37">
        <v>43959</v>
      </c>
      <c r="M648" s="39">
        <v>114.99999999999999</v>
      </c>
      <c r="N648" s="106">
        <v>13000</v>
      </c>
      <c r="O648" s="40">
        <v>7000</v>
      </c>
      <c r="P648" s="40">
        <v>20000</v>
      </c>
      <c r="Q648" s="39">
        <v>2.95</v>
      </c>
      <c r="R648" s="39">
        <v>2.25</v>
      </c>
      <c r="S648" s="39">
        <v>2.85</v>
      </c>
      <c r="T648" s="150">
        <v>20000</v>
      </c>
      <c r="U648" s="39">
        <v>98.669757000000004</v>
      </c>
      <c r="V648" s="75"/>
      <c r="W648" s="163">
        <f t="shared" si="10"/>
        <v>0</v>
      </c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  <c r="AN648" s="75"/>
      <c r="AO648" s="75"/>
      <c r="AP648" s="75"/>
      <c r="AQ648" s="75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5"/>
      <c r="BG648" s="75"/>
      <c r="BH648" s="75"/>
      <c r="BI648" s="75"/>
      <c r="BJ648" s="75"/>
      <c r="BK648" s="75"/>
      <c r="BL648" s="75"/>
      <c r="BM648" s="75"/>
      <c r="BN648" s="75"/>
      <c r="BO648" s="75"/>
      <c r="BP648" s="75"/>
    </row>
    <row r="649" spans="1:68" s="78" customFormat="1" ht="15" customHeight="1" x14ac:dyDescent="0.25">
      <c r="A649" s="200"/>
      <c r="B649" s="183"/>
      <c r="C649" s="34" t="s">
        <v>76</v>
      </c>
      <c r="D649" s="34" t="s">
        <v>1177</v>
      </c>
      <c r="E649" s="34" t="s">
        <v>21</v>
      </c>
      <c r="F649" s="35" t="s">
        <v>889</v>
      </c>
      <c r="G649" s="36" t="s">
        <v>881</v>
      </c>
      <c r="H649" s="37">
        <v>43782.583333333336</v>
      </c>
      <c r="I649" s="37">
        <v>43784.583333333336</v>
      </c>
      <c r="J649" s="38">
        <v>20000</v>
      </c>
      <c r="K649" s="39">
        <v>2.7168999999999999</v>
      </c>
      <c r="L649" s="37">
        <v>43966</v>
      </c>
      <c r="M649" s="39">
        <v>150</v>
      </c>
      <c r="N649" s="106">
        <v>18500</v>
      </c>
      <c r="O649" s="40">
        <v>1500</v>
      </c>
      <c r="P649" s="40">
        <v>20000</v>
      </c>
      <c r="Q649" s="39">
        <v>3</v>
      </c>
      <c r="R649" s="39">
        <v>2.5</v>
      </c>
      <c r="S649" s="39">
        <v>3</v>
      </c>
      <c r="T649" s="150">
        <v>20000</v>
      </c>
      <c r="U649" s="39">
        <v>98.626469</v>
      </c>
      <c r="V649" s="75"/>
      <c r="W649" s="163">
        <f t="shared" si="10"/>
        <v>0</v>
      </c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  <c r="AN649" s="75"/>
      <c r="AO649" s="75"/>
      <c r="AP649" s="75"/>
      <c r="AQ649" s="75"/>
      <c r="AR649" s="75"/>
      <c r="AS649" s="75"/>
      <c r="AT649" s="75"/>
      <c r="AU649" s="75"/>
      <c r="AV649" s="75"/>
      <c r="AW649" s="75"/>
      <c r="AX649" s="75"/>
      <c r="AY649" s="75"/>
      <c r="AZ649" s="75"/>
      <c r="BA649" s="75"/>
      <c r="BB649" s="75"/>
      <c r="BC649" s="75"/>
      <c r="BD649" s="75"/>
      <c r="BE649" s="75"/>
      <c r="BF649" s="75"/>
      <c r="BG649" s="75"/>
      <c r="BH649" s="75"/>
      <c r="BI649" s="75"/>
      <c r="BJ649" s="75"/>
      <c r="BK649" s="75"/>
      <c r="BL649" s="75"/>
      <c r="BM649" s="75"/>
      <c r="BN649" s="75"/>
      <c r="BO649" s="75"/>
      <c r="BP649" s="75"/>
    </row>
    <row r="650" spans="1:68" s="78" customFormat="1" ht="15" customHeight="1" x14ac:dyDescent="0.2">
      <c r="A650" s="200"/>
      <c r="B650" s="187"/>
      <c r="C650" s="34" t="s">
        <v>408</v>
      </c>
      <c r="D650" s="34" t="s">
        <v>1177</v>
      </c>
      <c r="E650" s="34" t="s">
        <v>21</v>
      </c>
      <c r="F650" s="35" t="s">
        <v>890</v>
      </c>
      <c r="G650" s="36" t="s">
        <v>881</v>
      </c>
      <c r="H650" s="37">
        <v>43796.708333333336</v>
      </c>
      <c r="I650" s="37">
        <v>43798.708333333336</v>
      </c>
      <c r="J650" s="38">
        <v>4000</v>
      </c>
      <c r="K650" s="39">
        <v>5.125</v>
      </c>
      <c r="L650" s="37">
        <v>43980</v>
      </c>
      <c r="M650" s="39">
        <v>100</v>
      </c>
      <c r="N650" s="40">
        <v>4000</v>
      </c>
      <c r="O650" s="40">
        <v>0</v>
      </c>
      <c r="P650" s="40">
        <v>4000</v>
      </c>
      <c r="Q650" s="39">
        <v>5.5E-2</v>
      </c>
      <c r="R650" s="39">
        <v>5</v>
      </c>
      <c r="S650" s="39">
        <v>5.5</v>
      </c>
      <c r="T650" s="150">
        <v>4000</v>
      </c>
      <c r="U650" s="39">
        <v>97.409028000000006</v>
      </c>
      <c r="V650" s="75"/>
      <c r="W650" s="163">
        <f t="shared" si="10"/>
        <v>0</v>
      </c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  <c r="AN650" s="75"/>
      <c r="AO650" s="75"/>
      <c r="AP650" s="75"/>
      <c r="AQ650" s="75"/>
      <c r="AR650" s="75"/>
      <c r="AS650" s="75"/>
      <c r="AT650" s="75"/>
      <c r="AU650" s="75"/>
      <c r="AV650" s="75"/>
      <c r="AW650" s="75"/>
      <c r="AX650" s="75"/>
      <c r="AY650" s="75"/>
      <c r="AZ650" s="75"/>
      <c r="BA650" s="75"/>
      <c r="BB650" s="75"/>
      <c r="BC650" s="75"/>
      <c r="BD650" s="75"/>
      <c r="BE650" s="75"/>
      <c r="BF650" s="75"/>
      <c r="BG650" s="75"/>
      <c r="BH650" s="75"/>
      <c r="BI650" s="75"/>
      <c r="BJ650" s="75"/>
      <c r="BK650" s="75"/>
      <c r="BL650" s="75"/>
      <c r="BM650" s="75"/>
      <c r="BN650" s="75"/>
      <c r="BO650" s="75"/>
      <c r="BP650" s="75"/>
    </row>
    <row r="651" spans="1:68" s="79" customFormat="1" ht="15" customHeight="1" x14ac:dyDescent="0.2">
      <c r="A651" s="200"/>
      <c r="B651" s="184" t="s">
        <v>946</v>
      </c>
      <c r="C651" s="26" t="s">
        <v>111</v>
      </c>
      <c r="D651" s="26" t="s">
        <v>1177</v>
      </c>
      <c r="E651" s="26" t="s">
        <v>21</v>
      </c>
      <c r="F651" s="27" t="s">
        <v>891</v>
      </c>
      <c r="G651" s="28" t="s">
        <v>892</v>
      </c>
      <c r="H651" s="29">
        <v>43810.625</v>
      </c>
      <c r="I651" s="29">
        <v>43812.625</v>
      </c>
      <c r="J651" s="30">
        <v>15000</v>
      </c>
      <c r="K651" s="31">
        <v>4.5179999999999998</v>
      </c>
      <c r="L651" s="29">
        <v>43994</v>
      </c>
      <c r="M651" s="31">
        <v>126.66670000000001</v>
      </c>
      <c r="N651" s="32">
        <v>0</v>
      </c>
      <c r="O651" s="32">
        <v>15000</v>
      </c>
      <c r="P651" s="32">
        <v>15000</v>
      </c>
      <c r="Q651" s="31">
        <v>5.25</v>
      </c>
      <c r="R651" s="31">
        <v>4.0999999999999996</v>
      </c>
      <c r="S651" s="31">
        <v>5.25</v>
      </c>
      <c r="T651" s="149">
        <v>15000</v>
      </c>
      <c r="U651" s="31">
        <v>97.767972</v>
      </c>
      <c r="V651" s="75"/>
      <c r="W651" s="163">
        <f t="shared" si="10"/>
        <v>0</v>
      </c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  <c r="AN651" s="75"/>
      <c r="AO651" s="75"/>
      <c r="AP651" s="75"/>
      <c r="AQ651" s="75"/>
      <c r="AR651" s="75"/>
      <c r="AS651" s="75"/>
      <c r="AT651" s="75"/>
      <c r="AU651" s="75"/>
      <c r="AV651" s="75"/>
      <c r="AW651" s="75"/>
      <c r="AX651" s="75"/>
      <c r="AY651" s="75"/>
      <c r="AZ651" s="75"/>
      <c r="BA651" s="75"/>
      <c r="BB651" s="75"/>
      <c r="BC651" s="75"/>
      <c r="BD651" s="75"/>
      <c r="BE651" s="75"/>
      <c r="BF651" s="75"/>
      <c r="BG651" s="75"/>
      <c r="BH651" s="75"/>
      <c r="BI651" s="75"/>
      <c r="BJ651" s="75"/>
      <c r="BK651" s="75"/>
      <c r="BL651" s="75"/>
      <c r="BM651" s="75"/>
      <c r="BN651" s="75"/>
      <c r="BO651" s="75"/>
      <c r="BP651" s="75"/>
    </row>
    <row r="652" spans="1:68" s="79" customFormat="1" ht="15" customHeight="1" x14ac:dyDescent="0.2">
      <c r="A652" s="200"/>
      <c r="B652" s="185"/>
      <c r="C652" s="26" t="s">
        <v>113</v>
      </c>
      <c r="D652" s="26" t="s">
        <v>1177</v>
      </c>
      <c r="E652" s="26" t="s">
        <v>18</v>
      </c>
      <c r="F652" s="27" t="s">
        <v>893</v>
      </c>
      <c r="G652" s="28" t="s">
        <v>892</v>
      </c>
      <c r="H652" s="29">
        <v>43810.666666666664</v>
      </c>
      <c r="I652" s="29">
        <v>43812.666666666664</v>
      </c>
      <c r="J652" s="30">
        <v>6035</v>
      </c>
      <c r="K652" s="31">
        <v>6.3384</v>
      </c>
      <c r="L652" s="29">
        <v>44176</v>
      </c>
      <c r="M652" s="31">
        <v>109.3621</v>
      </c>
      <c r="N652" s="32">
        <v>3900</v>
      </c>
      <c r="O652" s="32">
        <v>2135</v>
      </c>
      <c r="P652" s="32">
        <f>O652+N652</f>
        <v>6035</v>
      </c>
      <c r="Q652" s="31">
        <v>6.5</v>
      </c>
      <c r="R652" s="31">
        <v>6.25</v>
      </c>
      <c r="S652" s="31">
        <v>6.5</v>
      </c>
      <c r="T652" s="149">
        <v>6035</v>
      </c>
      <c r="U652" s="31">
        <v>93.591130000000007</v>
      </c>
      <c r="V652" s="75"/>
      <c r="W652" s="163">
        <f t="shared" si="10"/>
        <v>0</v>
      </c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  <c r="AN652" s="75"/>
      <c r="AO652" s="75"/>
      <c r="AP652" s="75"/>
      <c r="AQ652" s="75"/>
      <c r="AR652" s="75"/>
      <c r="AS652" s="75"/>
      <c r="AT652" s="75"/>
      <c r="AU652" s="75"/>
      <c r="AV652" s="75"/>
      <c r="AW652" s="75"/>
      <c r="AX652" s="75"/>
      <c r="AY652" s="75"/>
      <c r="AZ652" s="75"/>
      <c r="BA652" s="75"/>
      <c r="BB652" s="75"/>
      <c r="BC652" s="75"/>
      <c r="BD652" s="75"/>
      <c r="BE652" s="75"/>
      <c r="BF652" s="75"/>
      <c r="BG652" s="75"/>
      <c r="BH652" s="75"/>
      <c r="BI652" s="75"/>
      <c r="BJ652" s="75"/>
      <c r="BK652" s="75"/>
      <c r="BL652" s="75"/>
      <c r="BM652" s="75"/>
      <c r="BN652" s="75"/>
      <c r="BO652" s="75"/>
      <c r="BP652" s="75"/>
    </row>
    <row r="653" spans="1:68" s="79" customFormat="1" ht="15" customHeight="1" x14ac:dyDescent="0.2">
      <c r="A653" s="200"/>
      <c r="B653" s="185"/>
      <c r="C653" s="26" t="s">
        <v>111</v>
      </c>
      <c r="D653" s="26" t="s">
        <v>1177</v>
      </c>
      <c r="E653" s="26" t="s">
        <v>23</v>
      </c>
      <c r="F653" s="27" t="s">
        <v>894</v>
      </c>
      <c r="G653" s="28" t="s">
        <v>892</v>
      </c>
      <c r="H653" s="29">
        <v>43803.5</v>
      </c>
      <c r="I653" s="29">
        <v>43805.5</v>
      </c>
      <c r="J653" s="30">
        <v>15000</v>
      </c>
      <c r="K653" s="31">
        <v>4.1921999999999997</v>
      </c>
      <c r="L653" s="29">
        <v>43896</v>
      </c>
      <c r="M653" s="31">
        <v>103.2667</v>
      </c>
      <c r="N653" s="32">
        <v>3490</v>
      </c>
      <c r="O653" s="32">
        <v>11510</v>
      </c>
      <c r="P653" s="32">
        <v>15000</v>
      </c>
      <c r="Q653" s="31">
        <v>4.5</v>
      </c>
      <c r="R653" s="31">
        <v>4</v>
      </c>
      <c r="S653" s="31">
        <v>4.5</v>
      </c>
      <c r="T653" s="149">
        <v>15000</v>
      </c>
      <c r="U653" s="31">
        <v>98.940297000000001</v>
      </c>
      <c r="V653" s="75"/>
      <c r="W653" s="163">
        <f t="shared" si="10"/>
        <v>0</v>
      </c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  <c r="AN653" s="75"/>
      <c r="AO653" s="75"/>
      <c r="AP653" s="75"/>
      <c r="AQ653" s="75"/>
      <c r="AR653" s="75"/>
      <c r="AS653" s="75"/>
      <c r="AT653" s="75"/>
      <c r="AU653" s="75"/>
      <c r="AV653" s="75"/>
      <c r="AW653" s="75"/>
      <c r="AX653" s="75"/>
      <c r="AY653" s="75"/>
      <c r="AZ653" s="75"/>
      <c r="BA653" s="75"/>
      <c r="BB653" s="75"/>
      <c r="BC653" s="75"/>
      <c r="BD653" s="75"/>
      <c r="BE653" s="75"/>
      <c r="BF653" s="75"/>
      <c r="BG653" s="75"/>
      <c r="BH653" s="75"/>
      <c r="BI653" s="75"/>
      <c r="BJ653" s="75"/>
      <c r="BK653" s="75"/>
      <c r="BL653" s="75"/>
      <c r="BM653" s="75"/>
      <c r="BN653" s="75"/>
      <c r="BO653" s="75"/>
      <c r="BP653" s="75"/>
    </row>
    <row r="654" spans="1:68" s="79" customFormat="1" ht="15" customHeight="1" x14ac:dyDescent="0.25">
      <c r="A654" s="200"/>
      <c r="B654" s="185"/>
      <c r="C654" s="26" t="s">
        <v>76</v>
      </c>
      <c r="D654" s="26" t="s">
        <v>1177</v>
      </c>
      <c r="E654" s="26" t="s">
        <v>21</v>
      </c>
      <c r="F654" s="27" t="s">
        <v>895</v>
      </c>
      <c r="G654" s="28" t="s">
        <v>892</v>
      </c>
      <c r="H654" s="29">
        <v>43803.53125</v>
      </c>
      <c r="I654" s="29">
        <v>43805.53125</v>
      </c>
      <c r="J654" s="30">
        <v>20000</v>
      </c>
      <c r="K654" s="31">
        <v>2.6635</v>
      </c>
      <c r="L654" s="29">
        <v>43987</v>
      </c>
      <c r="M654" s="31">
        <v>202</v>
      </c>
      <c r="N654" s="107">
        <v>17612</v>
      </c>
      <c r="O654" s="32">
        <v>2388</v>
      </c>
      <c r="P654" s="32">
        <v>20000</v>
      </c>
      <c r="Q654" s="31">
        <v>2.8</v>
      </c>
      <c r="R654" s="31">
        <v>2.2000000000000002</v>
      </c>
      <c r="S654" s="31">
        <v>2.8</v>
      </c>
      <c r="T654" s="149">
        <v>20000</v>
      </c>
      <c r="U654" s="31">
        <v>98.653452999999999</v>
      </c>
      <c r="V654" s="75"/>
      <c r="W654" s="163">
        <f t="shared" si="10"/>
        <v>0</v>
      </c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  <c r="AN654" s="75"/>
      <c r="AO654" s="75"/>
      <c r="AP654" s="75"/>
      <c r="AQ654" s="75"/>
      <c r="AR654" s="75"/>
      <c r="AS654" s="75"/>
      <c r="AT654" s="75"/>
      <c r="AU654" s="75"/>
      <c r="AV654" s="75"/>
      <c r="AW654" s="75"/>
      <c r="AX654" s="75"/>
      <c r="AY654" s="75"/>
      <c r="AZ654" s="75"/>
      <c r="BA654" s="75"/>
      <c r="BB654" s="75"/>
      <c r="BC654" s="75"/>
      <c r="BD654" s="75"/>
      <c r="BE654" s="75"/>
      <c r="BF654" s="75"/>
      <c r="BG654" s="75"/>
      <c r="BH654" s="75"/>
      <c r="BI654" s="75"/>
      <c r="BJ654" s="75"/>
      <c r="BK654" s="75"/>
      <c r="BL654" s="75"/>
      <c r="BM654" s="75"/>
      <c r="BN654" s="75"/>
      <c r="BO654" s="75"/>
      <c r="BP654" s="75"/>
    </row>
    <row r="655" spans="1:68" s="79" customFormat="1" ht="15" customHeight="1" x14ac:dyDescent="0.2">
      <c r="A655" s="200"/>
      <c r="B655" s="185"/>
      <c r="C655" s="26" t="s">
        <v>79</v>
      </c>
      <c r="D655" s="26" t="s">
        <v>1177</v>
      </c>
      <c r="E655" s="26" t="s">
        <v>23</v>
      </c>
      <c r="F655" s="27" t="s">
        <v>896</v>
      </c>
      <c r="G655" s="28" t="s">
        <v>892</v>
      </c>
      <c r="H655" s="29">
        <v>43817.666666666664</v>
      </c>
      <c r="I655" s="29">
        <v>43819.666666666664</v>
      </c>
      <c r="J655" s="30">
        <v>25000</v>
      </c>
      <c r="K655" s="31">
        <v>6.2694000000000001</v>
      </c>
      <c r="L655" s="29">
        <v>43910</v>
      </c>
      <c r="M655" s="31">
        <v>72</v>
      </c>
      <c r="N655" s="32">
        <v>8000</v>
      </c>
      <c r="O655" s="32">
        <v>10000</v>
      </c>
      <c r="P655" s="32">
        <v>18000</v>
      </c>
      <c r="Q655" s="31">
        <v>6.5</v>
      </c>
      <c r="R655" s="31">
        <v>5.95</v>
      </c>
      <c r="S655" s="31">
        <v>6.5</v>
      </c>
      <c r="T655" s="149">
        <v>25000</v>
      </c>
      <c r="U655" s="31">
        <v>98.415223999999995</v>
      </c>
      <c r="V655" s="75"/>
      <c r="W655" s="163">
        <f t="shared" si="10"/>
        <v>7000</v>
      </c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  <c r="AN655" s="75"/>
      <c r="AO655" s="75"/>
      <c r="AP655" s="75"/>
      <c r="AQ655" s="75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5"/>
      <c r="BG655" s="75"/>
      <c r="BH655" s="75"/>
      <c r="BI655" s="75"/>
      <c r="BJ655" s="75"/>
      <c r="BK655" s="75"/>
      <c r="BL655" s="75"/>
      <c r="BM655" s="75"/>
      <c r="BN655" s="75"/>
      <c r="BO655" s="75"/>
      <c r="BP655" s="75"/>
    </row>
    <row r="656" spans="1:68" s="79" customFormat="1" ht="15" customHeight="1" x14ac:dyDescent="0.2">
      <c r="A656" s="200"/>
      <c r="B656" s="185"/>
      <c r="C656" s="26" t="s">
        <v>113</v>
      </c>
      <c r="D656" s="26" t="s">
        <v>1177</v>
      </c>
      <c r="E656" s="26" t="s">
        <v>21</v>
      </c>
      <c r="F656" s="27" t="s">
        <v>897</v>
      </c>
      <c r="G656" s="28" t="s">
        <v>892</v>
      </c>
      <c r="H656" s="29">
        <v>43825.666666666664</v>
      </c>
      <c r="I656" s="29">
        <v>43826.666666666664</v>
      </c>
      <c r="J656" s="30">
        <v>28688</v>
      </c>
      <c r="K656" s="31">
        <v>6.5</v>
      </c>
      <c r="L656" s="29">
        <v>44008</v>
      </c>
      <c r="M656" s="31">
        <v>88.235500000000002</v>
      </c>
      <c r="N656" s="32">
        <v>25313</v>
      </c>
      <c r="O656" s="32">
        <v>0</v>
      </c>
      <c r="P656" s="32">
        <v>25313</v>
      </c>
      <c r="Q656" s="31">
        <v>6.5</v>
      </c>
      <c r="R656" s="31">
        <v>6.5</v>
      </c>
      <c r="S656" s="31">
        <v>6.5</v>
      </c>
      <c r="T656" s="149">
        <v>28688</v>
      </c>
      <c r="U656" s="31">
        <v>96.713888999999995</v>
      </c>
      <c r="V656" s="75"/>
      <c r="W656" s="163">
        <f t="shared" si="10"/>
        <v>3375</v>
      </c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  <c r="AN656" s="75"/>
      <c r="AO656" s="75"/>
      <c r="AP656" s="75"/>
      <c r="AQ656" s="75"/>
      <c r="AR656" s="75"/>
      <c r="AS656" s="75"/>
      <c r="AT656" s="75"/>
      <c r="AU656" s="75"/>
      <c r="AV656" s="75"/>
      <c r="AW656" s="75"/>
      <c r="AX656" s="75"/>
      <c r="AY656" s="75"/>
      <c r="AZ656" s="75"/>
      <c r="BA656" s="75"/>
      <c r="BB656" s="75"/>
      <c r="BC656" s="75"/>
      <c r="BD656" s="75"/>
      <c r="BE656" s="75"/>
      <c r="BF656" s="75"/>
      <c r="BG656" s="75"/>
      <c r="BH656" s="75"/>
      <c r="BI656" s="75"/>
      <c r="BJ656" s="75"/>
      <c r="BK656" s="75"/>
      <c r="BL656" s="75"/>
      <c r="BM656" s="75"/>
      <c r="BN656" s="75"/>
      <c r="BO656" s="75"/>
      <c r="BP656" s="75"/>
    </row>
    <row r="657" spans="1:68" s="79" customFormat="1" ht="15" customHeight="1" x14ac:dyDescent="0.2">
      <c r="A657" s="200"/>
      <c r="B657" s="185"/>
      <c r="C657" s="26" t="s">
        <v>113</v>
      </c>
      <c r="D657" s="26" t="s">
        <v>1177</v>
      </c>
      <c r="E657" s="26" t="s">
        <v>21</v>
      </c>
      <c r="F657" s="27" t="s">
        <v>898</v>
      </c>
      <c r="G657" s="28" t="s">
        <v>892</v>
      </c>
      <c r="H657" s="29">
        <v>43817.666666666664</v>
      </c>
      <c r="I657" s="29">
        <v>43819.666666666664</v>
      </c>
      <c r="J657" s="30">
        <v>36380</v>
      </c>
      <c r="K657" s="31">
        <v>6.2801999999999998</v>
      </c>
      <c r="L657" s="29">
        <v>44001</v>
      </c>
      <c r="M657" s="31">
        <v>104.2441</v>
      </c>
      <c r="N657" s="32">
        <v>31914</v>
      </c>
      <c r="O657" s="32">
        <v>4466</v>
      </c>
      <c r="P657" s="32">
        <v>36380</v>
      </c>
      <c r="Q657" s="31">
        <v>6.5</v>
      </c>
      <c r="R657" s="31">
        <v>6</v>
      </c>
      <c r="S657" s="31">
        <v>6.5</v>
      </c>
      <c r="T657" s="149">
        <v>36380</v>
      </c>
      <c r="U657" s="31">
        <v>96.825033000000005</v>
      </c>
      <c r="V657" s="75"/>
      <c r="W657" s="163">
        <f t="shared" si="10"/>
        <v>0</v>
      </c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  <c r="AN657" s="75"/>
      <c r="AO657" s="75"/>
      <c r="AP657" s="75"/>
      <c r="AQ657" s="75"/>
      <c r="AR657" s="75"/>
      <c r="AS657" s="75"/>
      <c r="AT657" s="75"/>
      <c r="AU657" s="75"/>
      <c r="AV657" s="75"/>
      <c r="AW657" s="75"/>
      <c r="AX657" s="75"/>
      <c r="AY657" s="75"/>
      <c r="AZ657" s="75"/>
      <c r="BA657" s="75"/>
      <c r="BB657" s="75"/>
      <c r="BC657" s="75"/>
      <c r="BD657" s="75"/>
      <c r="BE657" s="75"/>
      <c r="BF657" s="75"/>
      <c r="BG657" s="75"/>
      <c r="BH657" s="75"/>
      <c r="BI657" s="75"/>
      <c r="BJ657" s="75"/>
      <c r="BK657" s="75"/>
      <c r="BL657" s="75"/>
      <c r="BM657" s="75"/>
      <c r="BN657" s="75"/>
      <c r="BO657" s="75"/>
      <c r="BP657" s="75"/>
    </row>
    <row r="658" spans="1:68" s="135" customFormat="1" ht="15" customHeight="1" x14ac:dyDescent="0.2">
      <c r="A658" s="201"/>
      <c r="B658" s="186"/>
      <c r="C658" s="26" t="s">
        <v>111</v>
      </c>
      <c r="D658" s="26" t="s">
        <v>1177</v>
      </c>
      <c r="E658" s="26" t="s">
        <v>18</v>
      </c>
      <c r="F658" s="27" t="s">
        <v>899</v>
      </c>
      <c r="G658" s="28" t="s">
        <v>892</v>
      </c>
      <c r="H658" s="29">
        <v>43817.583333333336</v>
      </c>
      <c r="I658" s="29">
        <v>43819.583333333336</v>
      </c>
      <c r="J658" s="30">
        <v>5000</v>
      </c>
      <c r="K658" s="31">
        <v>5.25</v>
      </c>
      <c r="L658" s="29">
        <v>44183</v>
      </c>
      <c r="M658" s="31">
        <v>144</v>
      </c>
      <c r="N658" s="32">
        <v>0</v>
      </c>
      <c r="O658" s="32">
        <v>5000</v>
      </c>
      <c r="P658" s="32">
        <v>5000</v>
      </c>
      <c r="Q658" s="31">
        <v>5.25</v>
      </c>
      <c r="R658" s="31">
        <v>5.25</v>
      </c>
      <c r="S658" s="31">
        <v>5.25</v>
      </c>
      <c r="T658" s="149">
        <v>5000</v>
      </c>
      <c r="U658" s="31">
        <v>94.691666999999995</v>
      </c>
      <c r="V658" s="121"/>
      <c r="W658" s="163">
        <f t="shared" si="10"/>
        <v>0</v>
      </c>
      <c r="X658" s="121"/>
      <c r="Y658" s="121"/>
      <c r="Z658" s="121"/>
      <c r="AA658" s="121"/>
      <c r="AB658" s="121"/>
      <c r="AC658" s="121"/>
      <c r="AD658" s="121"/>
      <c r="AE658" s="121"/>
      <c r="AF658" s="121"/>
      <c r="AG658" s="121"/>
      <c r="AH658" s="121"/>
      <c r="AI658" s="121"/>
      <c r="AJ658" s="121"/>
      <c r="AK658" s="121"/>
      <c r="AL658" s="121"/>
      <c r="AM658" s="121"/>
      <c r="AN658" s="121"/>
      <c r="AO658" s="121"/>
      <c r="AP658" s="121"/>
      <c r="AQ658" s="121"/>
      <c r="AR658" s="121"/>
      <c r="AS658" s="121"/>
      <c r="AT658" s="121"/>
      <c r="AU658" s="121"/>
      <c r="AV658" s="121"/>
      <c r="AW658" s="121"/>
      <c r="AX658" s="121"/>
      <c r="AY658" s="121"/>
      <c r="AZ658" s="121"/>
      <c r="BA658" s="121"/>
      <c r="BB658" s="121"/>
      <c r="BC658" s="121"/>
      <c r="BD658" s="121"/>
      <c r="BE658" s="121"/>
      <c r="BF658" s="121"/>
      <c r="BG658" s="121"/>
      <c r="BH658" s="121"/>
      <c r="BI658" s="121"/>
      <c r="BJ658" s="121"/>
      <c r="BK658" s="121"/>
      <c r="BL658" s="121"/>
      <c r="BM658" s="121"/>
      <c r="BN658" s="121"/>
      <c r="BO658" s="121"/>
      <c r="BP658" s="121"/>
    </row>
    <row r="659" spans="1:68" s="134" customFormat="1" ht="15" customHeight="1" x14ac:dyDescent="0.25">
      <c r="A659" s="179">
        <v>2020</v>
      </c>
      <c r="B659" s="198" t="s">
        <v>945</v>
      </c>
      <c r="C659" s="34" t="s">
        <v>111</v>
      </c>
      <c r="D659" s="34" t="s">
        <v>1177</v>
      </c>
      <c r="E659" s="34" t="s">
        <v>23</v>
      </c>
      <c r="F659" s="35" t="s">
        <v>900</v>
      </c>
      <c r="G659" s="36" t="s">
        <v>901</v>
      </c>
      <c r="H659" s="71">
        <v>43852.5</v>
      </c>
      <c r="I659" s="50">
        <v>43854</v>
      </c>
      <c r="J659" s="38">
        <v>15000</v>
      </c>
      <c r="K659" s="39">
        <v>4.0503</v>
      </c>
      <c r="L659" s="37">
        <v>43945</v>
      </c>
      <c r="M659" s="39">
        <v>174</v>
      </c>
      <c r="N659" s="40">
        <v>1644</v>
      </c>
      <c r="O659" s="40">
        <v>13356</v>
      </c>
      <c r="P659" s="40">
        <v>15000</v>
      </c>
      <c r="Q659" s="39">
        <v>4.45</v>
      </c>
      <c r="R659" s="39">
        <v>3.75</v>
      </c>
      <c r="S659" s="39">
        <v>4.75</v>
      </c>
      <c r="T659" s="150">
        <v>15000</v>
      </c>
      <c r="U659" s="39">
        <v>98.976166000000006</v>
      </c>
      <c r="V659" s="121"/>
      <c r="W659" s="163">
        <f t="shared" si="10"/>
        <v>0</v>
      </c>
      <c r="X659" s="121"/>
      <c r="Y659" s="121"/>
      <c r="Z659" s="121"/>
      <c r="AA659" s="121"/>
      <c r="AB659" s="121"/>
      <c r="AC659" s="121"/>
      <c r="AD659" s="121"/>
      <c r="AE659" s="121"/>
      <c r="AF659" s="121"/>
      <c r="AG659" s="121"/>
      <c r="AH659" s="121"/>
      <c r="AI659" s="121"/>
      <c r="AJ659" s="121"/>
      <c r="AK659" s="121"/>
      <c r="AL659" s="121"/>
      <c r="AM659" s="121"/>
      <c r="AN659" s="121"/>
      <c r="AO659" s="121"/>
      <c r="AP659" s="121"/>
      <c r="AQ659" s="121"/>
      <c r="AR659" s="121"/>
      <c r="AS659" s="121"/>
      <c r="AT659" s="121"/>
      <c r="AU659" s="121"/>
      <c r="AV659" s="121"/>
      <c r="AW659" s="121"/>
      <c r="AX659" s="121"/>
      <c r="AY659" s="121"/>
      <c r="AZ659" s="121"/>
      <c r="BA659" s="121"/>
      <c r="BB659" s="121"/>
      <c r="BC659" s="121"/>
      <c r="BD659" s="121"/>
      <c r="BE659" s="121"/>
      <c r="BF659" s="121"/>
      <c r="BG659" s="121"/>
      <c r="BH659" s="121"/>
      <c r="BI659" s="121"/>
      <c r="BJ659" s="121"/>
      <c r="BK659" s="121"/>
      <c r="BL659" s="121"/>
      <c r="BM659" s="121"/>
      <c r="BN659" s="121"/>
      <c r="BO659" s="121"/>
      <c r="BP659" s="121"/>
    </row>
    <row r="660" spans="1:68" s="78" customFormat="1" ht="15" customHeight="1" x14ac:dyDescent="0.25">
      <c r="A660" s="180"/>
      <c r="B660" s="198"/>
      <c r="C660" s="34" t="s">
        <v>111</v>
      </c>
      <c r="D660" s="34" t="s">
        <v>1177</v>
      </c>
      <c r="E660" s="34" t="s">
        <v>23</v>
      </c>
      <c r="F660" s="35" t="s">
        <v>902</v>
      </c>
      <c r="G660" s="43" t="s">
        <v>901</v>
      </c>
      <c r="H660" s="71">
        <v>43859.5</v>
      </c>
      <c r="I660" s="50">
        <v>43861</v>
      </c>
      <c r="J660" s="41">
        <v>15000</v>
      </c>
      <c r="K660" s="39">
        <v>4.1666999999999996</v>
      </c>
      <c r="L660" s="37">
        <v>43952</v>
      </c>
      <c r="M660" s="39">
        <v>173</v>
      </c>
      <c r="N660" s="40">
        <v>3314</v>
      </c>
      <c r="O660" s="40">
        <v>11686</v>
      </c>
      <c r="P660" s="40">
        <v>15000</v>
      </c>
      <c r="Q660" s="39">
        <v>4.25</v>
      </c>
      <c r="R660" s="39">
        <v>4</v>
      </c>
      <c r="S660" s="39">
        <v>6.75</v>
      </c>
      <c r="T660" s="150">
        <v>15000</v>
      </c>
      <c r="U660" s="39">
        <v>98.946759</v>
      </c>
      <c r="V660" s="75"/>
      <c r="W660" s="163">
        <f t="shared" si="10"/>
        <v>0</v>
      </c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  <c r="AN660" s="75"/>
      <c r="AO660" s="75"/>
      <c r="AP660" s="75"/>
      <c r="AQ660" s="75"/>
      <c r="AR660" s="75"/>
      <c r="AS660" s="75"/>
      <c r="AT660" s="75"/>
      <c r="AU660" s="75"/>
      <c r="AV660" s="75"/>
      <c r="AW660" s="75"/>
      <c r="AX660" s="75"/>
      <c r="AY660" s="75"/>
      <c r="AZ660" s="75"/>
      <c r="BA660" s="75"/>
      <c r="BB660" s="75"/>
      <c r="BC660" s="75"/>
      <c r="BD660" s="75"/>
      <c r="BE660" s="75"/>
      <c r="BF660" s="75"/>
      <c r="BG660" s="75"/>
      <c r="BH660" s="75"/>
      <c r="BI660" s="75"/>
      <c r="BJ660" s="75"/>
      <c r="BK660" s="75"/>
      <c r="BL660" s="75"/>
      <c r="BM660" s="75"/>
      <c r="BN660" s="75"/>
      <c r="BO660" s="75"/>
      <c r="BP660" s="75"/>
    </row>
    <row r="661" spans="1:68" s="78" customFormat="1" ht="15" customHeight="1" x14ac:dyDescent="0.2">
      <c r="A661" s="180"/>
      <c r="B661" s="198"/>
      <c r="C661" s="34" t="s">
        <v>111</v>
      </c>
      <c r="D661" s="34" t="s">
        <v>1177</v>
      </c>
      <c r="E661" s="34" t="s">
        <v>23</v>
      </c>
      <c r="F661" s="35" t="s">
        <v>903</v>
      </c>
      <c r="G661" s="43" t="s">
        <v>901</v>
      </c>
      <c r="H661" s="67">
        <v>43838.5625</v>
      </c>
      <c r="I661" s="50">
        <v>43840</v>
      </c>
      <c r="J661" s="41">
        <v>15000</v>
      </c>
      <c r="K661" s="39">
        <v>4.0480999999999998</v>
      </c>
      <c r="L661" s="37">
        <v>43931</v>
      </c>
      <c r="M661" s="39">
        <v>193.04</v>
      </c>
      <c r="N661" s="40">
        <v>6000</v>
      </c>
      <c r="O661" s="40">
        <v>9000</v>
      </c>
      <c r="P661" s="40">
        <v>15000</v>
      </c>
      <c r="Q661" s="39">
        <v>4.45</v>
      </c>
      <c r="R661" s="39">
        <v>3.7</v>
      </c>
      <c r="S661" s="39">
        <v>5.25</v>
      </c>
      <c r="T661" s="150">
        <v>15000</v>
      </c>
      <c r="U661" s="39">
        <v>98.976721999999995</v>
      </c>
      <c r="V661" s="75"/>
      <c r="W661" s="163">
        <f t="shared" si="10"/>
        <v>0</v>
      </c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  <c r="AN661" s="75"/>
      <c r="AO661" s="75"/>
      <c r="AP661" s="75"/>
      <c r="AQ661" s="75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5"/>
      <c r="BG661" s="75"/>
      <c r="BH661" s="75"/>
      <c r="BI661" s="75"/>
      <c r="BJ661" s="75"/>
      <c r="BK661" s="75"/>
      <c r="BL661" s="75"/>
      <c r="BM661" s="75"/>
      <c r="BN661" s="75"/>
      <c r="BO661" s="75"/>
      <c r="BP661" s="75"/>
    </row>
    <row r="662" spans="1:68" s="78" customFormat="1" ht="15" customHeight="1" x14ac:dyDescent="0.2">
      <c r="A662" s="180"/>
      <c r="B662" s="198"/>
      <c r="C662" s="34" t="s">
        <v>113</v>
      </c>
      <c r="D662" s="34" t="s">
        <v>1177</v>
      </c>
      <c r="E662" s="34" t="s">
        <v>21</v>
      </c>
      <c r="F662" s="35" t="s">
        <v>904</v>
      </c>
      <c r="G662" s="43" t="s">
        <v>901</v>
      </c>
      <c r="H662" s="67">
        <v>43845.666666666664</v>
      </c>
      <c r="I662" s="145">
        <v>43847</v>
      </c>
      <c r="J662" s="41">
        <v>12045</v>
      </c>
      <c r="K662" s="39">
        <v>6.1047000000000002</v>
      </c>
      <c r="L662" s="37">
        <v>44029</v>
      </c>
      <c r="M662" s="39">
        <v>126.6086</v>
      </c>
      <c r="N662" s="40">
        <v>12045</v>
      </c>
      <c r="O662" s="40">
        <v>0</v>
      </c>
      <c r="P662" s="40">
        <v>12045</v>
      </c>
      <c r="Q662" s="39">
        <v>6.25</v>
      </c>
      <c r="R662" s="39">
        <v>6</v>
      </c>
      <c r="S662" s="39">
        <v>6.25</v>
      </c>
      <c r="T662" s="150">
        <v>12045</v>
      </c>
      <c r="U662" s="39">
        <v>96.913729000000004</v>
      </c>
      <c r="V662" s="75"/>
      <c r="W662" s="163">
        <f t="shared" si="10"/>
        <v>0</v>
      </c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  <c r="AN662" s="75"/>
      <c r="AO662" s="75"/>
      <c r="AP662" s="75"/>
      <c r="AQ662" s="75"/>
      <c r="AR662" s="75"/>
      <c r="AS662" s="75"/>
      <c r="AT662" s="75"/>
      <c r="AU662" s="75"/>
      <c r="AV662" s="75"/>
      <c r="AW662" s="75"/>
      <c r="AX662" s="75"/>
      <c r="AY662" s="75"/>
      <c r="AZ662" s="75"/>
      <c r="BA662" s="75"/>
      <c r="BB662" s="75"/>
      <c r="BC662" s="75"/>
      <c r="BD662" s="75"/>
      <c r="BE662" s="75"/>
      <c r="BF662" s="75"/>
      <c r="BG662" s="75"/>
      <c r="BH662" s="75"/>
      <c r="BI662" s="75"/>
      <c r="BJ662" s="75"/>
      <c r="BK662" s="75"/>
      <c r="BL662" s="75"/>
      <c r="BM662" s="75"/>
      <c r="BN662" s="75"/>
      <c r="BO662" s="75"/>
      <c r="BP662" s="75"/>
    </row>
    <row r="663" spans="1:68" s="78" customFormat="1" ht="15" customHeight="1" x14ac:dyDescent="0.25">
      <c r="A663" s="180"/>
      <c r="B663" s="198"/>
      <c r="C663" s="34" t="s">
        <v>113</v>
      </c>
      <c r="D663" s="34" t="s">
        <v>1177</v>
      </c>
      <c r="E663" s="34" t="s">
        <v>21</v>
      </c>
      <c r="F663" s="35" t="s">
        <v>905</v>
      </c>
      <c r="G663" s="43" t="s">
        <v>901</v>
      </c>
      <c r="H663" s="71">
        <v>43838.666666666664</v>
      </c>
      <c r="I663" s="50">
        <v>43840</v>
      </c>
      <c r="J663" s="41">
        <v>11391</v>
      </c>
      <c r="K663" s="39">
        <v>6.5</v>
      </c>
      <c r="L663" s="37">
        <v>44022</v>
      </c>
      <c r="M663" s="39">
        <v>100</v>
      </c>
      <c r="N663" s="40">
        <v>11391</v>
      </c>
      <c r="O663" s="40">
        <v>0</v>
      </c>
      <c r="P663" s="40">
        <v>11391</v>
      </c>
      <c r="Q663" s="39">
        <v>6.5</v>
      </c>
      <c r="R663" s="39">
        <v>6.5</v>
      </c>
      <c r="S663" s="39">
        <v>6.5</v>
      </c>
      <c r="T663" s="150">
        <v>11391</v>
      </c>
      <c r="U663" s="39">
        <v>96.713888999999995</v>
      </c>
      <c r="V663" s="75"/>
      <c r="W663" s="163">
        <f t="shared" si="10"/>
        <v>0</v>
      </c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  <c r="AN663" s="75"/>
      <c r="AO663" s="75"/>
      <c r="AP663" s="75"/>
      <c r="AQ663" s="75"/>
      <c r="AR663" s="75"/>
      <c r="AS663" s="75"/>
      <c r="AT663" s="75"/>
      <c r="AU663" s="75"/>
      <c r="AV663" s="75"/>
      <c r="AW663" s="75"/>
      <c r="AX663" s="75"/>
      <c r="AY663" s="75"/>
      <c r="AZ663" s="75"/>
      <c r="BA663" s="75"/>
      <c r="BB663" s="75"/>
      <c r="BC663" s="75"/>
      <c r="BD663" s="75"/>
      <c r="BE663" s="75"/>
      <c r="BF663" s="75"/>
      <c r="BG663" s="75"/>
      <c r="BH663" s="75"/>
      <c r="BI663" s="75"/>
      <c r="BJ663" s="75"/>
      <c r="BK663" s="75"/>
      <c r="BL663" s="75"/>
      <c r="BM663" s="75"/>
      <c r="BN663" s="75"/>
      <c r="BO663" s="75"/>
      <c r="BP663" s="75"/>
    </row>
    <row r="664" spans="1:68" s="78" customFormat="1" ht="15" customHeight="1" x14ac:dyDescent="0.2">
      <c r="A664" s="180"/>
      <c r="B664" s="198"/>
      <c r="C664" s="34" t="s">
        <v>111</v>
      </c>
      <c r="D664" s="34" t="s">
        <v>1177</v>
      </c>
      <c r="E664" s="34" t="s">
        <v>21</v>
      </c>
      <c r="F664" s="35" t="s">
        <v>906</v>
      </c>
      <c r="G664" s="43" t="s">
        <v>901</v>
      </c>
      <c r="H664" s="67">
        <v>43845.5</v>
      </c>
      <c r="I664" s="145">
        <v>43847</v>
      </c>
      <c r="J664" s="41">
        <v>15000</v>
      </c>
      <c r="K664" s="39">
        <v>4.3766999999999996</v>
      </c>
      <c r="L664" s="37">
        <v>44029</v>
      </c>
      <c r="M664" s="39">
        <v>215.33330000000001</v>
      </c>
      <c r="N664" s="40">
        <v>1792</v>
      </c>
      <c r="O664" s="40">
        <v>13208</v>
      </c>
      <c r="P664" s="40">
        <v>15000</v>
      </c>
      <c r="Q664" s="39">
        <v>4.5</v>
      </c>
      <c r="R664" s="39">
        <v>4.25</v>
      </c>
      <c r="S664" s="39">
        <v>5.25</v>
      </c>
      <c r="T664" s="150">
        <v>15000</v>
      </c>
      <c r="U664" s="39">
        <v>97.787300000000002</v>
      </c>
      <c r="V664" s="75"/>
      <c r="W664" s="163">
        <f t="shared" si="10"/>
        <v>0</v>
      </c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  <c r="AN664" s="75"/>
      <c r="AO664" s="75"/>
      <c r="AP664" s="75"/>
      <c r="AQ664" s="75"/>
      <c r="AR664" s="75"/>
      <c r="AS664" s="75"/>
      <c r="AT664" s="75"/>
      <c r="AU664" s="75"/>
      <c r="AV664" s="75"/>
      <c r="AW664" s="75"/>
      <c r="AX664" s="75"/>
      <c r="AY664" s="75"/>
      <c r="AZ664" s="75"/>
      <c r="BA664" s="75"/>
      <c r="BB664" s="75"/>
      <c r="BC664" s="75"/>
      <c r="BD664" s="75"/>
      <c r="BE664" s="75"/>
      <c r="BF664" s="75"/>
      <c r="BG664" s="75"/>
      <c r="BH664" s="75"/>
      <c r="BI664" s="75"/>
      <c r="BJ664" s="75"/>
      <c r="BK664" s="75"/>
      <c r="BL664" s="75"/>
      <c r="BM664" s="75"/>
      <c r="BN664" s="75"/>
      <c r="BO664" s="75"/>
      <c r="BP664" s="75"/>
    </row>
    <row r="665" spans="1:68" s="78" customFormat="1" ht="15" customHeight="1" x14ac:dyDescent="0.25">
      <c r="A665" s="180"/>
      <c r="B665" s="198"/>
      <c r="C665" s="34" t="s">
        <v>113</v>
      </c>
      <c r="D665" s="34" t="s">
        <v>1177</v>
      </c>
      <c r="E665" s="34" t="s">
        <v>21</v>
      </c>
      <c r="F665" s="35" t="s">
        <v>907</v>
      </c>
      <c r="G665" s="43" t="s">
        <v>901</v>
      </c>
      <c r="H665" s="71">
        <v>43852.666666666664</v>
      </c>
      <c r="I665" s="50">
        <v>43854</v>
      </c>
      <c r="J665" s="38">
        <v>4131</v>
      </c>
      <c r="K665" s="39">
        <v>6</v>
      </c>
      <c r="L665" s="37">
        <v>44036</v>
      </c>
      <c r="M665" s="39">
        <v>311.3048</v>
      </c>
      <c r="N665" s="40">
        <v>4131</v>
      </c>
      <c r="O665" s="40">
        <v>0</v>
      </c>
      <c r="P665" s="40">
        <v>4131</v>
      </c>
      <c r="Q665" s="39">
        <v>6</v>
      </c>
      <c r="R665" s="39">
        <v>6</v>
      </c>
      <c r="S665" s="39">
        <v>6.5</v>
      </c>
      <c r="T665" s="150">
        <v>4131</v>
      </c>
      <c r="U665" s="39">
        <v>96.966667000000001</v>
      </c>
      <c r="V665" s="75"/>
      <c r="W665" s="163">
        <f t="shared" si="10"/>
        <v>0</v>
      </c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  <c r="AN665" s="75"/>
      <c r="AO665" s="75"/>
      <c r="AP665" s="75"/>
      <c r="AQ665" s="75"/>
      <c r="AR665" s="75"/>
      <c r="AS665" s="75"/>
      <c r="AT665" s="75"/>
      <c r="AU665" s="75"/>
      <c r="AV665" s="75"/>
      <c r="AW665" s="75"/>
      <c r="AX665" s="75"/>
      <c r="AY665" s="75"/>
      <c r="AZ665" s="75"/>
      <c r="BA665" s="75"/>
      <c r="BB665" s="75"/>
      <c r="BC665" s="75"/>
      <c r="BD665" s="75"/>
      <c r="BE665" s="75"/>
      <c r="BF665" s="75"/>
      <c r="BG665" s="75"/>
      <c r="BH665" s="75"/>
      <c r="BI665" s="75"/>
      <c r="BJ665" s="75"/>
      <c r="BK665" s="75"/>
      <c r="BL665" s="75"/>
      <c r="BM665" s="75"/>
      <c r="BN665" s="75"/>
      <c r="BO665" s="75"/>
      <c r="BP665" s="75"/>
    </row>
    <row r="666" spans="1:68" s="78" customFormat="1" ht="15" customHeight="1" x14ac:dyDescent="0.25">
      <c r="A666" s="180"/>
      <c r="B666" s="198"/>
      <c r="C666" s="34" t="s">
        <v>113</v>
      </c>
      <c r="D666" s="34" t="s">
        <v>1177</v>
      </c>
      <c r="E666" s="34" t="s">
        <v>21</v>
      </c>
      <c r="F666" s="35" t="s">
        <v>908</v>
      </c>
      <c r="G666" s="43" t="s">
        <v>901</v>
      </c>
      <c r="H666" s="71">
        <v>43860.666666666664</v>
      </c>
      <c r="I666" s="50">
        <v>43861</v>
      </c>
      <c r="J666" s="66">
        <v>8055</v>
      </c>
      <c r="K666" s="39">
        <v>6.1276000000000002</v>
      </c>
      <c r="L666" s="37">
        <v>44043</v>
      </c>
      <c r="M666" s="39">
        <v>134.7362</v>
      </c>
      <c r="N666" s="40">
        <v>4592</v>
      </c>
      <c r="O666" s="40">
        <v>3463</v>
      </c>
      <c r="P666" s="40">
        <v>8055</v>
      </c>
      <c r="Q666" s="39">
        <v>5.5</v>
      </c>
      <c r="R666" s="39">
        <v>5.5</v>
      </c>
      <c r="S666" s="39">
        <v>6.5</v>
      </c>
      <c r="T666" s="150">
        <v>8055</v>
      </c>
      <c r="U666" s="39">
        <v>96.902178000000006</v>
      </c>
      <c r="V666" s="75"/>
      <c r="W666" s="163">
        <f t="shared" si="10"/>
        <v>0</v>
      </c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  <c r="AN666" s="75"/>
      <c r="AO666" s="75"/>
      <c r="AP666" s="75"/>
      <c r="AQ666" s="75"/>
      <c r="AR666" s="75"/>
      <c r="AS666" s="75"/>
      <c r="AT666" s="75"/>
      <c r="AU666" s="75"/>
      <c r="AV666" s="75"/>
      <c r="AW666" s="75"/>
      <c r="AX666" s="75"/>
      <c r="AY666" s="75"/>
      <c r="AZ666" s="75"/>
      <c r="BA666" s="75"/>
      <c r="BB666" s="75"/>
      <c r="BC666" s="75"/>
      <c r="BD666" s="75"/>
      <c r="BE666" s="75"/>
      <c r="BF666" s="75"/>
      <c r="BG666" s="75"/>
      <c r="BH666" s="75"/>
      <c r="BI666" s="75"/>
      <c r="BJ666" s="75"/>
      <c r="BK666" s="75"/>
      <c r="BL666" s="75"/>
      <c r="BM666" s="75"/>
      <c r="BN666" s="75"/>
      <c r="BO666" s="75"/>
      <c r="BP666" s="75"/>
    </row>
    <row r="667" spans="1:68" s="78" customFormat="1" ht="15" customHeight="1" x14ac:dyDescent="0.25">
      <c r="A667" s="180"/>
      <c r="B667" s="198"/>
      <c r="C667" s="34" t="s">
        <v>76</v>
      </c>
      <c r="D667" s="34" t="s">
        <v>1177</v>
      </c>
      <c r="E667" s="34" t="s">
        <v>21</v>
      </c>
      <c r="F667" s="35" t="s">
        <v>909</v>
      </c>
      <c r="G667" s="43" t="s">
        <v>901</v>
      </c>
      <c r="H667" s="67">
        <v>43838.520833333336</v>
      </c>
      <c r="I667" s="145">
        <v>43840</v>
      </c>
      <c r="J667" s="41">
        <v>20000</v>
      </c>
      <c r="K667" s="39">
        <v>2.1324999999999998</v>
      </c>
      <c r="L667" s="37">
        <v>44022</v>
      </c>
      <c r="M667" s="39">
        <v>205.01499999999999</v>
      </c>
      <c r="N667" s="106">
        <v>20000</v>
      </c>
      <c r="O667" s="40">
        <v>0</v>
      </c>
      <c r="P667" s="40">
        <v>20000</v>
      </c>
      <c r="Q667" s="39">
        <v>2.2000000000000002</v>
      </c>
      <c r="R667" s="39">
        <v>2.1</v>
      </c>
      <c r="S667" s="39">
        <v>3.1</v>
      </c>
      <c r="T667" s="150">
        <v>20000</v>
      </c>
      <c r="U667" s="39">
        <v>98.921903</v>
      </c>
      <c r="V667" s="75"/>
      <c r="W667" s="163">
        <f t="shared" si="10"/>
        <v>0</v>
      </c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  <c r="AN667" s="75"/>
      <c r="AO667" s="75"/>
      <c r="AP667" s="75"/>
      <c r="AQ667" s="75"/>
      <c r="AR667" s="75"/>
      <c r="AS667" s="75"/>
      <c r="AT667" s="75"/>
      <c r="AU667" s="75"/>
      <c r="AV667" s="75"/>
      <c r="AW667" s="75"/>
      <c r="AX667" s="75"/>
      <c r="AY667" s="75"/>
      <c r="AZ667" s="75"/>
      <c r="BA667" s="75"/>
      <c r="BB667" s="75"/>
      <c r="BC667" s="75"/>
      <c r="BD667" s="75"/>
      <c r="BE667" s="75"/>
      <c r="BF667" s="75"/>
      <c r="BG667" s="75"/>
      <c r="BH667" s="75"/>
      <c r="BI667" s="75"/>
      <c r="BJ667" s="75"/>
      <c r="BK667" s="75"/>
      <c r="BL667" s="75"/>
      <c r="BM667" s="75"/>
      <c r="BN667" s="75"/>
      <c r="BO667" s="75"/>
      <c r="BP667" s="75"/>
    </row>
    <row r="668" spans="1:68" s="78" customFormat="1" ht="15" customHeight="1" x14ac:dyDescent="0.25">
      <c r="A668" s="180"/>
      <c r="B668" s="198"/>
      <c r="C668" s="34" t="s">
        <v>76</v>
      </c>
      <c r="D668" s="34" t="s">
        <v>1177</v>
      </c>
      <c r="E668" s="34" t="s">
        <v>21</v>
      </c>
      <c r="F668" s="35" t="s">
        <v>910</v>
      </c>
      <c r="G668" s="43" t="s">
        <v>901</v>
      </c>
      <c r="H668" s="67">
        <v>43859.5</v>
      </c>
      <c r="I668" s="145">
        <v>43861</v>
      </c>
      <c r="J668" s="41">
        <v>50000</v>
      </c>
      <c r="K668" s="39">
        <v>2.6920000000000002</v>
      </c>
      <c r="L668" s="37">
        <v>44043</v>
      </c>
      <c r="M668" s="39">
        <v>106</v>
      </c>
      <c r="N668" s="106">
        <v>39000</v>
      </c>
      <c r="O668" s="40">
        <v>8000</v>
      </c>
      <c r="P668" s="40">
        <v>47000</v>
      </c>
      <c r="Q668" s="39">
        <v>3</v>
      </c>
      <c r="R668" s="39">
        <v>2.2000000000000002</v>
      </c>
      <c r="S668" s="39">
        <v>3.5</v>
      </c>
      <c r="T668" s="150">
        <v>50000</v>
      </c>
      <c r="U668" s="39">
        <v>98.639033999999995</v>
      </c>
      <c r="V668" s="75"/>
      <c r="W668" s="163">
        <f t="shared" si="10"/>
        <v>3000</v>
      </c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  <c r="AN668" s="75"/>
      <c r="AO668" s="75"/>
      <c r="AP668" s="75"/>
      <c r="AQ668" s="75"/>
      <c r="AR668" s="75"/>
      <c r="AS668" s="75"/>
      <c r="AT668" s="75"/>
      <c r="AU668" s="75"/>
      <c r="AV668" s="75"/>
      <c r="AW668" s="75"/>
      <c r="AX668" s="75"/>
      <c r="AY668" s="75"/>
      <c r="AZ668" s="75"/>
      <c r="BA668" s="75"/>
      <c r="BB668" s="75"/>
      <c r="BC668" s="75"/>
      <c r="BD668" s="75"/>
      <c r="BE668" s="75"/>
      <c r="BF668" s="75"/>
      <c r="BG668" s="75"/>
      <c r="BH668" s="75"/>
      <c r="BI668" s="75"/>
      <c r="BJ668" s="75"/>
      <c r="BK668" s="75"/>
      <c r="BL668" s="75"/>
      <c r="BM668" s="75"/>
      <c r="BN668" s="75"/>
      <c r="BO668" s="75"/>
      <c r="BP668" s="75"/>
    </row>
    <row r="669" spans="1:68" s="78" customFormat="1" ht="15" customHeight="1" x14ac:dyDescent="0.25">
      <c r="A669" s="180"/>
      <c r="B669" s="198"/>
      <c r="C669" s="34" t="s">
        <v>112</v>
      </c>
      <c r="D669" s="34" t="s">
        <v>1177</v>
      </c>
      <c r="E669" s="34" t="s">
        <v>18</v>
      </c>
      <c r="F669" s="35" t="s">
        <v>911</v>
      </c>
      <c r="G669" s="43" t="s">
        <v>901</v>
      </c>
      <c r="H669" s="71">
        <v>43852.5</v>
      </c>
      <c r="I669" s="50">
        <v>43854</v>
      </c>
      <c r="J669" s="66">
        <v>15000</v>
      </c>
      <c r="K669" s="39">
        <v>8.0306999999999995</v>
      </c>
      <c r="L669" s="37">
        <v>44218</v>
      </c>
      <c r="M669" s="39">
        <v>70.22</v>
      </c>
      <c r="N669" s="40">
        <v>2650</v>
      </c>
      <c r="O669" s="40">
        <v>7883</v>
      </c>
      <c r="P669" s="40">
        <v>10533</v>
      </c>
      <c r="Q669" s="39">
        <v>9</v>
      </c>
      <c r="R669" s="39">
        <v>3.7</v>
      </c>
      <c r="S669" s="39">
        <v>9</v>
      </c>
      <c r="T669" s="150">
        <v>15000</v>
      </c>
      <c r="U669" s="39">
        <v>91.88015</v>
      </c>
      <c r="V669" s="75"/>
      <c r="W669" s="163">
        <f t="shared" si="10"/>
        <v>4467</v>
      </c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  <c r="AN669" s="75"/>
      <c r="AO669" s="75"/>
      <c r="AP669" s="75"/>
      <c r="AQ669" s="75"/>
      <c r="AR669" s="75"/>
      <c r="AS669" s="75"/>
      <c r="AT669" s="75"/>
      <c r="AU669" s="75"/>
      <c r="AV669" s="75"/>
      <c r="AW669" s="75"/>
      <c r="AX669" s="75"/>
      <c r="AY669" s="75"/>
      <c r="AZ669" s="75"/>
      <c r="BA669" s="75"/>
      <c r="BB669" s="75"/>
      <c r="BC669" s="75"/>
      <c r="BD669" s="75"/>
      <c r="BE669" s="75"/>
      <c r="BF669" s="75"/>
      <c r="BG669" s="75"/>
      <c r="BH669" s="75"/>
      <c r="BI669" s="75"/>
      <c r="BJ669" s="75"/>
      <c r="BK669" s="75"/>
      <c r="BL669" s="75"/>
      <c r="BM669" s="75"/>
      <c r="BN669" s="75"/>
      <c r="BO669" s="75"/>
      <c r="BP669" s="75"/>
    </row>
    <row r="670" spans="1:68" s="78" customFormat="1" ht="15" customHeight="1" x14ac:dyDescent="0.25">
      <c r="A670" s="180"/>
      <c r="B670" s="198"/>
      <c r="C670" s="34" t="s">
        <v>76</v>
      </c>
      <c r="D670" s="34" t="s">
        <v>1177</v>
      </c>
      <c r="E670" s="34" t="s">
        <v>18</v>
      </c>
      <c r="F670" s="35" t="s">
        <v>912</v>
      </c>
      <c r="G670" s="43" t="s">
        <v>901</v>
      </c>
      <c r="H670" s="71">
        <v>43845.5</v>
      </c>
      <c r="I670" s="50">
        <v>43847</v>
      </c>
      <c r="J670" s="41">
        <v>10000</v>
      </c>
      <c r="K670" s="39">
        <v>2.6924999999999999</v>
      </c>
      <c r="L670" s="37">
        <v>44211</v>
      </c>
      <c r="M670" s="39">
        <v>165</v>
      </c>
      <c r="N670" s="106">
        <v>9000</v>
      </c>
      <c r="O670" s="40">
        <v>1000</v>
      </c>
      <c r="P670" s="40">
        <v>10000</v>
      </c>
      <c r="Q670" s="39">
        <v>2.85</v>
      </c>
      <c r="R670" s="39">
        <v>2.5</v>
      </c>
      <c r="S670" s="39">
        <v>3.75</v>
      </c>
      <c r="T670" s="150">
        <v>10000</v>
      </c>
      <c r="U670" s="39">
        <v>97.277583000000007</v>
      </c>
      <c r="V670" s="75"/>
      <c r="W670" s="163">
        <f t="shared" si="10"/>
        <v>0</v>
      </c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  <c r="AN670" s="75"/>
      <c r="AO670" s="75"/>
      <c r="AP670" s="75"/>
      <c r="AQ670" s="75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5"/>
      <c r="BG670" s="75"/>
      <c r="BH670" s="75"/>
      <c r="BI670" s="75"/>
      <c r="BJ670" s="75"/>
      <c r="BK670" s="75"/>
      <c r="BL670" s="75"/>
      <c r="BM670" s="75"/>
      <c r="BN670" s="75"/>
      <c r="BO670" s="75"/>
      <c r="BP670" s="75"/>
    </row>
    <row r="671" spans="1:68" s="78" customFormat="1" ht="15" customHeight="1" x14ac:dyDescent="0.2">
      <c r="A671" s="180"/>
      <c r="B671" s="198"/>
      <c r="C671" s="34" t="s">
        <v>79</v>
      </c>
      <c r="D671" s="34" t="s">
        <v>1177</v>
      </c>
      <c r="E671" s="34" t="s">
        <v>18</v>
      </c>
      <c r="F671" s="35" t="s">
        <v>913</v>
      </c>
      <c r="G671" s="43" t="s">
        <v>901</v>
      </c>
      <c r="H671" s="67">
        <v>43845.666666666664</v>
      </c>
      <c r="I671" s="50">
        <v>43847</v>
      </c>
      <c r="J671" s="41">
        <v>12000</v>
      </c>
      <c r="K671" s="39">
        <v>6.5652999999999997</v>
      </c>
      <c r="L671" s="37">
        <v>44211</v>
      </c>
      <c r="M671" s="39">
        <v>75.25</v>
      </c>
      <c r="N671" s="40">
        <v>6000</v>
      </c>
      <c r="O671" s="40">
        <v>3030</v>
      </c>
      <c r="P671" s="40">
        <v>9030</v>
      </c>
      <c r="Q671" s="39">
        <v>7</v>
      </c>
      <c r="R671" s="39">
        <v>5</v>
      </c>
      <c r="S671" s="39">
        <v>7</v>
      </c>
      <c r="T671" s="150">
        <v>12000</v>
      </c>
      <c r="U671" s="39">
        <v>93.361714000000006</v>
      </c>
      <c r="V671" s="75"/>
      <c r="W671" s="163">
        <f t="shared" si="10"/>
        <v>2970</v>
      </c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  <c r="AN671" s="75"/>
      <c r="AO671" s="75"/>
      <c r="AP671" s="75"/>
      <c r="AQ671" s="75"/>
      <c r="AR671" s="75"/>
      <c r="AS671" s="75"/>
      <c r="AT671" s="75"/>
      <c r="AU671" s="75"/>
      <c r="AV671" s="75"/>
      <c r="AW671" s="75"/>
      <c r="AX671" s="75"/>
      <c r="AY671" s="75"/>
      <c r="AZ671" s="75"/>
      <c r="BA671" s="75"/>
      <c r="BB671" s="75"/>
      <c r="BC671" s="75"/>
      <c r="BD671" s="75"/>
      <c r="BE671" s="75"/>
      <c r="BF671" s="75"/>
      <c r="BG671" s="75"/>
      <c r="BH671" s="75"/>
      <c r="BI671" s="75"/>
      <c r="BJ671" s="75"/>
      <c r="BK671" s="75"/>
      <c r="BL671" s="75"/>
      <c r="BM671" s="75"/>
      <c r="BN671" s="75"/>
      <c r="BO671" s="75"/>
      <c r="BP671" s="75"/>
    </row>
    <row r="672" spans="1:68" s="78" customFormat="1" ht="15" customHeight="1" x14ac:dyDescent="0.2">
      <c r="A672" s="180"/>
      <c r="B672" s="198"/>
      <c r="C672" s="34" t="s">
        <v>112</v>
      </c>
      <c r="D672" s="34" t="s">
        <v>1177</v>
      </c>
      <c r="E672" s="34" t="s">
        <v>18</v>
      </c>
      <c r="F672" s="35" t="s">
        <v>914</v>
      </c>
      <c r="G672" s="43" t="s">
        <v>901</v>
      </c>
      <c r="H672" s="67">
        <v>43838.625</v>
      </c>
      <c r="I672" s="145">
        <v>43840</v>
      </c>
      <c r="J672" s="41">
        <v>15000</v>
      </c>
      <c r="K672" s="39">
        <v>7.1666999999999996</v>
      </c>
      <c r="L672" s="37">
        <v>44204</v>
      </c>
      <c r="M672" s="39">
        <v>22.666699999999999</v>
      </c>
      <c r="N672" s="40">
        <v>3000</v>
      </c>
      <c r="O672" s="40">
        <v>0</v>
      </c>
      <c r="P672" s="40">
        <v>3000</v>
      </c>
      <c r="Q672" s="39">
        <v>7.5</v>
      </c>
      <c r="R672" s="39">
        <v>7</v>
      </c>
      <c r="S672" s="39">
        <v>9</v>
      </c>
      <c r="T672" s="150">
        <v>15000</v>
      </c>
      <c r="U672" s="39">
        <v>92.753703999999999</v>
      </c>
      <c r="V672" s="75"/>
      <c r="W672" s="163">
        <f t="shared" si="10"/>
        <v>12000</v>
      </c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  <c r="AN672" s="75"/>
      <c r="AO672" s="75"/>
      <c r="AP672" s="75"/>
      <c r="AQ672" s="75"/>
      <c r="AR672" s="75"/>
      <c r="AS672" s="75"/>
      <c r="AT672" s="75"/>
      <c r="AU672" s="75"/>
      <c r="AV672" s="75"/>
      <c r="AW672" s="75"/>
      <c r="AX672" s="75"/>
      <c r="AY672" s="75"/>
      <c r="AZ672" s="75"/>
      <c r="BA672" s="75"/>
      <c r="BB672" s="75"/>
      <c r="BC672" s="75"/>
      <c r="BD672" s="75"/>
      <c r="BE672" s="75"/>
      <c r="BF672" s="75"/>
      <c r="BG672" s="75"/>
      <c r="BH672" s="75"/>
      <c r="BI672" s="75"/>
      <c r="BJ672" s="75"/>
      <c r="BK672" s="75"/>
      <c r="BL672" s="75"/>
      <c r="BM672" s="75"/>
      <c r="BN672" s="75"/>
      <c r="BO672" s="75"/>
      <c r="BP672" s="75"/>
    </row>
    <row r="673" spans="1:68" s="79" customFormat="1" ht="15" customHeight="1" x14ac:dyDescent="0.2">
      <c r="A673" s="180"/>
      <c r="B673" s="197" t="s">
        <v>944</v>
      </c>
      <c r="C673" s="26" t="s">
        <v>79</v>
      </c>
      <c r="D673" s="26" t="s">
        <v>1177</v>
      </c>
      <c r="E673" s="26" t="s">
        <v>21</v>
      </c>
      <c r="F673" s="27" t="s">
        <v>915</v>
      </c>
      <c r="G673" s="27" t="s">
        <v>916</v>
      </c>
      <c r="H673" s="29">
        <v>43880</v>
      </c>
      <c r="I673" s="29">
        <v>43882</v>
      </c>
      <c r="J673" s="30">
        <v>10000</v>
      </c>
      <c r="K673" s="31">
        <v>6</v>
      </c>
      <c r="L673" s="29">
        <v>44064</v>
      </c>
      <c r="M673" s="31">
        <v>408.02</v>
      </c>
      <c r="N673" s="32">
        <v>5063</v>
      </c>
      <c r="O673" s="32">
        <v>4937</v>
      </c>
      <c r="P673" s="32">
        <v>10000</v>
      </c>
      <c r="Q673" s="31">
        <v>6</v>
      </c>
      <c r="R673" s="31">
        <v>6</v>
      </c>
      <c r="S673" s="31">
        <v>6</v>
      </c>
      <c r="T673" s="149">
        <v>10000</v>
      </c>
      <c r="U673" s="31">
        <v>96.966667000000001</v>
      </c>
      <c r="V673" s="75"/>
      <c r="W673" s="163">
        <f t="shared" si="10"/>
        <v>0</v>
      </c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  <c r="AN673" s="75"/>
      <c r="AO673" s="75"/>
      <c r="AP673" s="75"/>
      <c r="AQ673" s="75"/>
      <c r="AR673" s="75"/>
      <c r="AS673" s="75"/>
      <c r="AT673" s="75"/>
      <c r="AU673" s="75"/>
      <c r="AV673" s="75"/>
      <c r="AW673" s="75"/>
      <c r="AX673" s="75"/>
      <c r="AY673" s="75"/>
      <c r="AZ673" s="75"/>
      <c r="BA673" s="75"/>
      <c r="BB673" s="75"/>
      <c r="BC673" s="75"/>
      <c r="BD673" s="75"/>
      <c r="BE673" s="75"/>
      <c r="BF673" s="75"/>
      <c r="BG673" s="75"/>
      <c r="BH673" s="75"/>
      <c r="BI673" s="75"/>
      <c r="BJ673" s="75"/>
      <c r="BK673" s="75"/>
      <c r="BL673" s="75"/>
      <c r="BM673" s="75"/>
      <c r="BN673" s="75"/>
      <c r="BO673" s="75"/>
      <c r="BP673" s="75"/>
    </row>
    <row r="674" spans="1:68" s="79" customFormat="1" ht="15" customHeight="1" x14ac:dyDescent="0.25">
      <c r="A674" s="180"/>
      <c r="B674" s="197"/>
      <c r="C674" s="26" t="s">
        <v>76</v>
      </c>
      <c r="D674" s="26" t="s">
        <v>1177</v>
      </c>
      <c r="E674" s="26" t="s">
        <v>21</v>
      </c>
      <c r="F674" s="27" t="s">
        <v>917</v>
      </c>
      <c r="G674" s="27" t="s">
        <v>916</v>
      </c>
      <c r="H674" s="29">
        <v>43873</v>
      </c>
      <c r="I674" s="29">
        <v>43875</v>
      </c>
      <c r="J674" s="30">
        <v>20000</v>
      </c>
      <c r="K674" s="31">
        <v>2.6692</v>
      </c>
      <c r="L674" s="29">
        <v>44057</v>
      </c>
      <c r="M674" s="31">
        <v>94.5</v>
      </c>
      <c r="N674" s="107">
        <v>5000</v>
      </c>
      <c r="O674" s="32">
        <v>200</v>
      </c>
      <c r="P674" s="32">
        <v>5200</v>
      </c>
      <c r="Q674" s="31">
        <v>2.7</v>
      </c>
      <c r="R674" s="31">
        <v>2.4</v>
      </c>
      <c r="S674" s="31">
        <v>2.7</v>
      </c>
      <c r="T674" s="149">
        <v>20000</v>
      </c>
      <c r="U674" s="31">
        <v>98.650555999999995</v>
      </c>
      <c r="V674" s="75"/>
      <c r="W674" s="163">
        <f t="shared" si="10"/>
        <v>14800</v>
      </c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  <c r="AN674" s="75"/>
      <c r="AO674" s="75"/>
      <c r="AP674" s="75"/>
      <c r="AQ674" s="75"/>
      <c r="AR674" s="75"/>
      <c r="AS674" s="75"/>
      <c r="AT674" s="75"/>
      <c r="AU674" s="75"/>
      <c r="AV674" s="75"/>
      <c r="AW674" s="75"/>
      <c r="AX674" s="75"/>
      <c r="AY674" s="75"/>
      <c r="AZ674" s="75"/>
      <c r="BA674" s="75"/>
      <c r="BB674" s="75"/>
      <c r="BC674" s="75"/>
      <c r="BD674" s="75"/>
      <c r="BE674" s="75"/>
      <c r="BF674" s="75"/>
      <c r="BG674" s="75"/>
      <c r="BH674" s="75"/>
      <c r="BI674" s="75"/>
      <c r="BJ674" s="75"/>
      <c r="BK674" s="75"/>
      <c r="BL674" s="75"/>
      <c r="BM674" s="75"/>
      <c r="BN674" s="75"/>
      <c r="BO674" s="75"/>
      <c r="BP674" s="75"/>
    </row>
    <row r="675" spans="1:68" s="79" customFormat="1" ht="15" customHeight="1" x14ac:dyDescent="0.25">
      <c r="A675" s="180"/>
      <c r="B675" s="197"/>
      <c r="C675" s="26" t="s">
        <v>76</v>
      </c>
      <c r="D675" s="26" t="s">
        <v>1177</v>
      </c>
      <c r="E675" s="26" t="s">
        <v>18</v>
      </c>
      <c r="F675" s="27" t="s">
        <v>918</v>
      </c>
      <c r="G675" s="27" t="s">
        <v>916</v>
      </c>
      <c r="H675" s="29">
        <v>43880</v>
      </c>
      <c r="I675" s="29">
        <v>43882</v>
      </c>
      <c r="J675" s="30">
        <v>20000</v>
      </c>
      <c r="K675" s="31">
        <v>3.3519999999999999</v>
      </c>
      <c r="L675" s="29">
        <v>44246</v>
      </c>
      <c r="M675" s="31">
        <v>153</v>
      </c>
      <c r="N675" s="107">
        <v>20000</v>
      </c>
      <c r="O675" s="32">
        <v>0</v>
      </c>
      <c r="P675" s="32">
        <v>20000</v>
      </c>
      <c r="Q675" s="31">
        <v>3.5</v>
      </c>
      <c r="R675" s="31">
        <v>3</v>
      </c>
      <c r="S675" s="31">
        <v>3.5</v>
      </c>
      <c r="T675" s="149">
        <v>20000</v>
      </c>
      <c r="U675" s="31">
        <v>96.610755999999995</v>
      </c>
      <c r="V675" s="75"/>
      <c r="W675" s="163">
        <f t="shared" si="10"/>
        <v>0</v>
      </c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  <c r="AN675" s="75"/>
      <c r="AO675" s="75"/>
      <c r="AP675" s="75"/>
      <c r="AQ675" s="75"/>
      <c r="AR675" s="75"/>
      <c r="AS675" s="75"/>
      <c r="AT675" s="75"/>
      <c r="AU675" s="75"/>
      <c r="AV675" s="75"/>
      <c r="AW675" s="75"/>
      <c r="AX675" s="75"/>
      <c r="AY675" s="75"/>
      <c r="AZ675" s="75"/>
      <c r="BA675" s="75"/>
      <c r="BB675" s="75"/>
      <c r="BC675" s="75"/>
      <c r="BD675" s="75"/>
      <c r="BE675" s="75"/>
      <c r="BF675" s="75"/>
      <c r="BG675" s="75"/>
      <c r="BH675" s="75"/>
      <c r="BI675" s="75"/>
      <c r="BJ675" s="75"/>
      <c r="BK675" s="75"/>
      <c r="BL675" s="75"/>
      <c r="BM675" s="75"/>
      <c r="BN675" s="75"/>
      <c r="BO675" s="75"/>
      <c r="BP675" s="75"/>
    </row>
    <row r="676" spans="1:68" s="79" customFormat="1" ht="15" customHeight="1" x14ac:dyDescent="0.2">
      <c r="A676" s="180"/>
      <c r="B676" s="197"/>
      <c r="C676" s="26" t="s">
        <v>111</v>
      </c>
      <c r="D676" s="26" t="s">
        <v>1177</v>
      </c>
      <c r="E676" s="26" t="s">
        <v>23</v>
      </c>
      <c r="F676" s="27" t="s">
        <v>919</v>
      </c>
      <c r="G676" s="27" t="s">
        <v>916</v>
      </c>
      <c r="H676" s="29">
        <v>43880</v>
      </c>
      <c r="I676" s="29">
        <v>43882</v>
      </c>
      <c r="J676" s="30">
        <v>15000</v>
      </c>
      <c r="K676" s="31">
        <v>4.0975999999999999</v>
      </c>
      <c r="L676" s="29">
        <v>43973</v>
      </c>
      <c r="M676" s="31">
        <v>129.6867</v>
      </c>
      <c r="N676" s="32">
        <v>2284</v>
      </c>
      <c r="O676" s="32">
        <v>12716</v>
      </c>
      <c r="P676" s="32">
        <v>15000</v>
      </c>
      <c r="Q676" s="31">
        <v>4.25</v>
      </c>
      <c r="R676" s="31">
        <v>3.5</v>
      </c>
      <c r="S676" s="31">
        <v>4.25</v>
      </c>
      <c r="T676" s="149">
        <v>15000</v>
      </c>
      <c r="U676" s="31">
        <v>98.964222000000007</v>
      </c>
      <c r="V676" s="75"/>
      <c r="W676" s="163">
        <f t="shared" si="10"/>
        <v>0</v>
      </c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  <c r="AN676" s="75"/>
      <c r="AO676" s="75"/>
      <c r="AP676" s="75"/>
      <c r="AQ676" s="75"/>
      <c r="AR676" s="75"/>
      <c r="AS676" s="75"/>
      <c r="AT676" s="75"/>
      <c r="AU676" s="75"/>
      <c r="AV676" s="75"/>
      <c r="AW676" s="75"/>
      <c r="AX676" s="75"/>
      <c r="AY676" s="75"/>
      <c r="AZ676" s="75"/>
      <c r="BA676" s="75"/>
      <c r="BB676" s="75"/>
      <c r="BC676" s="75"/>
      <c r="BD676" s="75"/>
      <c r="BE676" s="75"/>
      <c r="BF676" s="75"/>
      <c r="BG676" s="75"/>
      <c r="BH676" s="75"/>
      <c r="BI676" s="75"/>
      <c r="BJ676" s="75"/>
      <c r="BK676" s="75"/>
      <c r="BL676" s="75"/>
      <c r="BM676" s="75"/>
      <c r="BN676" s="75"/>
      <c r="BO676" s="75"/>
      <c r="BP676" s="75"/>
    </row>
    <row r="677" spans="1:68" s="79" customFormat="1" ht="15" customHeight="1" x14ac:dyDescent="0.2">
      <c r="A677" s="180"/>
      <c r="B677" s="197"/>
      <c r="C677" s="26" t="s">
        <v>111</v>
      </c>
      <c r="D677" s="26" t="s">
        <v>1177</v>
      </c>
      <c r="E677" s="26" t="s">
        <v>23</v>
      </c>
      <c r="F677" s="27" t="s">
        <v>920</v>
      </c>
      <c r="G677" s="27" t="s">
        <v>916</v>
      </c>
      <c r="H677" s="29">
        <v>43887</v>
      </c>
      <c r="I677" s="29">
        <v>43889</v>
      </c>
      <c r="J677" s="30">
        <v>15000</v>
      </c>
      <c r="K677" s="31">
        <v>4.1311</v>
      </c>
      <c r="L677" s="29">
        <v>43980</v>
      </c>
      <c r="M677" s="31">
        <v>184.02670000000001</v>
      </c>
      <c r="N677" s="32">
        <v>1000</v>
      </c>
      <c r="O677" s="32">
        <v>14000</v>
      </c>
      <c r="P677" s="32">
        <v>15000</v>
      </c>
      <c r="Q677" s="31">
        <v>4.25</v>
      </c>
      <c r="R677" s="31">
        <v>4</v>
      </c>
      <c r="S677" s="31">
        <v>4.25</v>
      </c>
      <c r="T677" s="149">
        <v>15000</v>
      </c>
      <c r="U677" s="31">
        <v>98.955737999999997</v>
      </c>
      <c r="V677" s="75"/>
      <c r="W677" s="163">
        <f t="shared" si="10"/>
        <v>0</v>
      </c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  <c r="AN677" s="75"/>
      <c r="AO677" s="75"/>
      <c r="AP677" s="75"/>
      <c r="AQ677" s="75"/>
      <c r="AR677" s="75"/>
      <c r="AS677" s="75"/>
      <c r="AT677" s="75"/>
      <c r="AU677" s="75"/>
      <c r="AV677" s="75"/>
      <c r="AW677" s="75"/>
      <c r="AX677" s="75"/>
      <c r="AY677" s="75"/>
      <c r="AZ677" s="75"/>
      <c r="BA677" s="75"/>
      <c r="BB677" s="75"/>
      <c r="BC677" s="75"/>
      <c r="BD677" s="75"/>
      <c r="BE677" s="75"/>
      <c r="BF677" s="75"/>
      <c r="BG677" s="75"/>
      <c r="BH677" s="75"/>
      <c r="BI677" s="75"/>
      <c r="BJ677" s="75"/>
      <c r="BK677" s="75"/>
      <c r="BL677" s="75"/>
      <c r="BM677" s="75"/>
      <c r="BN677" s="75"/>
      <c r="BO677" s="75"/>
      <c r="BP677" s="75"/>
    </row>
    <row r="678" spans="1:68" s="79" customFormat="1" ht="15" customHeight="1" x14ac:dyDescent="0.2">
      <c r="A678" s="180"/>
      <c r="B678" s="197"/>
      <c r="C678" s="26" t="s">
        <v>111</v>
      </c>
      <c r="D678" s="26" t="s">
        <v>1177</v>
      </c>
      <c r="E678" s="26" t="s">
        <v>21</v>
      </c>
      <c r="F678" s="27" t="s">
        <v>921</v>
      </c>
      <c r="G678" s="27" t="s">
        <v>916</v>
      </c>
      <c r="H678" s="29">
        <v>43866</v>
      </c>
      <c r="I678" s="29">
        <v>43868</v>
      </c>
      <c r="J678" s="30">
        <v>13000</v>
      </c>
      <c r="K678" s="31">
        <v>4.1692</v>
      </c>
      <c r="L678" s="29">
        <v>44050</v>
      </c>
      <c r="M678" s="31">
        <v>254.23079999999999</v>
      </c>
      <c r="N678" s="32">
        <v>0</v>
      </c>
      <c r="O678" s="32">
        <v>13000</v>
      </c>
      <c r="P678" s="32">
        <v>13000</v>
      </c>
      <c r="Q678" s="31">
        <v>4.25</v>
      </c>
      <c r="R678" s="31">
        <v>4.0999999999999996</v>
      </c>
      <c r="S678" s="31">
        <v>4.25</v>
      </c>
      <c r="T678" s="149">
        <v>13000</v>
      </c>
      <c r="U678" s="31">
        <v>97.892222000000004</v>
      </c>
      <c r="V678" s="75"/>
      <c r="W678" s="163">
        <f t="shared" si="10"/>
        <v>0</v>
      </c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  <c r="AN678" s="75"/>
      <c r="AO678" s="75"/>
      <c r="AP678" s="75"/>
      <c r="AQ678" s="75"/>
      <c r="AR678" s="75"/>
      <c r="AS678" s="75"/>
      <c r="AT678" s="75"/>
      <c r="AU678" s="75"/>
      <c r="AV678" s="75"/>
      <c r="AW678" s="75"/>
      <c r="AX678" s="75"/>
      <c r="AY678" s="75"/>
      <c r="AZ678" s="75"/>
      <c r="BA678" s="75"/>
      <c r="BB678" s="75"/>
      <c r="BC678" s="75"/>
      <c r="BD678" s="75"/>
      <c r="BE678" s="75"/>
      <c r="BF678" s="75"/>
      <c r="BG678" s="75"/>
      <c r="BH678" s="75"/>
      <c r="BI678" s="75"/>
      <c r="BJ678" s="75"/>
      <c r="BK678" s="75"/>
      <c r="BL678" s="75"/>
      <c r="BM678" s="75"/>
      <c r="BN678" s="75"/>
      <c r="BO678" s="75"/>
      <c r="BP678" s="75"/>
    </row>
    <row r="679" spans="1:68" s="79" customFormat="1" ht="15" customHeight="1" x14ac:dyDescent="0.2">
      <c r="A679" s="180"/>
      <c r="B679" s="197"/>
      <c r="C679" s="26" t="s">
        <v>111</v>
      </c>
      <c r="D679" s="26" t="s">
        <v>1177</v>
      </c>
      <c r="E679" s="26" t="s">
        <v>21</v>
      </c>
      <c r="F679" s="27" t="s">
        <v>922</v>
      </c>
      <c r="G679" s="27" t="s">
        <v>916</v>
      </c>
      <c r="H679" s="29">
        <v>43862</v>
      </c>
      <c r="I679" s="29">
        <v>43875</v>
      </c>
      <c r="J679" s="30">
        <v>12000</v>
      </c>
      <c r="K679" s="31">
        <v>4.1326999999999998</v>
      </c>
      <c r="L679" s="29">
        <v>44057</v>
      </c>
      <c r="M679" s="31">
        <v>301.25</v>
      </c>
      <c r="N679" s="32">
        <v>2184</v>
      </c>
      <c r="O679" s="32">
        <v>9816</v>
      </c>
      <c r="P679" s="32">
        <v>12000</v>
      </c>
      <c r="Q679" s="31">
        <v>4.25</v>
      </c>
      <c r="R679" s="31">
        <v>4</v>
      </c>
      <c r="S679" s="31">
        <v>4.25</v>
      </c>
      <c r="T679" s="149">
        <v>12000</v>
      </c>
      <c r="U679" s="31">
        <v>97.910685999999998</v>
      </c>
      <c r="V679" s="75"/>
      <c r="W679" s="163">
        <f t="shared" si="10"/>
        <v>0</v>
      </c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  <c r="AN679" s="75"/>
      <c r="AO679" s="75"/>
      <c r="AP679" s="75"/>
      <c r="AQ679" s="75"/>
      <c r="AR679" s="75"/>
      <c r="AS679" s="75"/>
      <c r="AT679" s="75"/>
      <c r="AU679" s="75"/>
      <c r="AV679" s="75"/>
      <c r="AW679" s="75"/>
      <c r="AX679" s="75"/>
      <c r="AY679" s="75"/>
      <c r="AZ679" s="75"/>
      <c r="BA679" s="75"/>
      <c r="BB679" s="75"/>
      <c r="BC679" s="75"/>
      <c r="BD679" s="75"/>
      <c r="BE679" s="75"/>
      <c r="BF679" s="75"/>
      <c r="BG679" s="75"/>
      <c r="BH679" s="75"/>
      <c r="BI679" s="75"/>
      <c r="BJ679" s="75"/>
      <c r="BK679" s="75"/>
      <c r="BL679" s="75"/>
      <c r="BM679" s="75"/>
      <c r="BN679" s="75"/>
      <c r="BO679" s="75"/>
      <c r="BP679" s="75"/>
    </row>
    <row r="680" spans="1:68" s="79" customFormat="1" ht="15" customHeight="1" x14ac:dyDescent="0.2">
      <c r="A680" s="180"/>
      <c r="B680" s="197"/>
      <c r="C680" s="26" t="s">
        <v>112</v>
      </c>
      <c r="D680" s="26" t="s">
        <v>1177</v>
      </c>
      <c r="E680" s="26" t="s">
        <v>21</v>
      </c>
      <c r="F680" s="27" t="s">
        <v>923</v>
      </c>
      <c r="G680" s="27" t="s">
        <v>916</v>
      </c>
      <c r="H680" s="29">
        <v>43887</v>
      </c>
      <c r="I680" s="29">
        <v>43889</v>
      </c>
      <c r="J680" s="30">
        <v>15000</v>
      </c>
      <c r="K680" s="31">
        <v>6.4667000000000003</v>
      </c>
      <c r="L680" s="29">
        <v>44071</v>
      </c>
      <c r="M680" s="31">
        <v>153.86670000000001</v>
      </c>
      <c r="N680" s="32">
        <v>10000</v>
      </c>
      <c r="O680" s="32">
        <v>2000</v>
      </c>
      <c r="P680" s="32">
        <v>12000</v>
      </c>
      <c r="Q680" s="31">
        <v>7.3</v>
      </c>
      <c r="R680" s="31">
        <v>6</v>
      </c>
      <c r="S680" s="31">
        <v>7.3</v>
      </c>
      <c r="T680" s="149">
        <v>15000</v>
      </c>
      <c r="U680" s="31">
        <v>96.730740999999995</v>
      </c>
      <c r="V680" s="75"/>
      <c r="W680" s="163">
        <f t="shared" si="10"/>
        <v>3000</v>
      </c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  <c r="AN680" s="75"/>
      <c r="AO680" s="75"/>
      <c r="AP680" s="75"/>
      <c r="AQ680" s="75"/>
      <c r="AR680" s="75"/>
      <c r="AS680" s="75"/>
      <c r="AT680" s="75"/>
      <c r="AU680" s="75"/>
      <c r="AV680" s="75"/>
      <c r="AW680" s="75"/>
      <c r="AX680" s="75"/>
      <c r="AY680" s="75"/>
      <c r="AZ680" s="75"/>
      <c r="BA680" s="75"/>
      <c r="BB680" s="75"/>
      <c r="BC680" s="75"/>
      <c r="BD680" s="75"/>
      <c r="BE680" s="75"/>
      <c r="BF680" s="75"/>
      <c r="BG680" s="75"/>
      <c r="BH680" s="75"/>
      <c r="BI680" s="75"/>
      <c r="BJ680" s="75"/>
      <c r="BK680" s="75"/>
      <c r="BL680" s="75"/>
      <c r="BM680" s="75"/>
      <c r="BN680" s="75"/>
      <c r="BO680" s="75"/>
      <c r="BP680" s="75"/>
    </row>
    <row r="681" spans="1:68" s="79" customFormat="1" ht="15" customHeight="1" x14ac:dyDescent="0.2">
      <c r="A681" s="180"/>
      <c r="B681" s="197"/>
      <c r="C681" s="26" t="s">
        <v>112</v>
      </c>
      <c r="D681" s="26" t="s">
        <v>1177</v>
      </c>
      <c r="E681" s="26" t="s">
        <v>18</v>
      </c>
      <c r="F681" s="27" t="s">
        <v>924</v>
      </c>
      <c r="G681" s="27" t="s">
        <v>916</v>
      </c>
      <c r="H681" s="29">
        <v>43866</v>
      </c>
      <c r="I681" s="29">
        <v>43868</v>
      </c>
      <c r="J681" s="30">
        <v>15000</v>
      </c>
      <c r="K681" s="31">
        <v>7.9230999999999998</v>
      </c>
      <c r="L681" s="29">
        <v>44232</v>
      </c>
      <c r="M681" s="31">
        <v>86.66</v>
      </c>
      <c r="N681" s="32">
        <v>4000</v>
      </c>
      <c r="O681" s="32">
        <v>8999</v>
      </c>
      <c r="P681" s="32">
        <v>12999</v>
      </c>
      <c r="Q681" s="31">
        <v>9</v>
      </c>
      <c r="R681" s="31">
        <v>7</v>
      </c>
      <c r="S681" s="31">
        <v>9</v>
      </c>
      <c r="T681" s="149">
        <v>15000</v>
      </c>
      <c r="U681" s="31">
        <v>91.988886399999998</v>
      </c>
      <c r="V681" s="75"/>
      <c r="W681" s="163">
        <f t="shared" si="10"/>
        <v>2001</v>
      </c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  <c r="AN681" s="75"/>
      <c r="AO681" s="75"/>
      <c r="AP681" s="75"/>
      <c r="AQ681" s="75"/>
      <c r="AR681" s="75"/>
      <c r="AS681" s="75"/>
      <c r="AT681" s="75"/>
      <c r="AU681" s="75"/>
      <c r="AV681" s="75"/>
      <c r="AW681" s="75"/>
      <c r="AX681" s="75"/>
      <c r="AY681" s="75"/>
      <c r="AZ681" s="75"/>
      <c r="BA681" s="75"/>
      <c r="BB681" s="75"/>
      <c r="BC681" s="75"/>
      <c r="BD681" s="75"/>
      <c r="BE681" s="75"/>
      <c r="BF681" s="75"/>
      <c r="BG681" s="75"/>
      <c r="BH681" s="75"/>
      <c r="BI681" s="75"/>
      <c r="BJ681" s="75"/>
      <c r="BK681" s="75"/>
      <c r="BL681" s="75"/>
      <c r="BM681" s="75"/>
      <c r="BN681" s="75"/>
      <c r="BO681" s="75"/>
      <c r="BP681" s="75"/>
    </row>
    <row r="682" spans="1:68" s="79" customFormat="1" ht="15" customHeight="1" x14ac:dyDescent="0.2">
      <c r="A682" s="180"/>
      <c r="B682" s="197"/>
      <c r="C682" s="26" t="s">
        <v>113</v>
      </c>
      <c r="D682" s="26" t="s">
        <v>1177</v>
      </c>
      <c r="E682" s="26" t="s">
        <v>21</v>
      </c>
      <c r="F682" s="27" t="s">
        <v>925</v>
      </c>
      <c r="G682" s="27" t="s">
        <v>916</v>
      </c>
      <c r="H682" s="29">
        <v>43866</v>
      </c>
      <c r="I682" s="29">
        <v>43868</v>
      </c>
      <c r="J682" s="30">
        <v>8262</v>
      </c>
      <c r="K682" s="31">
        <v>6.2228000000000003</v>
      </c>
      <c r="L682" s="29">
        <v>44050</v>
      </c>
      <c r="M682" s="31">
        <v>117.64700000000001</v>
      </c>
      <c r="N682" s="32">
        <v>8262</v>
      </c>
      <c r="O682" s="32">
        <v>0</v>
      </c>
      <c r="P682" s="32">
        <v>8262</v>
      </c>
      <c r="Q682" s="31">
        <v>6.25</v>
      </c>
      <c r="R682" s="31">
        <v>6</v>
      </c>
      <c r="S682" s="31">
        <v>6.25</v>
      </c>
      <c r="T682" s="149">
        <v>8262</v>
      </c>
      <c r="U682" s="31">
        <v>96.854045999999997</v>
      </c>
      <c r="V682" s="75"/>
      <c r="W682" s="163">
        <f t="shared" si="10"/>
        <v>0</v>
      </c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  <c r="AN682" s="75"/>
      <c r="AO682" s="75"/>
      <c r="AP682" s="75"/>
      <c r="AQ682" s="75"/>
      <c r="AR682" s="75"/>
      <c r="AS682" s="75"/>
      <c r="AT682" s="75"/>
      <c r="AU682" s="75"/>
      <c r="AV682" s="75"/>
      <c r="AW682" s="75"/>
      <c r="AX682" s="75"/>
      <c r="AY682" s="75"/>
      <c r="AZ682" s="75"/>
      <c r="BA682" s="75"/>
      <c r="BB682" s="75"/>
      <c r="BC682" s="75"/>
      <c r="BD682" s="75"/>
      <c r="BE682" s="75"/>
      <c r="BF682" s="75"/>
      <c r="BG682" s="75"/>
      <c r="BH682" s="75"/>
      <c r="BI682" s="75"/>
      <c r="BJ682" s="75"/>
      <c r="BK682" s="75"/>
      <c r="BL682" s="75"/>
      <c r="BM682" s="75"/>
      <c r="BN682" s="75"/>
      <c r="BO682" s="75"/>
      <c r="BP682" s="75"/>
    </row>
    <row r="683" spans="1:68" s="79" customFormat="1" ht="15" customHeight="1" x14ac:dyDescent="0.2">
      <c r="A683" s="180"/>
      <c r="B683" s="197"/>
      <c r="C683" s="26" t="s">
        <v>113</v>
      </c>
      <c r="D683" s="26" t="s">
        <v>1177</v>
      </c>
      <c r="E683" s="26" t="s">
        <v>21</v>
      </c>
      <c r="F683" s="27" t="s">
        <v>926</v>
      </c>
      <c r="G683" s="27" t="s">
        <v>916</v>
      </c>
      <c r="H683" s="29">
        <v>43880</v>
      </c>
      <c r="I683" s="29">
        <v>43882</v>
      </c>
      <c r="J683" s="30">
        <v>8636</v>
      </c>
      <c r="K683" s="31">
        <v>6.2279</v>
      </c>
      <c r="L683" s="29">
        <v>44064</v>
      </c>
      <c r="M683" s="31">
        <v>81.287599999999998</v>
      </c>
      <c r="N683" s="32">
        <v>7020</v>
      </c>
      <c r="O683" s="32">
        <v>0</v>
      </c>
      <c r="P683" s="32">
        <v>7020</v>
      </c>
      <c r="Q683" s="31">
        <v>6.25</v>
      </c>
      <c r="R683" s="31">
        <v>6</v>
      </c>
      <c r="S683" s="31">
        <v>6.25</v>
      </c>
      <c r="T683" s="149">
        <v>8636</v>
      </c>
      <c r="U683" s="31">
        <v>96.851439999999997</v>
      </c>
      <c r="V683" s="75"/>
      <c r="W683" s="163">
        <f t="shared" si="10"/>
        <v>1616</v>
      </c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  <c r="AN683" s="75"/>
      <c r="AO683" s="75"/>
      <c r="AP683" s="75"/>
      <c r="AQ683" s="75"/>
      <c r="AR683" s="75"/>
      <c r="AS683" s="75"/>
      <c r="AT683" s="75"/>
      <c r="AU683" s="75"/>
      <c r="AV683" s="75"/>
      <c r="AW683" s="75"/>
      <c r="AX683" s="75"/>
      <c r="AY683" s="75"/>
      <c r="AZ683" s="75"/>
      <c r="BA683" s="75"/>
      <c r="BB683" s="75"/>
      <c r="BC683" s="75"/>
      <c r="BD683" s="75"/>
      <c r="BE683" s="75"/>
      <c r="BF683" s="75"/>
      <c r="BG683" s="75"/>
      <c r="BH683" s="75"/>
      <c r="BI683" s="75"/>
      <c r="BJ683" s="75"/>
      <c r="BK683" s="75"/>
      <c r="BL683" s="75"/>
      <c r="BM683" s="75"/>
      <c r="BN683" s="75"/>
      <c r="BO683" s="75"/>
      <c r="BP683" s="75"/>
    </row>
    <row r="684" spans="1:68" s="79" customFormat="1" ht="15" customHeight="1" x14ac:dyDescent="0.2">
      <c r="A684" s="180"/>
      <c r="B684" s="197"/>
      <c r="C684" s="26" t="s">
        <v>113</v>
      </c>
      <c r="D684" s="26" t="s">
        <v>1177</v>
      </c>
      <c r="E684" s="26" t="s">
        <v>21</v>
      </c>
      <c r="F684" s="27" t="s">
        <v>927</v>
      </c>
      <c r="G684" s="27" t="s">
        <v>916</v>
      </c>
      <c r="H684" s="29">
        <v>43887</v>
      </c>
      <c r="I684" s="29">
        <v>43889</v>
      </c>
      <c r="J684" s="30">
        <v>16111</v>
      </c>
      <c r="K684" s="31">
        <v>6.4223999999999997</v>
      </c>
      <c r="L684" s="29">
        <v>44071</v>
      </c>
      <c r="M684" s="31">
        <v>105.58</v>
      </c>
      <c r="N684" s="32">
        <v>3929</v>
      </c>
      <c r="O684" s="32">
        <v>12182</v>
      </c>
      <c r="P684" s="32">
        <v>16111</v>
      </c>
      <c r="Q684" s="31">
        <v>6.5</v>
      </c>
      <c r="R684" s="31">
        <v>6</v>
      </c>
      <c r="S684" s="31">
        <v>6.5</v>
      </c>
      <c r="T684" s="149">
        <v>16111</v>
      </c>
      <c r="U684" s="31">
        <v>96.753112999999999</v>
      </c>
      <c r="V684" s="75"/>
      <c r="W684" s="163">
        <f t="shared" si="10"/>
        <v>0</v>
      </c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  <c r="AN684" s="75"/>
      <c r="AO684" s="75"/>
      <c r="AP684" s="75"/>
      <c r="AQ684" s="75"/>
      <c r="AR684" s="75"/>
      <c r="AS684" s="75"/>
      <c r="AT684" s="75"/>
      <c r="AU684" s="75"/>
      <c r="AV684" s="75"/>
      <c r="AW684" s="75"/>
      <c r="AX684" s="75"/>
      <c r="AY684" s="75"/>
      <c r="AZ684" s="75"/>
      <c r="BA684" s="75"/>
      <c r="BB684" s="75"/>
      <c r="BC684" s="75"/>
      <c r="BD684" s="75"/>
      <c r="BE684" s="75"/>
      <c r="BF684" s="75"/>
      <c r="BG684" s="75"/>
      <c r="BH684" s="75"/>
      <c r="BI684" s="75"/>
      <c r="BJ684" s="75"/>
      <c r="BK684" s="75"/>
      <c r="BL684" s="75"/>
      <c r="BM684" s="75"/>
      <c r="BN684" s="75"/>
      <c r="BO684" s="75"/>
      <c r="BP684" s="75"/>
    </row>
    <row r="685" spans="1:68" s="78" customFormat="1" ht="15" customHeight="1" x14ac:dyDescent="0.25">
      <c r="A685" s="180"/>
      <c r="B685" s="198" t="s">
        <v>943</v>
      </c>
      <c r="C685" s="34" t="s">
        <v>112</v>
      </c>
      <c r="D685" s="34" t="s">
        <v>1177</v>
      </c>
      <c r="E685" s="34" t="s">
        <v>18</v>
      </c>
      <c r="F685" s="35" t="s">
        <v>928</v>
      </c>
      <c r="G685" s="43" t="s">
        <v>929</v>
      </c>
      <c r="H685" s="71">
        <v>43901.625</v>
      </c>
      <c r="I685" s="50">
        <v>43903</v>
      </c>
      <c r="J685" s="66">
        <v>15000</v>
      </c>
      <c r="K685" s="39">
        <v>7.6966999999999999</v>
      </c>
      <c r="L685" s="37">
        <v>44267</v>
      </c>
      <c r="M685" s="39">
        <v>126.66670000000001</v>
      </c>
      <c r="N685" s="40">
        <v>15000</v>
      </c>
      <c r="O685" s="40">
        <v>0</v>
      </c>
      <c r="P685" s="40">
        <v>15000</v>
      </c>
      <c r="Q685" s="39">
        <v>8</v>
      </c>
      <c r="R685" s="39">
        <v>7.2</v>
      </c>
      <c r="S685" s="39">
        <v>8</v>
      </c>
      <c r="T685" s="132">
        <v>15000</v>
      </c>
      <c r="U685" s="39">
        <v>92.217815000000002</v>
      </c>
      <c r="V685" s="75"/>
      <c r="W685" s="163">
        <f t="shared" si="10"/>
        <v>0</v>
      </c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  <c r="AN685" s="75"/>
      <c r="AO685" s="75"/>
      <c r="AP685" s="75"/>
      <c r="AQ685" s="75"/>
      <c r="AR685" s="75"/>
      <c r="AS685" s="75"/>
      <c r="AT685" s="75"/>
      <c r="AU685" s="75"/>
      <c r="AV685" s="75"/>
      <c r="AW685" s="75"/>
      <c r="AX685" s="75"/>
      <c r="AY685" s="75"/>
      <c r="AZ685" s="75"/>
      <c r="BA685" s="75"/>
      <c r="BB685" s="75"/>
      <c r="BC685" s="75"/>
      <c r="BD685" s="75"/>
      <c r="BE685" s="75"/>
      <c r="BF685" s="75"/>
      <c r="BG685" s="75"/>
      <c r="BH685" s="75"/>
      <c r="BI685" s="75"/>
      <c r="BJ685" s="75"/>
      <c r="BK685" s="75"/>
      <c r="BL685" s="75"/>
      <c r="BM685" s="75"/>
      <c r="BN685" s="75"/>
      <c r="BO685" s="75"/>
      <c r="BP685" s="75"/>
    </row>
    <row r="686" spans="1:68" s="78" customFormat="1" ht="15" customHeight="1" x14ac:dyDescent="0.25">
      <c r="A686" s="180"/>
      <c r="B686" s="198"/>
      <c r="C686" s="34" t="s">
        <v>113</v>
      </c>
      <c r="D686" s="34" t="s">
        <v>1177</v>
      </c>
      <c r="E686" s="34" t="s">
        <v>21</v>
      </c>
      <c r="F686" s="35" t="s">
        <v>930</v>
      </c>
      <c r="G686" s="43" t="s">
        <v>929</v>
      </c>
      <c r="H686" s="71">
        <v>43901.666666666664</v>
      </c>
      <c r="I686" s="50">
        <v>43903</v>
      </c>
      <c r="J686" s="41">
        <v>27256</v>
      </c>
      <c r="K686" s="39">
        <v>6.4569000000000001</v>
      </c>
      <c r="L686" s="37">
        <v>44085</v>
      </c>
      <c r="M686" s="39">
        <v>99.996300000000005</v>
      </c>
      <c r="N686" s="40">
        <v>10291</v>
      </c>
      <c r="O686" s="40">
        <v>16964</v>
      </c>
      <c r="P686" s="40">
        <v>27255</v>
      </c>
      <c r="Q686" s="39">
        <v>6.5</v>
      </c>
      <c r="R686" s="39">
        <v>6.25</v>
      </c>
      <c r="S686" s="39">
        <v>6.5</v>
      </c>
      <c r="T686" s="132">
        <v>27256</v>
      </c>
      <c r="U686" s="39">
        <v>96.735684000000006</v>
      </c>
      <c r="V686" s="75"/>
      <c r="W686" s="163">
        <f t="shared" si="10"/>
        <v>1</v>
      </c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  <c r="AN686" s="75"/>
      <c r="AO686" s="75"/>
      <c r="AP686" s="75"/>
      <c r="AQ686" s="75"/>
      <c r="AR686" s="75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5"/>
      <c r="BD686" s="75"/>
      <c r="BE686" s="75"/>
      <c r="BF686" s="75"/>
      <c r="BG686" s="75"/>
      <c r="BH686" s="75"/>
      <c r="BI686" s="75"/>
      <c r="BJ686" s="75"/>
      <c r="BK686" s="75"/>
      <c r="BL686" s="75"/>
      <c r="BM686" s="75"/>
      <c r="BN686" s="75"/>
      <c r="BO686" s="75"/>
      <c r="BP686" s="75"/>
    </row>
    <row r="687" spans="1:68" s="78" customFormat="1" ht="15" customHeight="1" x14ac:dyDescent="0.2">
      <c r="A687" s="180"/>
      <c r="B687" s="198"/>
      <c r="C687" s="34" t="s">
        <v>111</v>
      </c>
      <c r="D687" s="34" t="s">
        <v>1177</v>
      </c>
      <c r="E687" s="34" t="s">
        <v>21</v>
      </c>
      <c r="F687" s="35" t="s">
        <v>931</v>
      </c>
      <c r="G687" s="43" t="s">
        <v>929</v>
      </c>
      <c r="H687" s="67">
        <v>43894.5</v>
      </c>
      <c r="I687" s="50">
        <v>43896</v>
      </c>
      <c r="J687" s="41">
        <v>14500</v>
      </c>
      <c r="K687" s="39">
        <v>4.0928000000000004</v>
      </c>
      <c r="L687" s="37">
        <v>44078</v>
      </c>
      <c r="M687" s="39">
        <v>206.89660000000001</v>
      </c>
      <c r="N687" s="40">
        <v>5900</v>
      </c>
      <c r="O687" s="40">
        <v>8600</v>
      </c>
      <c r="P687" s="40">
        <v>14500</v>
      </c>
      <c r="Q687" s="39">
        <v>4.5</v>
      </c>
      <c r="R687" s="39">
        <v>3.5</v>
      </c>
      <c r="S687" s="39">
        <v>4.5</v>
      </c>
      <c r="T687" s="132">
        <v>14500</v>
      </c>
      <c r="U687" s="39">
        <v>97.930882999999994</v>
      </c>
      <c r="V687" s="75"/>
      <c r="W687" s="163">
        <f t="shared" si="10"/>
        <v>0</v>
      </c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  <c r="AN687" s="75"/>
      <c r="AO687" s="75"/>
      <c r="AP687" s="75"/>
      <c r="AQ687" s="75"/>
      <c r="AR687" s="75"/>
      <c r="AS687" s="75"/>
      <c r="AT687" s="75"/>
      <c r="AU687" s="75"/>
      <c r="AV687" s="75"/>
      <c r="AW687" s="75"/>
      <c r="AX687" s="75"/>
      <c r="AY687" s="75"/>
      <c r="AZ687" s="75"/>
      <c r="BA687" s="75"/>
      <c r="BB687" s="75"/>
      <c r="BC687" s="75"/>
      <c r="BD687" s="75"/>
      <c r="BE687" s="75"/>
      <c r="BF687" s="75"/>
      <c r="BG687" s="75"/>
      <c r="BH687" s="75"/>
      <c r="BI687" s="75"/>
      <c r="BJ687" s="75"/>
      <c r="BK687" s="75"/>
      <c r="BL687" s="75"/>
      <c r="BM687" s="75"/>
      <c r="BN687" s="75"/>
      <c r="BO687" s="75"/>
      <c r="BP687" s="75"/>
    </row>
    <row r="688" spans="1:68" s="78" customFormat="1" ht="15" customHeight="1" x14ac:dyDescent="0.2">
      <c r="A688" s="180"/>
      <c r="B688" s="198"/>
      <c r="C688" s="34" t="s">
        <v>113</v>
      </c>
      <c r="D688" s="34" t="s">
        <v>1177</v>
      </c>
      <c r="E688" s="34" t="s">
        <v>21</v>
      </c>
      <c r="F688" s="35" t="s">
        <v>932</v>
      </c>
      <c r="G688" s="43" t="s">
        <v>929</v>
      </c>
      <c r="H688" s="67">
        <v>43895.666666666664</v>
      </c>
      <c r="I688" s="145">
        <v>43896</v>
      </c>
      <c r="J688" s="41">
        <v>13090</v>
      </c>
      <c r="K688" s="39">
        <v>6.2774999999999999</v>
      </c>
      <c r="L688" s="37">
        <v>44078</v>
      </c>
      <c r="M688" s="39">
        <v>119.4423</v>
      </c>
      <c r="N688" s="40">
        <v>3825</v>
      </c>
      <c r="O688" s="40">
        <v>9265</v>
      </c>
      <c r="P688" s="40">
        <v>13090</v>
      </c>
      <c r="Q688" s="39">
        <v>6.5</v>
      </c>
      <c r="R688" s="39">
        <v>6</v>
      </c>
      <c r="S688" s="39">
        <v>6.5</v>
      </c>
      <c r="T688" s="132">
        <v>13090</v>
      </c>
      <c r="U688" s="39">
        <v>96.826374000000001</v>
      </c>
      <c r="V688" s="75"/>
      <c r="W688" s="163">
        <f t="shared" si="10"/>
        <v>0</v>
      </c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  <c r="AN688" s="75"/>
      <c r="AO688" s="75"/>
      <c r="AP688" s="75"/>
      <c r="AQ688" s="75"/>
      <c r="AR688" s="75"/>
      <c r="AS688" s="75"/>
      <c r="AT688" s="75"/>
      <c r="AU688" s="75"/>
      <c r="AV688" s="75"/>
      <c r="AW688" s="75"/>
      <c r="AX688" s="75"/>
      <c r="AY688" s="75"/>
      <c r="AZ688" s="75"/>
      <c r="BA688" s="75"/>
      <c r="BB688" s="75"/>
      <c r="BC688" s="75"/>
      <c r="BD688" s="75"/>
      <c r="BE688" s="75"/>
      <c r="BF688" s="75"/>
      <c r="BG688" s="75"/>
      <c r="BH688" s="75"/>
      <c r="BI688" s="75"/>
      <c r="BJ688" s="75"/>
      <c r="BK688" s="75"/>
      <c r="BL688" s="75"/>
      <c r="BM688" s="75"/>
      <c r="BN688" s="75"/>
      <c r="BO688" s="75"/>
      <c r="BP688" s="75"/>
    </row>
    <row r="689" spans="1:68" s="78" customFormat="1" ht="15" customHeight="1" x14ac:dyDescent="0.25">
      <c r="A689" s="180"/>
      <c r="B689" s="198"/>
      <c r="C689" s="34" t="s">
        <v>79</v>
      </c>
      <c r="D689" s="34" t="s">
        <v>1177</v>
      </c>
      <c r="E689" s="34" t="s">
        <v>21</v>
      </c>
      <c r="F689" s="35" t="s">
        <v>933</v>
      </c>
      <c r="G689" s="43" t="s">
        <v>929</v>
      </c>
      <c r="H689" s="71">
        <v>43901.708333333336</v>
      </c>
      <c r="I689" s="50">
        <v>43903</v>
      </c>
      <c r="J689" s="41">
        <v>10000</v>
      </c>
      <c r="K689" s="39">
        <v>5.91</v>
      </c>
      <c r="L689" s="37">
        <v>44085</v>
      </c>
      <c r="M689" s="39">
        <v>198.04</v>
      </c>
      <c r="N689" s="40">
        <v>6024</v>
      </c>
      <c r="O689" s="40">
        <v>3976</v>
      </c>
      <c r="P689" s="40">
        <v>10000</v>
      </c>
      <c r="Q689" s="39">
        <v>6</v>
      </c>
      <c r="R689" s="39">
        <v>5.8</v>
      </c>
      <c r="S689" s="39">
        <v>6</v>
      </c>
      <c r="T689" s="132">
        <v>10000</v>
      </c>
      <c r="U689" s="39">
        <v>97.012200000000007</v>
      </c>
      <c r="V689" s="75"/>
      <c r="W689" s="163">
        <f t="shared" si="10"/>
        <v>0</v>
      </c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  <c r="AN689" s="75"/>
      <c r="AO689" s="75"/>
      <c r="AP689" s="75"/>
      <c r="AQ689" s="75"/>
      <c r="AR689" s="75"/>
      <c r="AS689" s="75"/>
      <c r="AT689" s="75"/>
      <c r="AU689" s="75"/>
      <c r="AV689" s="75"/>
      <c r="AW689" s="75"/>
      <c r="AX689" s="75"/>
      <c r="AY689" s="75"/>
      <c r="AZ689" s="75"/>
      <c r="BA689" s="75"/>
      <c r="BB689" s="75"/>
      <c r="BC689" s="75"/>
      <c r="BD689" s="75"/>
      <c r="BE689" s="75"/>
      <c r="BF689" s="75"/>
      <c r="BG689" s="75"/>
      <c r="BH689" s="75"/>
      <c r="BI689" s="75"/>
      <c r="BJ689" s="75"/>
      <c r="BK689" s="75"/>
      <c r="BL689" s="75"/>
      <c r="BM689" s="75"/>
      <c r="BN689" s="75"/>
      <c r="BO689" s="75"/>
      <c r="BP689" s="75"/>
    </row>
    <row r="690" spans="1:68" s="78" customFormat="1" ht="15" customHeight="1" x14ac:dyDescent="0.25">
      <c r="A690" s="180"/>
      <c r="B690" s="198"/>
      <c r="C690" s="34" t="s">
        <v>76</v>
      </c>
      <c r="D690" s="34" t="s">
        <v>1177</v>
      </c>
      <c r="E690" s="34" t="s">
        <v>21</v>
      </c>
      <c r="F690" s="35" t="s">
        <v>934</v>
      </c>
      <c r="G690" s="43" t="s">
        <v>929</v>
      </c>
      <c r="H690" s="67">
        <v>43894.5</v>
      </c>
      <c r="I690" s="145">
        <v>43896</v>
      </c>
      <c r="J690" s="41">
        <v>20000</v>
      </c>
      <c r="K690" s="39">
        <v>2.7397999999999998</v>
      </c>
      <c r="L690" s="37">
        <v>44078</v>
      </c>
      <c r="M690" s="39">
        <v>163.5</v>
      </c>
      <c r="N690" s="106">
        <v>19900</v>
      </c>
      <c r="O690" s="40">
        <v>100</v>
      </c>
      <c r="P690" s="40">
        <v>20000</v>
      </c>
      <c r="Q690" s="39">
        <v>2.9</v>
      </c>
      <c r="R690" s="39">
        <v>2.5499999999999998</v>
      </c>
      <c r="S690" s="39">
        <v>2.9</v>
      </c>
      <c r="T690" s="132">
        <v>20000</v>
      </c>
      <c r="U690" s="39">
        <v>98.614900000000006</v>
      </c>
      <c r="V690" s="75"/>
      <c r="W690" s="163">
        <f t="shared" si="10"/>
        <v>0</v>
      </c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  <c r="AN690" s="75"/>
      <c r="AO690" s="75"/>
      <c r="AP690" s="75"/>
      <c r="AQ690" s="75"/>
      <c r="AR690" s="75"/>
      <c r="AS690" s="75"/>
      <c r="AT690" s="75"/>
      <c r="AU690" s="75"/>
      <c r="AV690" s="75"/>
      <c r="AW690" s="75"/>
      <c r="AX690" s="75"/>
      <c r="AY690" s="75"/>
      <c r="AZ690" s="75"/>
      <c r="BA690" s="75"/>
      <c r="BB690" s="75"/>
      <c r="BC690" s="75"/>
      <c r="BD690" s="75"/>
      <c r="BE690" s="75"/>
      <c r="BF690" s="75"/>
      <c r="BG690" s="75"/>
      <c r="BH690" s="75"/>
      <c r="BI690" s="75"/>
      <c r="BJ690" s="75"/>
      <c r="BK690" s="75"/>
      <c r="BL690" s="75"/>
      <c r="BM690" s="75"/>
      <c r="BN690" s="75"/>
      <c r="BO690" s="75"/>
      <c r="BP690" s="75"/>
    </row>
    <row r="691" spans="1:68" s="78" customFormat="1" ht="15" customHeight="1" x14ac:dyDescent="0.25">
      <c r="A691" s="180"/>
      <c r="B691" s="198"/>
      <c r="C691" s="34" t="s">
        <v>111</v>
      </c>
      <c r="D691" s="34" t="s">
        <v>1177</v>
      </c>
      <c r="E691" s="34" t="s">
        <v>21</v>
      </c>
      <c r="F691" s="35" t="s">
        <v>935</v>
      </c>
      <c r="G691" s="43" t="s">
        <v>929</v>
      </c>
      <c r="H691" s="71">
        <v>43901.583333333336</v>
      </c>
      <c r="I691" s="50">
        <v>43903</v>
      </c>
      <c r="J691" s="38">
        <v>14500</v>
      </c>
      <c r="K691" s="39">
        <v>4.2573999999999996</v>
      </c>
      <c r="L691" s="37">
        <v>44085</v>
      </c>
      <c r="M691" s="39">
        <v>216.20689999999999</v>
      </c>
      <c r="N691" s="40">
        <v>350</v>
      </c>
      <c r="O691" s="40">
        <v>14150</v>
      </c>
      <c r="P691" s="40">
        <v>14500</v>
      </c>
      <c r="Q691" s="39">
        <v>4.3499999999999996</v>
      </c>
      <c r="R691" s="39">
        <v>4.2</v>
      </c>
      <c r="S691" s="39">
        <v>4.3499999999999996</v>
      </c>
      <c r="T691" s="132">
        <v>14500</v>
      </c>
      <c r="U691" s="39">
        <v>97.8476</v>
      </c>
      <c r="V691" s="75"/>
      <c r="W691" s="163">
        <f t="shared" si="10"/>
        <v>0</v>
      </c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  <c r="AN691" s="75"/>
      <c r="AO691" s="75"/>
      <c r="AP691" s="75"/>
      <c r="AQ691" s="75"/>
      <c r="AR691" s="75"/>
      <c r="AS691" s="75"/>
      <c r="AT691" s="75"/>
      <c r="AU691" s="75"/>
      <c r="AV691" s="75"/>
      <c r="AW691" s="75"/>
      <c r="AX691" s="75"/>
      <c r="AY691" s="75"/>
      <c r="AZ691" s="75"/>
      <c r="BA691" s="75"/>
      <c r="BB691" s="75"/>
      <c r="BC691" s="75"/>
      <c r="BD691" s="75"/>
      <c r="BE691" s="75"/>
      <c r="BF691" s="75"/>
      <c r="BG691" s="75"/>
      <c r="BH691" s="75"/>
      <c r="BI691" s="75"/>
      <c r="BJ691" s="75"/>
      <c r="BK691" s="75"/>
      <c r="BL691" s="75"/>
      <c r="BM691" s="75"/>
      <c r="BN691" s="75"/>
      <c r="BO691" s="75"/>
      <c r="BP691" s="75"/>
    </row>
    <row r="692" spans="1:68" s="78" customFormat="1" ht="15" customHeight="1" x14ac:dyDescent="0.25">
      <c r="A692" s="180"/>
      <c r="B692" s="198"/>
      <c r="C692" s="34" t="s">
        <v>113</v>
      </c>
      <c r="D692" s="34" t="s">
        <v>1177</v>
      </c>
      <c r="E692" s="34" t="s">
        <v>21</v>
      </c>
      <c r="F692" s="35" t="s">
        <v>936</v>
      </c>
      <c r="G692" s="43" t="s">
        <v>929</v>
      </c>
      <c r="H692" s="71">
        <v>43908.666666666664</v>
      </c>
      <c r="I692" s="50">
        <v>43915</v>
      </c>
      <c r="J692" s="66">
        <v>25500</v>
      </c>
      <c r="K692" s="39">
        <v>6.5</v>
      </c>
      <c r="L692" s="37">
        <v>44092</v>
      </c>
      <c r="M692" s="39">
        <v>102.64700000000001</v>
      </c>
      <c r="N692" s="40">
        <v>11179</v>
      </c>
      <c r="O692" s="40">
        <v>14321</v>
      </c>
      <c r="P692" s="40">
        <v>25500</v>
      </c>
      <c r="Q692" s="39">
        <v>6.5</v>
      </c>
      <c r="R692" s="39">
        <v>6.5</v>
      </c>
      <c r="S692" s="39">
        <v>6.5</v>
      </c>
      <c r="T692" s="132">
        <v>25500</v>
      </c>
      <c r="U692" s="39">
        <v>96.804670000000002</v>
      </c>
      <c r="V692" s="75"/>
      <c r="W692" s="163">
        <f t="shared" si="10"/>
        <v>0</v>
      </c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  <c r="AN692" s="75"/>
      <c r="AO692" s="75"/>
      <c r="AP692" s="75"/>
      <c r="AQ692" s="75"/>
      <c r="AR692" s="75"/>
      <c r="AS692" s="75"/>
      <c r="AT692" s="75"/>
      <c r="AU692" s="75"/>
      <c r="AV692" s="75"/>
      <c r="AW692" s="75"/>
      <c r="AX692" s="75"/>
      <c r="AY692" s="75"/>
      <c r="AZ692" s="75"/>
      <c r="BA692" s="75"/>
      <c r="BB692" s="75"/>
      <c r="BC692" s="75"/>
      <c r="BD692" s="75"/>
      <c r="BE692" s="75"/>
      <c r="BF692" s="75"/>
      <c r="BG692" s="75"/>
      <c r="BH692" s="75"/>
      <c r="BI692" s="75"/>
      <c r="BJ692" s="75"/>
      <c r="BK692" s="75"/>
      <c r="BL692" s="75"/>
      <c r="BM692" s="75"/>
      <c r="BN692" s="75"/>
      <c r="BO692" s="75"/>
      <c r="BP692" s="75"/>
    </row>
    <row r="693" spans="1:68" s="78" customFormat="1" ht="15" customHeight="1" x14ac:dyDescent="0.2">
      <c r="A693" s="180"/>
      <c r="B693" s="198"/>
      <c r="C693" s="34" t="s">
        <v>111</v>
      </c>
      <c r="D693" s="34" t="s">
        <v>1177</v>
      </c>
      <c r="E693" s="34" t="s">
        <v>23</v>
      </c>
      <c r="F693" s="35" t="s">
        <v>937</v>
      </c>
      <c r="G693" s="43" t="s">
        <v>929</v>
      </c>
      <c r="H693" s="67">
        <v>43908.625</v>
      </c>
      <c r="I693" s="145">
        <v>43910</v>
      </c>
      <c r="J693" s="41">
        <v>15000</v>
      </c>
      <c r="K693" s="39">
        <v>3.879</v>
      </c>
      <c r="L693" s="37">
        <v>44001</v>
      </c>
      <c r="M693" s="39">
        <v>174.66669999999999</v>
      </c>
      <c r="N693" s="40">
        <v>10000</v>
      </c>
      <c r="O693" s="40">
        <v>5000</v>
      </c>
      <c r="P693" s="40">
        <v>15000</v>
      </c>
      <c r="Q693" s="39">
        <v>4.1900000000000004</v>
      </c>
      <c r="R693" s="39">
        <v>3.5</v>
      </c>
      <c r="S693" s="39">
        <v>4.1900000000000004</v>
      </c>
      <c r="T693" s="132">
        <v>15000</v>
      </c>
      <c r="U693" s="39">
        <v>99.019400000000005</v>
      </c>
      <c r="V693" s="75"/>
      <c r="W693" s="163">
        <f t="shared" si="10"/>
        <v>0</v>
      </c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  <c r="AN693" s="75"/>
      <c r="AO693" s="75"/>
      <c r="AP693" s="75"/>
      <c r="AQ693" s="75"/>
      <c r="AR693" s="75"/>
      <c r="AS693" s="75"/>
      <c r="AT693" s="75"/>
      <c r="AU693" s="75"/>
      <c r="AV693" s="75"/>
      <c r="AW693" s="75"/>
      <c r="AX693" s="75"/>
      <c r="AY693" s="75"/>
      <c r="AZ693" s="75"/>
      <c r="BA693" s="75"/>
      <c r="BB693" s="75"/>
      <c r="BC693" s="75"/>
      <c r="BD693" s="75"/>
      <c r="BE693" s="75"/>
      <c r="BF693" s="75"/>
      <c r="BG693" s="75"/>
      <c r="BH693" s="75"/>
      <c r="BI693" s="75"/>
      <c r="BJ693" s="75"/>
      <c r="BK693" s="75"/>
      <c r="BL693" s="75"/>
      <c r="BM693" s="75"/>
      <c r="BN693" s="75"/>
      <c r="BO693" s="75"/>
      <c r="BP693" s="75"/>
    </row>
    <row r="694" spans="1:68" s="78" customFormat="1" ht="15" customHeight="1" x14ac:dyDescent="0.2">
      <c r="A694" s="180"/>
      <c r="B694" s="198"/>
      <c r="C694" s="34" t="s">
        <v>408</v>
      </c>
      <c r="D694" s="34" t="s">
        <v>1177</v>
      </c>
      <c r="E694" s="34" t="s">
        <v>21</v>
      </c>
      <c r="F694" s="35" t="s">
        <v>938</v>
      </c>
      <c r="G694" s="43" t="s">
        <v>929</v>
      </c>
      <c r="H694" s="67">
        <v>43915.583333333336</v>
      </c>
      <c r="I694" s="145">
        <v>43917</v>
      </c>
      <c r="J694" s="41">
        <v>5500</v>
      </c>
      <c r="K694" s="39">
        <v>5.4318</v>
      </c>
      <c r="L694" s="37">
        <v>44099</v>
      </c>
      <c r="M694" s="39">
        <v>100</v>
      </c>
      <c r="N694" s="40">
        <v>5500</v>
      </c>
      <c r="O694" s="40">
        <v>0</v>
      </c>
      <c r="P694" s="40">
        <v>5500</v>
      </c>
      <c r="Q694" s="39">
        <v>5.5</v>
      </c>
      <c r="R694" s="39">
        <v>5.25</v>
      </c>
      <c r="S694" s="39">
        <v>5.5</v>
      </c>
      <c r="T694" s="132">
        <v>5500</v>
      </c>
      <c r="U694" s="39">
        <v>97.253900000000002</v>
      </c>
      <c r="V694" s="75"/>
      <c r="W694" s="163">
        <f t="shared" si="10"/>
        <v>0</v>
      </c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  <c r="AN694" s="75"/>
      <c r="AO694" s="75"/>
      <c r="AP694" s="75"/>
      <c r="AQ694" s="75"/>
      <c r="AR694" s="75"/>
      <c r="AS694" s="75"/>
      <c r="AT694" s="75"/>
      <c r="AU694" s="75"/>
      <c r="AV694" s="75"/>
      <c r="AW694" s="75"/>
      <c r="AX694" s="75"/>
      <c r="AY694" s="75"/>
      <c r="AZ694" s="75"/>
      <c r="BA694" s="75"/>
      <c r="BB694" s="75"/>
      <c r="BC694" s="75"/>
      <c r="BD694" s="75"/>
      <c r="BE694" s="75"/>
      <c r="BF694" s="75"/>
      <c r="BG694" s="75"/>
      <c r="BH694" s="75"/>
      <c r="BI694" s="75"/>
      <c r="BJ694" s="75"/>
      <c r="BK694" s="75"/>
      <c r="BL694" s="75"/>
      <c r="BM694" s="75"/>
      <c r="BN694" s="75"/>
      <c r="BO694" s="75"/>
      <c r="BP694" s="75"/>
    </row>
    <row r="695" spans="1:68" s="78" customFormat="1" ht="15" customHeight="1" x14ac:dyDescent="0.25">
      <c r="A695" s="180"/>
      <c r="B695" s="198"/>
      <c r="C695" s="34" t="s">
        <v>79</v>
      </c>
      <c r="D695" s="34" t="s">
        <v>1177</v>
      </c>
      <c r="E695" s="34" t="s">
        <v>18</v>
      </c>
      <c r="F695" s="35" t="s">
        <v>939</v>
      </c>
      <c r="G695" s="43" t="s">
        <v>929</v>
      </c>
      <c r="H695" s="71">
        <v>43915.708333333336</v>
      </c>
      <c r="I695" s="50">
        <v>43917</v>
      </c>
      <c r="J695" s="66">
        <v>12000</v>
      </c>
      <c r="K695" s="39">
        <v>5.9749999999999996</v>
      </c>
      <c r="L695" s="37">
        <v>44281</v>
      </c>
      <c r="M695" s="39">
        <v>125</v>
      </c>
      <c r="N695" s="40">
        <v>7000</v>
      </c>
      <c r="O695" s="40">
        <v>5000</v>
      </c>
      <c r="P695" s="40">
        <v>12000</v>
      </c>
      <c r="Q695" s="39">
        <v>6.1</v>
      </c>
      <c r="R695" s="39">
        <v>5.8</v>
      </c>
      <c r="S695" s="39">
        <v>6.1</v>
      </c>
      <c r="T695" s="132">
        <v>12000</v>
      </c>
      <c r="U695" s="39">
        <v>93.958600000000004</v>
      </c>
      <c r="V695" s="75"/>
      <c r="W695" s="163">
        <f t="shared" si="10"/>
        <v>0</v>
      </c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  <c r="AN695" s="75"/>
      <c r="AO695" s="75"/>
      <c r="AP695" s="75"/>
      <c r="AQ695" s="75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5"/>
      <c r="BG695" s="75"/>
      <c r="BH695" s="75"/>
      <c r="BI695" s="75"/>
      <c r="BJ695" s="75"/>
      <c r="BK695" s="75"/>
      <c r="BL695" s="75"/>
      <c r="BM695" s="75"/>
      <c r="BN695" s="75"/>
      <c r="BO695" s="75"/>
      <c r="BP695" s="75"/>
    </row>
    <row r="696" spans="1:68" s="78" customFormat="1" ht="15" customHeight="1" x14ac:dyDescent="0.25">
      <c r="A696" s="180"/>
      <c r="B696" s="198"/>
      <c r="C696" s="34" t="s">
        <v>111</v>
      </c>
      <c r="D696" s="34" t="s">
        <v>1177</v>
      </c>
      <c r="E696" s="34" t="s">
        <v>18</v>
      </c>
      <c r="F696" s="35" t="s">
        <v>940</v>
      </c>
      <c r="G696" s="43" t="s">
        <v>929</v>
      </c>
      <c r="H696" s="71">
        <v>43915.5</v>
      </c>
      <c r="I696" s="50">
        <v>43917</v>
      </c>
      <c r="J696" s="41">
        <v>10000</v>
      </c>
      <c r="K696" s="39">
        <v>4.6388999999999996</v>
      </c>
      <c r="L696" s="37">
        <v>44281</v>
      </c>
      <c r="M696" s="39">
        <v>112</v>
      </c>
      <c r="N696" s="40">
        <v>5000</v>
      </c>
      <c r="O696" s="40">
        <v>4000</v>
      </c>
      <c r="P696" s="40">
        <v>9000</v>
      </c>
      <c r="Q696" s="39">
        <v>6</v>
      </c>
      <c r="R696" s="39">
        <v>4</v>
      </c>
      <c r="S696" s="39">
        <v>6</v>
      </c>
      <c r="T696" s="132">
        <v>10000</v>
      </c>
      <c r="U696" s="39">
        <v>95.3095</v>
      </c>
      <c r="V696" s="75"/>
      <c r="W696" s="163">
        <f t="shared" si="10"/>
        <v>1000</v>
      </c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  <c r="AN696" s="75"/>
      <c r="AO696" s="75"/>
      <c r="AP696" s="75"/>
      <c r="AQ696" s="75"/>
      <c r="AR696" s="75"/>
      <c r="AS696" s="75"/>
      <c r="AT696" s="75"/>
      <c r="AU696" s="75"/>
      <c r="AV696" s="75"/>
      <c r="AW696" s="75"/>
      <c r="AX696" s="75"/>
      <c r="AY696" s="75"/>
      <c r="AZ696" s="75"/>
      <c r="BA696" s="75"/>
      <c r="BB696" s="75"/>
      <c r="BC696" s="75"/>
      <c r="BD696" s="75"/>
      <c r="BE696" s="75"/>
      <c r="BF696" s="75"/>
      <c r="BG696" s="75"/>
      <c r="BH696" s="75"/>
      <c r="BI696" s="75"/>
      <c r="BJ696" s="75"/>
      <c r="BK696" s="75"/>
      <c r="BL696" s="75"/>
      <c r="BM696" s="75"/>
      <c r="BN696" s="75"/>
      <c r="BO696" s="75"/>
      <c r="BP696" s="75"/>
    </row>
    <row r="697" spans="1:68" s="78" customFormat="1" ht="15" customHeight="1" x14ac:dyDescent="0.25">
      <c r="A697" s="180"/>
      <c r="B697" s="198"/>
      <c r="C697" s="34" t="s">
        <v>76</v>
      </c>
      <c r="D697" s="34" t="s">
        <v>1177</v>
      </c>
      <c r="E697" s="34" t="s">
        <v>18</v>
      </c>
      <c r="F697" s="35" t="s">
        <v>941</v>
      </c>
      <c r="G697" s="43" t="s">
        <v>929</v>
      </c>
      <c r="H697" s="67">
        <v>43908.708333333336</v>
      </c>
      <c r="I697" s="50">
        <v>43910</v>
      </c>
      <c r="J697" s="41">
        <v>10000</v>
      </c>
      <c r="K697" s="39">
        <v>3.4081999999999999</v>
      </c>
      <c r="L697" s="37">
        <v>44274</v>
      </c>
      <c r="M697" s="39">
        <v>85.18</v>
      </c>
      <c r="N697" s="106">
        <v>6018</v>
      </c>
      <c r="O697" s="40">
        <v>1500</v>
      </c>
      <c r="P697" s="40">
        <v>7518</v>
      </c>
      <c r="Q697" s="39">
        <v>3.6</v>
      </c>
      <c r="R697" s="39">
        <v>3.15</v>
      </c>
      <c r="S697" s="39">
        <v>3.6</v>
      </c>
      <c r="T697" s="132">
        <v>10000</v>
      </c>
      <c r="U697" s="39">
        <v>96.553910999999999</v>
      </c>
      <c r="V697" s="75"/>
      <c r="W697" s="163">
        <f t="shared" si="10"/>
        <v>2482</v>
      </c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  <c r="AN697" s="75"/>
      <c r="AO697" s="75"/>
      <c r="AP697" s="75"/>
      <c r="AQ697" s="75"/>
      <c r="AR697" s="75"/>
      <c r="AS697" s="75"/>
      <c r="AT697" s="75"/>
      <c r="AU697" s="75"/>
      <c r="AV697" s="75"/>
      <c r="AW697" s="75"/>
      <c r="AX697" s="75"/>
      <c r="AY697" s="75"/>
      <c r="AZ697" s="75"/>
      <c r="BA697" s="75"/>
      <c r="BB697" s="75"/>
      <c r="BC697" s="75"/>
      <c r="BD697" s="75"/>
      <c r="BE697" s="75"/>
      <c r="BF697" s="75"/>
      <c r="BG697" s="75"/>
      <c r="BH697" s="75"/>
      <c r="BI697" s="75"/>
      <c r="BJ697" s="75"/>
      <c r="BK697" s="75"/>
      <c r="BL697" s="75"/>
      <c r="BM697" s="75"/>
      <c r="BN697" s="75"/>
      <c r="BO697" s="75"/>
      <c r="BP697" s="75"/>
    </row>
    <row r="698" spans="1:68" s="78" customFormat="1" ht="15" customHeight="1" x14ac:dyDescent="0.2">
      <c r="A698" s="180"/>
      <c r="B698" s="198"/>
      <c r="C698" s="34" t="s">
        <v>112</v>
      </c>
      <c r="D698" s="34" t="s">
        <v>1177</v>
      </c>
      <c r="E698" s="34" t="s">
        <v>18</v>
      </c>
      <c r="F698" s="35" t="s">
        <v>942</v>
      </c>
      <c r="G698" s="43" t="s">
        <v>929</v>
      </c>
      <c r="H698" s="67">
        <v>43915.5</v>
      </c>
      <c r="I698" s="145">
        <v>43917</v>
      </c>
      <c r="J698" s="41">
        <v>15000</v>
      </c>
      <c r="K698" s="39">
        <v>8.0236000000000001</v>
      </c>
      <c r="L698" s="37">
        <v>44281</v>
      </c>
      <c r="M698" s="39">
        <v>46.9467</v>
      </c>
      <c r="N698" s="40">
        <v>2000</v>
      </c>
      <c r="O698" s="40">
        <v>5042</v>
      </c>
      <c r="P698" s="40">
        <v>7042</v>
      </c>
      <c r="Q698" s="39">
        <v>9</v>
      </c>
      <c r="R698" s="39">
        <v>7.2</v>
      </c>
      <c r="S698" s="39">
        <v>9</v>
      </c>
      <c r="T698" s="132">
        <v>15000</v>
      </c>
      <c r="U698" s="39">
        <v>91.887219000000002</v>
      </c>
      <c r="V698" s="75"/>
      <c r="W698" s="163">
        <f t="shared" si="10"/>
        <v>7958</v>
      </c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  <c r="AN698" s="75"/>
      <c r="AO698" s="75"/>
      <c r="AP698" s="75"/>
      <c r="AQ698" s="75"/>
      <c r="AR698" s="75"/>
      <c r="AS698" s="75"/>
      <c r="AT698" s="75"/>
      <c r="AU698" s="75"/>
      <c r="AV698" s="75"/>
      <c r="AW698" s="75"/>
      <c r="AX698" s="75"/>
      <c r="AY698" s="75"/>
      <c r="AZ698" s="75"/>
      <c r="BA698" s="75"/>
      <c r="BB698" s="75"/>
      <c r="BC698" s="75"/>
      <c r="BD698" s="75"/>
      <c r="BE698" s="75"/>
      <c r="BF698" s="75"/>
      <c r="BG698" s="75"/>
      <c r="BH698" s="75"/>
      <c r="BI698" s="75"/>
      <c r="BJ698" s="75"/>
      <c r="BK698" s="75"/>
      <c r="BL698" s="75"/>
      <c r="BM698" s="75"/>
      <c r="BN698" s="75"/>
      <c r="BO698" s="75"/>
      <c r="BP698" s="75"/>
    </row>
    <row r="699" spans="1:68" ht="15" customHeight="1" x14ac:dyDescent="0.2">
      <c r="A699" s="180"/>
      <c r="B699" s="184" t="s">
        <v>17</v>
      </c>
      <c r="C699" s="26" t="s">
        <v>79</v>
      </c>
      <c r="D699" s="26" t="s">
        <v>1177</v>
      </c>
      <c r="E699" s="26" t="s">
        <v>18</v>
      </c>
      <c r="F699" s="27" t="s">
        <v>19</v>
      </c>
      <c r="G699" s="27" t="s">
        <v>20</v>
      </c>
      <c r="H699" s="29">
        <v>43922.5</v>
      </c>
      <c r="I699" s="29">
        <v>43924.5</v>
      </c>
      <c r="J699" s="30">
        <v>3000</v>
      </c>
      <c r="K699" s="31">
        <v>6</v>
      </c>
      <c r="L699" s="29">
        <v>44281</v>
      </c>
      <c r="M699" s="31">
        <v>100</v>
      </c>
      <c r="N699" s="32">
        <v>3000</v>
      </c>
      <c r="O699" s="32">
        <v>0</v>
      </c>
      <c r="P699" s="32">
        <v>3000</v>
      </c>
      <c r="Q699" s="31">
        <v>6</v>
      </c>
      <c r="R699" s="31">
        <v>6</v>
      </c>
      <c r="S699" s="31">
        <v>6</v>
      </c>
      <c r="T699" s="112">
        <f t="shared" ref="T699:T728" si="11">J699</f>
        <v>3000</v>
      </c>
      <c r="U699" s="31">
        <v>94.05</v>
      </c>
      <c r="W699" s="163">
        <f t="shared" si="10"/>
        <v>0</v>
      </c>
    </row>
    <row r="700" spans="1:68" ht="15" customHeight="1" x14ac:dyDescent="0.25">
      <c r="A700" s="180"/>
      <c r="B700" s="185"/>
      <c r="C700" s="26" t="s">
        <v>76</v>
      </c>
      <c r="D700" s="26" t="s">
        <v>1177</v>
      </c>
      <c r="E700" s="26" t="s">
        <v>21</v>
      </c>
      <c r="F700" s="27" t="s">
        <v>22</v>
      </c>
      <c r="G700" s="27" t="s">
        <v>20</v>
      </c>
      <c r="H700" s="29">
        <v>43922.5</v>
      </c>
      <c r="I700" s="29">
        <v>43924.5</v>
      </c>
      <c r="J700" s="30">
        <v>10000</v>
      </c>
      <c r="K700" s="31">
        <v>2.46</v>
      </c>
      <c r="L700" s="29">
        <v>44106</v>
      </c>
      <c r="M700" s="31">
        <v>185.83</v>
      </c>
      <c r="N700" s="108">
        <v>9417</v>
      </c>
      <c r="O700" s="32">
        <v>583</v>
      </c>
      <c r="P700" s="32">
        <v>10000</v>
      </c>
      <c r="Q700" s="31">
        <v>3</v>
      </c>
      <c r="R700" s="31">
        <v>2.2999999999999998</v>
      </c>
      <c r="S700" s="31">
        <v>3</v>
      </c>
      <c r="T700" s="112">
        <f t="shared" si="11"/>
        <v>10000</v>
      </c>
      <c r="U700" s="31">
        <v>98.75</v>
      </c>
      <c r="W700" s="163">
        <f t="shared" si="10"/>
        <v>0</v>
      </c>
    </row>
    <row r="701" spans="1:68" ht="15" customHeight="1" x14ac:dyDescent="0.2">
      <c r="A701" s="180"/>
      <c r="B701" s="185"/>
      <c r="C701" s="26" t="s">
        <v>111</v>
      </c>
      <c r="D701" s="26" t="s">
        <v>1177</v>
      </c>
      <c r="E701" s="26" t="s">
        <v>23</v>
      </c>
      <c r="F701" s="27" t="s">
        <v>24</v>
      </c>
      <c r="G701" s="27" t="s">
        <v>20</v>
      </c>
      <c r="H701" s="29">
        <v>43922.5</v>
      </c>
      <c r="I701" s="29">
        <v>43924.5</v>
      </c>
      <c r="J701" s="30">
        <v>12000</v>
      </c>
      <c r="K701" s="31">
        <v>3.92</v>
      </c>
      <c r="L701" s="29">
        <v>44015</v>
      </c>
      <c r="M701" s="31">
        <v>197.5</v>
      </c>
      <c r="N701" s="32">
        <v>2400</v>
      </c>
      <c r="O701" s="32">
        <v>9600</v>
      </c>
      <c r="P701" s="32">
        <v>12000</v>
      </c>
      <c r="Q701" s="31">
        <v>4.0999999999999996</v>
      </c>
      <c r="R701" s="31">
        <v>3.75</v>
      </c>
      <c r="S701" s="31">
        <v>4.0999999999999996</v>
      </c>
      <c r="T701" s="112">
        <f t="shared" si="11"/>
        <v>12000</v>
      </c>
      <c r="U701" s="31">
        <v>99</v>
      </c>
      <c r="W701" s="163">
        <f t="shared" si="10"/>
        <v>0</v>
      </c>
    </row>
    <row r="702" spans="1:68" ht="15" customHeight="1" x14ac:dyDescent="0.2">
      <c r="A702" s="180"/>
      <c r="B702" s="185"/>
      <c r="C702" s="26" t="s">
        <v>112</v>
      </c>
      <c r="D702" s="26" t="s">
        <v>1177</v>
      </c>
      <c r="E702" s="26" t="s">
        <v>18</v>
      </c>
      <c r="F702" s="27" t="s">
        <v>25</v>
      </c>
      <c r="G702" s="27" t="s">
        <v>20</v>
      </c>
      <c r="H702" s="29">
        <v>43922.5</v>
      </c>
      <c r="I702" s="29">
        <v>43924.5</v>
      </c>
      <c r="J702" s="30">
        <v>15000</v>
      </c>
      <c r="K702" s="31">
        <v>8.9</v>
      </c>
      <c r="L702" s="29">
        <v>44288</v>
      </c>
      <c r="M702" s="31">
        <v>132</v>
      </c>
      <c r="N702" s="32">
        <v>14200</v>
      </c>
      <c r="O702" s="32">
        <v>800</v>
      </c>
      <c r="P702" s="32">
        <v>15000</v>
      </c>
      <c r="Q702" s="31">
        <v>9.5</v>
      </c>
      <c r="R702" s="31">
        <v>7.45</v>
      </c>
      <c r="S702" s="31">
        <v>9.5</v>
      </c>
      <c r="T702" s="112">
        <f t="shared" si="11"/>
        <v>15000</v>
      </c>
      <c r="U702" s="31">
        <v>90.99</v>
      </c>
      <c r="W702" s="163">
        <f t="shared" si="10"/>
        <v>0</v>
      </c>
    </row>
    <row r="703" spans="1:68" ht="15" customHeight="1" x14ac:dyDescent="0.2">
      <c r="A703" s="180"/>
      <c r="B703" s="185"/>
      <c r="C703" s="26" t="s">
        <v>111</v>
      </c>
      <c r="D703" s="26" t="s">
        <v>1177</v>
      </c>
      <c r="E703" s="26" t="s">
        <v>23</v>
      </c>
      <c r="F703" s="27" t="s">
        <v>26</v>
      </c>
      <c r="G703" s="27" t="s">
        <v>20</v>
      </c>
      <c r="H703" s="29">
        <v>43929.5</v>
      </c>
      <c r="I703" s="29">
        <v>43931.5</v>
      </c>
      <c r="J703" s="30">
        <v>14500</v>
      </c>
      <c r="K703" s="31">
        <v>4.18</v>
      </c>
      <c r="L703" s="29">
        <v>44022</v>
      </c>
      <c r="M703" s="31">
        <v>116.1379</v>
      </c>
      <c r="N703" s="32">
        <v>300</v>
      </c>
      <c r="O703" s="32">
        <v>14200</v>
      </c>
      <c r="P703" s="32">
        <v>14500</v>
      </c>
      <c r="Q703" s="31">
        <v>5</v>
      </c>
      <c r="R703" s="31">
        <v>4</v>
      </c>
      <c r="S703" s="31">
        <v>5</v>
      </c>
      <c r="T703" s="112">
        <f t="shared" si="11"/>
        <v>14500</v>
      </c>
      <c r="U703" s="31">
        <v>98.94</v>
      </c>
      <c r="W703" s="163">
        <f t="shared" si="10"/>
        <v>0</v>
      </c>
    </row>
    <row r="704" spans="1:68" ht="15" customHeight="1" x14ac:dyDescent="0.2">
      <c r="A704" s="180"/>
      <c r="B704" s="185"/>
      <c r="C704" s="26" t="s">
        <v>79</v>
      </c>
      <c r="D704" s="26" t="s">
        <v>1177</v>
      </c>
      <c r="E704" s="26" t="s">
        <v>18</v>
      </c>
      <c r="F704" s="27" t="s">
        <v>27</v>
      </c>
      <c r="G704" s="27" t="s">
        <v>20</v>
      </c>
      <c r="H704" s="29">
        <v>43936.5</v>
      </c>
      <c r="I704" s="29">
        <v>43938.5</v>
      </c>
      <c r="J704" s="30">
        <v>10000</v>
      </c>
      <c r="K704" s="31">
        <v>5.98</v>
      </c>
      <c r="L704" s="29">
        <v>44302</v>
      </c>
      <c r="M704" s="31">
        <v>20.6</v>
      </c>
      <c r="N704" s="32">
        <v>2000</v>
      </c>
      <c r="O704" s="32">
        <v>0</v>
      </c>
      <c r="P704" s="32">
        <v>2000</v>
      </c>
      <c r="Q704" s="31">
        <v>6</v>
      </c>
      <c r="R704" s="31">
        <v>5.75</v>
      </c>
      <c r="S704" s="31">
        <v>6</v>
      </c>
      <c r="T704" s="112">
        <f t="shared" si="11"/>
        <v>10000</v>
      </c>
      <c r="U704" s="31">
        <v>93.94</v>
      </c>
      <c r="W704" s="163">
        <f t="shared" si="10"/>
        <v>8000</v>
      </c>
    </row>
    <row r="705" spans="1:23" ht="15" customHeight="1" x14ac:dyDescent="0.2">
      <c r="A705" s="180"/>
      <c r="B705" s="185"/>
      <c r="C705" s="26" t="s">
        <v>111</v>
      </c>
      <c r="D705" s="26" t="s">
        <v>1177</v>
      </c>
      <c r="E705" s="26" t="s">
        <v>21</v>
      </c>
      <c r="F705" s="27" t="s">
        <v>28</v>
      </c>
      <c r="G705" s="27" t="s">
        <v>20</v>
      </c>
      <c r="H705" s="29">
        <v>43936.5</v>
      </c>
      <c r="I705" s="29">
        <v>43938.5</v>
      </c>
      <c r="J705" s="30">
        <v>15000</v>
      </c>
      <c r="K705" s="31">
        <v>4.84</v>
      </c>
      <c r="L705" s="29">
        <v>44120</v>
      </c>
      <c r="M705" s="31">
        <v>98.5</v>
      </c>
      <c r="N705" s="32">
        <v>3000</v>
      </c>
      <c r="O705" s="32">
        <v>11775</v>
      </c>
      <c r="P705" s="32">
        <v>14775</v>
      </c>
      <c r="Q705" s="31">
        <v>5.3</v>
      </c>
      <c r="R705" s="31">
        <v>4.0999999999999996</v>
      </c>
      <c r="S705" s="31">
        <v>5.3</v>
      </c>
      <c r="T705" s="112">
        <f t="shared" si="11"/>
        <v>15000</v>
      </c>
      <c r="U705" s="31">
        <v>97.54</v>
      </c>
      <c r="W705" s="163">
        <f t="shared" si="10"/>
        <v>225</v>
      </c>
    </row>
    <row r="706" spans="1:23" ht="15" customHeight="1" x14ac:dyDescent="0.2">
      <c r="A706" s="180"/>
      <c r="B706" s="185"/>
      <c r="C706" s="26" t="s">
        <v>112</v>
      </c>
      <c r="D706" s="26" t="s">
        <v>1177</v>
      </c>
      <c r="E706" s="26" t="s">
        <v>18</v>
      </c>
      <c r="F706" s="27" t="s">
        <v>29</v>
      </c>
      <c r="G706" s="27" t="s">
        <v>20</v>
      </c>
      <c r="H706" s="29">
        <v>43936.5</v>
      </c>
      <c r="I706" s="29">
        <v>43938.5</v>
      </c>
      <c r="J706" s="30">
        <v>15000</v>
      </c>
      <c r="K706" s="31">
        <v>7.93</v>
      </c>
      <c r="L706" s="29">
        <v>44302</v>
      </c>
      <c r="M706" s="31">
        <v>80.66</v>
      </c>
      <c r="N706" s="32">
        <v>12000</v>
      </c>
      <c r="O706" s="32">
        <v>100</v>
      </c>
      <c r="P706" s="32">
        <v>12100</v>
      </c>
      <c r="Q706" s="31">
        <v>8</v>
      </c>
      <c r="R706" s="31">
        <v>6.5</v>
      </c>
      <c r="S706" s="31">
        <v>8</v>
      </c>
      <c r="T706" s="112">
        <f t="shared" si="11"/>
        <v>15000</v>
      </c>
      <c r="U706" s="31">
        <v>91.97</v>
      </c>
      <c r="W706" s="163">
        <f t="shared" si="10"/>
        <v>2900</v>
      </c>
    </row>
    <row r="707" spans="1:23" ht="15" customHeight="1" x14ac:dyDescent="0.2">
      <c r="A707" s="180"/>
      <c r="B707" s="185"/>
      <c r="C707" s="26" t="s">
        <v>113</v>
      </c>
      <c r="D707" s="26" t="s">
        <v>1177</v>
      </c>
      <c r="E707" s="26" t="s">
        <v>21</v>
      </c>
      <c r="F707" s="27" t="s">
        <v>30</v>
      </c>
      <c r="G707" s="27" t="s">
        <v>20</v>
      </c>
      <c r="H707" s="29">
        <v>43936.5</v>
      </c>
      <c r="I707" s="29">
        <v>43938.5</v>
      </c>
      <c r="J707" s="30">
        <v>11120</v>
      </c>
      <c r="K707" s="31">
        <v>6.08</v>
      </c>
      <c r="L707" s="29">
        <v>44120</v>
      </c>
      <c r="M707" s="31">
        <v>153.68709999999999</v>
      </c>
      <c r="N707" s="32">
        <v>6120</v>
      </c>
      <c r="O707" s="32">
        <v>5000</v>
      </c>
      <c r="P707" s="32">
        <v>11120</v>
      </c>
      <c r="Q707" s="31">
        <v>6.25</v>
      </c>
      <c r="R707" s="31">
        <v>6</v>
      </c>
      <c r="S707" s="31">
        <v>6.25</v>
      </c>
      <c r="T707" s="112">
        <f t="shared" si="11"/>
        <v>11120</v>
      </c>
      <c r="U707" s="31">
        <v>96.92</v>
      </c>
      <c r="W707" s="163">
        <f t="shared" ref="W707:W770" si="12">J707-P707</f>
        <v>0</v>
      </c>
    </row>
    <row r="708" spans="1:23" ht="15" customHeight="1" x14ac:dyDescent="0.2">
      <c r="A708" s="180"/>
      <c r="B708" s="186"/>
      <c r="C708" s="26" t="s">
        <v>111</v>
      </c>
      <c r="D708" s="26" t="s">
        <v>1177</v>
      </c>
      <c r="E708" s="26" t="s">
        <v>23</v>
      </c>
      <c r="F708" s="27" t="s">
        <v>31</v>
      </c>
      <c r="G708" s="27" t="s">
        <v>20</v>
      </c>
      <c r="H708" s="29">
        <v>43943.5</v>
      </c>
      <c r="I708" s="29">
        <v>43945.5</v>
      </c>
      <c r="J708" s="30">
        <v>15000</v>
      </c>
      <c r="K708" s="31">
        <v>4.8099999999999996</v>
      </c>
      <c r="L708" s="29">
        <v>44036</v>
      </c>
      <c r="M708" s="31">
        <v>93.013300000000001</v>
      </c>
      <c r="N708" s="32">
        <v>3000</v>
      </c>
      <c r="O708" s="32">
        <v>10852</v>
      </c>
      <c r="P708" s="32">
        <v>13852</v>
      </c>
      <c r="Q708" s="31">
        <v>5</v>
      </c>
      <c r="R708" s="31">
        <v>4.0999999999999996</v>
      </c>
      <c r="S708" s="31">
        <v>5</v>
      </c>
      <c r="T708" s="112">
        <f t="shared" si="11"/>
        <v>15000</v>
      </c>
      <c r="U708" s="31">
        <v>98.78</v>
      </c>
      <c r="W708" s="163">
        <f t="shared" si="12"/>
        <v>1148</v>
      </c>
    </row>
    <row r="709" spans="1:23" s="79" customFormat="1" ht="15" customHeight="1" x14ac:dyDescent="0.25">
      <c r="A709" s="180"/>
      <c r="B709" s="182" t="s">
        <v>33</v>
      </c>
      <c r="C709" s="34" t="s">
        <v>111</v>
      </c>
      <c r="D709" s="34" t="s">
        <v>1177</v>
      </c>
      <c r="E709" s="34" t="s">
        <v>23</v>
      </c>
      <c r="F709" s="35" t="s">
        <v>32</v>
      </c>
      <c r="G709" s="43" t="s">
        <v>35</v>
      </c>
      <c r="H709" s="71">
        <v>43950.5</v>
      </c>
      <c r="I709" s="50">
        <v>43952.5</v>
      </c>
      <c r="J709" s="66">
        <v>15000</v>
      </c>
      <c r="K709" s="39">
        <v>4.62</v>
      </c>
      <c r="L709" s="37">
        <v>44043</v>
      </c>
      <c r="M709" s="39">
        <v>174.9333</v>
      </c>
      <c r="N709" s="40">
        <v>7740</v>
      </c>
      <c r="O709" s="40">
        <v>7260</v>
      </c>
      <c r="P709" s="40">
        <v>15000</v>
      </c>
      <c r="Q709" s="39">
        <v>5</v>
      </c>
      <c r="R709" s="39">
        <v>4.2</v>
      </c>
      <c r="S709" s="39">
        <v>5</v>
      </c>
      <c r="T709" s="132">
        <f t="shared" si="11"/>
        <v>15000</v>
      </c>
      <c r="U709" s="39">
        <v>98.82</v>
      </c>
      <c r="W709" s="163">
        <f t="shared" si="12"/>
        <v>0</v>
      </c>
    </row>
    <row r="710" spans="1:23" ht="15" customHeight="1" x14ac:dyDescent="0.25">
      <c r="A710" s="180"/>
      <c r="B710" s="183"/>
      <c r="C710" s="34" t="s">
        <v>76</v>
      </c>
      <c r="D710" s="34" t="s">
        <v>1177</v>
      </c>
      <c r="E710" s="34" t="s">
        <v>21</v>
      </c>
      <c r="F710" s="35" t="s">
        <v>34</v>
      </c>
      <c r="G710" s="43" t="s">
        <v>35</v>
      </c>
      <c r="H710" s="71">
        <v>43957.5</v>
      </c>
      <c r="I710" s="50">
        <v>43959.5</v>
      </c>
      <c r="J710" s="66">
        <v>20000</v>
      </c>
      <c r="K710" s="39">
        <v>2.62</v>
      </c>
      <c r="L710" s="37">
        <v>44141</v>
      </c>
      <c r="M710" s="39">
        <v>174.5</v>
      </c>
      <c r="N710" s="106">
        <v>12600</v>
      </c>
      <c r="O710" s="40">
        <v>7400</v>
      </c>
      <c r="P710" s="40">
        <v>20000</v>
      </c>
      <c r="Q710" s="39">
        <v>2.75</v>
      </c>
      <c r="R710" s="39">
        <v>2.5</v>
      </c>
      <c r="S710" s="39">
        <v>2.75</v>
      </c>
      <c r="T710" s="132">
        <f t="shared" si="11"/>
        <v>20000</v>
      </c>
      <c r="U710" s="39">
        <v>98.67</v>
      </c>
      <c r="W710" s="163">
        <f t="shared" si="12"/>
        <v>0</v>
      </c>
    </row>
    <row r="711" spans="1:23" ht="15" customHeight="1" x14ac:dyDescent="0.25">
      <c r="A711" s="180"/>
      <c r="B711" s="183"/>
      <c r="C711" s="34" t="s">
        <v>112</v>
      </c>
      <c r="D711" s="34" t="s">
        <v>1177</v>
      </c>
      <c r="E711" s="34" t="s">
        <v>18</v>
      </c>
      <c r="F711" s="35" t="s">
        <v>36</v>
      </c>
      <c r="G711" s="43" t="s">
        <v>35</v>
      </c>
      <c r="H711" s="71">
        <v>43957.5</v>
      </c>
      <c r="I711" s="50">
        <v>43959.5</v>
      </c>
      <c r="J711" s="41">
        <v>15000</v>
      </c>
      <c r="K711" s="39">
        <v>7.99</v>
      </c>
      <c r="L711" s="37">
        <v>44323</v>
      </c>
      <c r="M711" s="39">
        <v>104.66670000000001</v>
      </c>
      <c r="N711" s="40">
        <v>10000</v>
      </c>
      <c r="O711" s="40">
        <v>200</v>
      </c>
      <c r="P711" s="40">
        <v>10200</v>
      </c>
      <c r="Q711" s="39">
        <v>8.5</v>
      </c>
      <c r="R711" s="39">
        <v>6.5</v>
      </c>
      <c r="S711" s="39">
        <v>8.5</v>
      </c>
      <c r="T711" s="132">
        <f t="shared" si="11"/>
        <v>15000</v>
      </c>
      <c r="U711" s="39">
        <v>91.91</v>
      </c>
      <c r="W711" s="163">
        <f t="shared" si="12"/>
        <v>4800</v>
      </c>
    </row>
    <row r="712" spans="1:23" ht="15" customHeight="1" x14ac:dyDescent="0.25">
      <c r="A712" s="180"/>
      <c r="B712" s="183"/>
      <c r="C712" s="34" t="s">
        <v>76</v>
      </c>
      <c r="D712" s="34" t="s">
        <v>1177</v>
      </c>
      <c r="E712" s="34" t="s">
        <v>21</v>
      </c>
      <c r="F712" s="35" t="s">
        <v>37</v>
      </c>
      <c r="G712" s="43" t="s">
        <v>35</v>
      </c>
      <c r="H712" s="67">
        <v>43964.5</v>
      </c>
      <c r="I712" s="50">
        <v>43966.5</v>
      </c>
      <c r="J712" s="41">
        <v>20000</v>
      </c>
      <c r="K712" s="39">
        <v>2.68</v>
      </c>
      <c r="L712" s="37">
        <v>44148</v>
      </c>
      <c r="M712" s="39">
        <v>125</v>
      </c>
      <c r="N712" s="106">
        <v>15000</v>
      </c>
      <c r="O712" s="40">
        <v>4500</v>
      </c>
      <c r="P712" s="40">
        <v>19500</v>
      </c>
      <c r="Q712" s="39">
        <v>3</v>
      </c>
      <c r="R712" s="39">
        <v>2.39</v>
      </c>
      <c r="S712" s="39">
        <v>3</v>
      </c>
      <c r="T712" s="132">
        <f t="shared" si="11"/>
        <v>20000</v>
      </c>
      <c r="U712" s="39">
        <v>98.64</v>
      </c>
      <c r="W712" s="163">
        <f t="shared" si="12"/>
        <v>500</v>
      </c>
    </row>
    <row r="713" spans="1:23" ht="15" customHeight="1" x14ac:dyDescent="0.2">
      <c r="A713" s="180"/>
      <c r="B713" s="183"/>
      <c r="C713" s="34" t="s">
        <v>111</v>
      </c>
      <c r="D713" s="34" t="s">
        <v>1177</v>
      </c>
      <c r="E713" s="34" t="s">
        <v>18</v>
      </c>
      <c r="F713" s="35" t="s">
        <v>38</v>
      </c>
      <c r="G713" s="43" t="s">
        <v>35</v>
      </c>
      <c r="H713" s="67">
        <v>43964.5</v>
      </c>
      <c r="I713" s="145">
        <v>43966.5</v>
      </c>
      <c r="J713" s="41">
        <v>14000</v>
      </c>
      <c r="K713" s="39">
        <v>4.6900000000000004</v>
      </c>
      <c r="L713" s="37">
        <v>44148</v>
      </c>
      <c r="M713" s="39">
        <v>213.32140000000001</v>
      </c>
      <c r="N713" s="40">
        <v>0</v>
      </c>
      <c r="O713" s="40">
        <v>14000</v>
      </c>
      <c r="P713" s="40">
        <v>14000</v>
      </c>
      <c r="Q713" s="39">
        <v>5</v>
      </c>
      <c r="R713" s="39">
        <v>4.0999999999999996</v>
      </c>
      <c r="S713" s="39">
        <v>5</v>
      </c>
      <c r="T713" s="132">
        <f t="shared" si="11"/>
        <v>14000</v>
      </c>
      <c r="U713" s="39">
        <v>97.62</v>
      </c>
      <c r="W713" s="163">
        <f t="shared" si="12"/>
        <v>0</v>
      </c>
    </row>
    <row r="714" spans="1:23" ht="15" customHeight="1" x14ac:dyDescent="0.25">
      <c r="A714" s="180"/>
      <c r="B714" s="183"/>
      <c r="C714" s="34" t="s">
        <v>113</v>
      </c>
      <c r="D714" s="34" t="s">
        <v>1177</v>
      </c>
      <c r="E714" s="34" t="s">
        <v>21</v>
      </c>
      <c r="F714" s="35" t="s">
        <v>39</v>
      </c>
      <c r="G714" s="43" t="s">
        <v>35</v>
      </c>
      <c r="H714" s="71">
        <v>43964.5</v>
      </c>
      <c r="I714" s="50">
        <v>43966.5</v>
      </c>
      <c r="J714" s="41">
        <v>18225</v>
      </c>
      <c r="K714" s="39">
        <v>6.14</v>
      </c>
      <c r="L714" s="37">
        <v>44148</v>
      </c>
      <c r="M714" s="39">
        <v>107.53360000000001</v>
      </c>
      <c r="N714" s="40">
        <v>11280</v>
      </c>
      <c r="O714" s="40">
        <v>6945</v>
      </c>
      <c r="P714" s="40">
        <v>18225</v>
      </c>
      <c r="Q714" s="39">
        <v>6.5</v>
      </c>
      <c r="R714" s="39">
        <v>5.75</v>
      </c>
      <c r="S714" s="39">
        <v>6.5</v>
      </c>
      <c r="T714" s="132">
        <f t="shared" si="11"/>
        <v>18225</v>
      </c>
      <c r="U714" s="39">
        <v>96.89</v>
      </c>
      <c r="W714" s="163">
        <f t="shared" si="12"/>
        <v>0</v>
      </c>
    </row>
    <row r="715" spans="1:23" ht="15" customHeight="1" x14ac:dyDescent="0.2">
      <c r="A715" s="180"/>
      <c r="B715" s="183"/>
      <c r="C715" s="34" t="s">
        <v>947</v>
      </c>
      <c r="D715" s="34" t="s">
        <v>1177</v>
      </c>
      <c r="E715" s="34" t="s">
        <v>21</v>
      </c>
      <c r="F715" s="35" t="s">
        <v>40</v>
      </c>
      <c r="G715" s="43" t="s">
        <v>35</v>
      </c>
      <c r="H715" s="67">
        <v>43971.5</v>
      </c>
      <c r="I715" s="145">
        <v>43973.5</v>
      </c>
      <c r="J715" s="41">
        <v>4000</v>
      </c>
      <c r="K715" s="39">
        <v>5.25</v>
      </c>
      <c r="L715" s="37">
        <v>44155</v>
      </c>
      <c r="M715" s="39">
        <v>100</v>
      </c>
      <c r="N715" s="40">
        <v>4000</v>
      </c>
      <c r="O715" s="40">
        <v>0</v>
      </c>
      <c r="P715" s="40">
        <v>4000</v>
      </c>
      <c r="Q715" s="39">
        <v>5.5</v>
      </c>
      <c r="R715" s="39">
        <v>5</v>
      </c>
      <c r="S715" s="39">
        <v>5.5</v>
      </c>
      <c r="T715" s="132">
        <f t="shared" si="11"/>
        <v>4000</v>
      </c>
      <c r="U715" s="39">
        <v>97.34</v>
      </c>
      <c r="W715" s="163">
        <f t="shared" si="12"/>
        <v>0</v>
      </c>
    </row>
    <row r="716" spans="1:23" ht="15" customHeight="1" x14ac:dyDescent="0.25">
      <c r="A716" s="180"/>
      <c r="B716" s="183"/>
      <c r="C716" s="34" t="s">
        <v>79</v>
      </c>
      <c r="D716" s="34" t="s">
        <v>1177</v>
      </c>
      <c r="E716" s="34" t="s">
        <v>21</v>
      </c>
      <c r="F716" s="35" t="s">
        <v>41</v>
      </c>
      <c r="G716" s="43" t="s">
        <v>35</v>
      </c>
      <c r="H716" s="71">
        <v>43971.5</v>
      </c>
      <c r="I716" s="50">
        <v>43973.5</v>
      </c>
      <c r="J716" s="38">
        <v>10000</v>
      </c>
      <c r="K716" s="39">
        <v>6</v>
      </c>
      <c r="L716" s="37">
        <v>44155</v>
      </c>
      <c r="M716" s="39">
        <v>162</v>
      </c>
      <c r="N716" s="40">
        <v>6552</v>
      </c>
      <c r="O716" s="40">
        <v>3448</v>
      </c>
      <c r="P716" s="40">
        <v>10000</v>
      </c>
      <c r="Q716" s="39">
        <v>6</v>
      </c>
      <c r="R716" s="39">
        <v>6</v>
      </c>
      <c r="S716" s="39">
        <v>6</v>
      </c>
      <c r="T716" s="132">
        <f t="shared" si="11"/>
        <v>10000</v>
      </c>
      <c r="U716" s="39">
        <v>96.96</v>
      </c>
      <c r="W716" s="163">
        <f t="shared" si="12"/>
        <v>0</v>
      </c>
    </row>
    <row r="717" spans="1:23" ht="15" customHeight="1" x14ac:dyDescent="0.25">
      <c r="A717" s="180"/>
      <c r="B717" s="183"/>
      <c r="C717" s="34" t="s">
        <v>111</v>
      </c>
      <c r="D717" s="34" t="s">
        <v>1177</v>
      </c>
      <c r="E717" s="34" t="s">
        <v>23</v>
      </c>
      <c r="F717" s="35" t="s">
        <v>42</v>
      </c>
      <c r="G717" s="43" t="s">
        <v>35</v>
      </c>
      <c r="H717" s="71">
        <v>43971.5</v>
      </c>
      <c r="I717" s="50">
        <v>43973.5</v>
      </c>
      <c r="J717" s="66">
        <v>15000</v>
      </c>
      <c r="K717" s="39">
        <v>4.7699999999999996</v>
      </c>
      <c r="L717" s="37">
        <v>44064</v>
      </c>
      <c r="M717" s="39">
        <v>210</v>
      </c>
      <c r="N717" s="40">
        <v>3065</v>
      </c>
      <c r="O717" s="40">
        <v>11935</v>
      </c>
      <c r="P717" s="40">
        <v>15000</v>
      </c>
      <c r="Q717" s="39">
        <v>5</v>
      </c>
      <c r="R717" s="39">
        <v>4.45</v>
      </c>
      <c r="S717" s="39">
        <v>5</v>
      </c>
      <c r="T717" s="132">
        <f t="shared" si="11"/>
        <v>15000</v>
      </c>
      <c r="U717" s="39">
        <v>98.79</v>
      </c>
      <c r="W717" s="163">
        <f t="shared" si="12"/>
        <v>0</v>
      </c>
    </row>
    <row r="718" spans="1:23" ht="15" customHeight="1" x14ac:dyDescent="0.2">
      <c r="A718" s="180"/>
      <c r="B718" s="183"/>
      <c r="C718" s="34" t="s">
        <v>113</v>
      </c>
      <c r="D718" s="34" t="s">
        <v>1177</v>
      </c>
      <c r="E718" s="34" t="s">
        <v>21</v>
      </c>
      <c r="F718" s="35" t="s">
        <v>43</v>
      </c>
      <c r="G718" s="43" t="s">
        <v>35</v>
      </c>
      <c r="H718" s="67">
        <v>43971.5</v>
      </c>
      <c r="I718" s="145">
        <v>43973.5</v>
      </c>
      <c r="J718" s="41">
        <v>15893</v>
      </c>
      <c r="K718" s="39">
        <v>6.37</v>
      </c>
      <c r="L718" s="37">
        <v>44155</v>
      </c>
      <c r="M718" s="39">
        <v>100</v>
      </c>
      <c r="N718" s="40">
        <v>5200</v>
      </c>
      <c r="O718" s="40">
        <v>10693</v>
      </c>
      <c r="P718" s="40">
        <v>15893</v>
      </c>
      <c r="Q718" s="39">
        <v>6.5</v>
      </c>
      <c r="R718" s="39">
        <v>6</v>
      </c>
      <c r="S718" s="39">
        <v>6.5</v>
      </c>
      <c r="T718" s="132">
        <f t="shared" si="11"/>
        <v>15893</v>
      </c>
      <c r="U718" s="39">
        <v>96.77</v>
      </c>
      <c r="W718" s="163">
        <f t="shared" si="12"/>
        <v>0</v>
      </c>
    </row>
    <row r="719" spans="1:23" ht="15" customHeight="1" x14ac:dyDescent="0.2">
      <c r="A719" s="180"/>
      <c r="B719" s="187"/>
      <c r="C719" s="34" t="s">
        <v>111</v>
      </c>
      <c r="D719" s="34" t="s">
        <v>1177</v>
      </c>
      <c r="E719" s="34" t="s">
        <v>23</v>
      </c>
      <c r="F719" s="35" t="s">
        <v>44</v>
      </c>
      <c r="G719" s="43" t="s">
        <v>35</v>
      </c>
      <c r="H719" s="67">
        <v>43978.5</v>
      </c>
      <c r="I719" s="145">
        <v>43980.5</v>
      </c>
      <c r="J719" s="41">
        <v>14500</v>
      </c>
      <c r="K719" s="39">
        <v>4.74</v>
      </c>
      <c r="L719" s="37">
        <v>44071</v>
      </c>
      <c r="M719" s="39">
        <v>280.68970000000002</v>
      </c>
      <c r="N719" s="40">
        <v>265</v>
      </c>
      <c r="O719" s="40">
        <v>14235</v>
      </c>
      <c r="P719" s="40">
        <v>14500</v>
      </c>
      <c r="Q719" s="39">
        <v>4.75</v>
      </c>
      <c r="R719" s="39">
        <v>4.6500000000000004</v>
      </c>
      <c r="S719" s="39">
        <v>4.75</v>
      </c>
      <c r="T719" s="132">
        <f t="shared" si="11"/>
        <v>14500</v>
      </c>
      <c r="U719" s="39">
        <v>98.8</v>
      </c>
      <c r="W719" s="163">
        <f t="shared" si="12"/>
        <v>0</v>
      </c>
    </row>
    <row r="720" spans="1:23" ht="15" customHeight="1" x14ac:dyDescent="0.25">
      <c r="A720" s="180"/>
      <c r="B720" s="197" t="s">
        <v>45</v>
      </c>
      <c r="C720" s="26" t="s">
        <v>76</v>
      </c>
      <c r="D720" s="26" t="s">
        <v>1177</v>
      </c>
      <c r="E720" s="26" t="s">
        <v>18</v>
      </c>
      <c r="F720" s="27" t="s">
        <v>46</v>
      </c>
      <c r="G720" s="27" t="s">
        <v>47</v>
      </c>
      <c r="H720" s="29">
        <v>43985.5</v>
      </c>
      <c r="I720" s="29">
        <v>43987.5</v>
      </c>
      <c r="J720" s="30">
        <v>20000</v>
      </c>
      <c r="K720" s="31">
        <v>3.51</v>
      </c>
      <c r="L720" s="29">
        <v>44351</v>
      </c>
      <c r="M720" s="31">
        <v>98</v>
      </c>
      <c r="N720" s="107">
        <v>17000</v>
      </c>
      <c r="O720" s="32">
        <v>200</v>
      </c>
      <c r="P720" s="32">
        <f t="shared" ref="P720:P729" si="13">N720+O720</f>
        <v>17200</v>
      </c>
      <c r="Q720" s="31">
        <v>3.8</v>
      </c>
      <c r="R720" s="31">
        <v>3</v>
      </c>
      <c r="S720" s="31">
        <v>3.8</v>
      </c>
      <c r="T720" s="112">
        <f t="shared" si="11"/>
        <v>20000</v>
      </c>
      <c r="U720" s="31">
        <v>96.44</v>
      </c>
      <c r="W720" s="163">
        <f t="shared" si="12"/>
        <v>2800</v>
      </c>
    </row>
    <row r="721" spans="1:23" ht="15" customHeight="1" x14ac:dyDescent="0.2">
      <c r="A721" s="180"/>
      <c r="B721" s="197"/>
      <c r="C721" s="26" t="s">
        <v>113</v>
      </c>
      <c r="D721" s="26" t="s">
        <v>1177</v>
      </c>
      <c r="E721" s="26" t="s">
        <v>21</v>
      </c>
      <c r="F721" s="27" t="s">
        <v>48</v>
      </c>
      <c r="G721" s="27" t="s">
        <v>47</v>
      </c>
      <c r="H721" s="29">
        <v>43985.5</v>
      </c>
      <c r="I721" s="29">
        <v>43987.5</v>
      </c>
      <c r="J721" s="30">
        <v>22780</v>
      </c>
      <c r="K721" s="31">
        <v>6.1</v>
      </c>
      <c r="L721" s="29">
        <v>44169</v>
      </c>
      <c r="M721" s="31">
        <v>100</v>
      </c>
      <c r="N721" s="33">
        <v>17780</v>
      </c>
      <c r="O721" s="32">
        <v>5000</v>
      </c>
      <c r="P721" s="32">
        <f t="shared" si="13"/>
        <v>22780</v>
      </c>
      <c r="Q721" s="31">
        <v>6.5</v>
      </c>
      <c r="R721" s="31">
        <v>6</v>
      </c>
      <c r="S721" s="31">
        <v>6.5</v>
      </c>
      <c r="T721" s="112">
        <f t="shared" si="11"/>
        <v>22780</v>
      </c>
      <c r="U721" s="31">
        <v>96.91</v>
      </c>
      <c r="W721" s="163">
        <f t="shared" si="12"/>
        <v>0</v>
      </c>
    </row>
    <row r="722" spans="1:23" ht="15" customHeight="1" x14ac:dyDescent="0.2">
      <c r="A722" s="180"/>
      <c r="B722" s="197"/>
      <c r="C722" s="26" t="s">
        <v>111</v>
      </c>
      <c r="D722" s="26" t="s">
        <v>1177</v>
      </c>
      <c r="E722" s="26" t="s">
        <v>18</v>
      </c>
      <c r="F722" s="27" t="s">
        <v>49</v>
      </c>
      <c r="G722" s="27" t="s">
        <v>47</v>
      </c>
      <c r="H722" s="29">
        <v>43985.5</v>
      </c>
      <c r="I722" s="29">
        <v>43987.5</v>
      </c>
      <c r="J722" s="30">
        <v>12000</v>
      </c>
      <c r="K722" s="31">
        <v>4.6399999999999997</v>
      </c>
      <c r="L722" s="29">
        <v>44351</v>
      </c>
      <c r="M722" s="31">
        <v>216.66</v>
      </c>
      <c r="N722" s="32">
        <v>2625</v>
      </c>
      <c r="O722" s="32">
        <v>9375</v>
      </c>
      <c r="P722" s="32">
        <f t="shared" si="13"/>
        <v>12000</v>
      </c>
      <c r="Q722" s="31">
        <v>4.75</v>
      </c>
      <c r="R722" s="31">
        <v>4.5</v>
      </c>
      <c r="S722" s="31">
        <v>4.75</v>
      </c>
      <c r="T722" s="112">
        <f t="shared" si="11"/>
        <v>12000</v>
      </c>
      <c r="U722" s="31">
        <v>95.3</v>
      </c>
      <c r="W722" s="163">
        <f t="shared" si="12"/>
        <v>0</v>
      </c>
    </row>
    <row r="723" spans="1:23" ht="15" customHeight="1" x14ac:dyDescent="0.2">
      <c r="A723" s="180"/>
      <c r="B723" s="197"/>
      <c r="C723" s="26" t="s">
        <v>111</v>
      </c>
      <c r="D723" s="26" t="s">
        <v>1177</v>
      </c>
      <c r="E723" s="26" t="s">
        <v>21</v>
      </c>
      <c r="F723" s="27" t="s">
        <v>50</v>
      </c>
      <c r="G723" s="27" t="s">
        <v>47</v>
      </c>
      <c r="H723" s="29">
        <v>43992.5</v>
      </c>
      <c r="I723" s="29">
        <v>43994.5</v>
      </c>
      <c r="J723" s="30">
        <v>14500</v>
      </c>
      <c r="K723" s="31">
        <v>4.4800000000000004</v>
      </c>
      <c r="L723" s="29">
        <v>44176</v>
      </c>
      <c r="M723" s="31">
        <v>220.22</v>
      </c>
      <c r="N723" s="32">
        <v>0</v>
      </c>
      <c r="O723" s="32">
        <v>14500</v>
      </c>
      <c r="P723" s="32">
        <f t="shared" si="13"/>
        <v>14500</v>
      </c>
      <c r="Q723" s="31">
        <v>4.59</v>
      </c>
      <c r="R723" s="31">
        <v>4.25</v>
      </c>
      <c r="S723" s="31">
        <v>4.59</v>
      </c>
      <c r="T723" s="112">
        <f t="shared" si="11"/>
        <v>14500</v>
      </c>
      <c r="U723" s="31">
        <v>97.73</v>
      </c>
      <c r="W723" s="163">
        <f t="shared" si="12"/>
        <v>0</v>
      </c>
    </row>
    <row r="724" spans="1:23" ht="15" customHeight="1" x14ac:dyDescent="0.2">
      <c r="A724" s="180"/>
      <c r="B724" s="197"/>
      <c r="C724" s="26" t="s">
        <v>79</v>
      </c>
      <c r="D724" s="26" t="s">
        <v>1177</v>
      </c>
      <c r="E724" s="26" t="s">
        <v>21</v>
      </c>
      <c r="F724" s="27" t="s">
        <v>51</v>
      </c>
      <c r="G724" s="27" t="s">
        <v>47</v>
      </c>
      <c r="H724" s="29">
        <v>43992.5</v>
      </c>
      <c r="I724" s="29">
        <v>43994.5</v>
      </c>
      <c r="J724" s="30">
        <v>12000</v>
      </c>
      <c r="K724" s="31">
        <v>5.99</v>
      </c>
      <c r="L724" s="29">
        <v>44176</v>
      </c>
      <c r="M724" s="31">
        <v>197.49</v>
      </c>
      <c r="N724" s="32">
        <v>5545</v>
      </c>
      <c r="O724" s="32">
        <v>6455</v>
      </c>
      <c r="P724" s="32">
        <f t="shared" si="13"/>
        <v>12000</v>
      </c>
      <c r="Q724" s="31">
        <v>6</v>
      </c>
      <c r="R724" s="31">
        <v>5</v>
      </c>
      <c r="S724" s="31">
        <v>6</v>
      </c>
      <c r="T724" s="112">
        <f t="shared" si="11"/>
        <v>12000</v>
      </c>
      <c r="U724" s="31">
        <v>96.97</v>
      </c>
      <c r="W724" s="163">
        <f t="shared" si="12"/>
        <v>0</v>
      </c>
    </row>
    <row r="725" spans="1:23" ht="15" customHeight="1" x14ac:dyDescent="0.2">
      <c r="A725" s="180"/>
      <c r="B725" s="197"/>
      <c r="C725" s="26" t="s">
        <v>111</v>
      </c>
      <c r="D725" s="26" t="s">
        <v>1177</v>
      </c>
      <c r="E725" s="26" t="s">
        <v>18</v>
      </c>
      <c r="F725" s="27" t="s">
        <v>52</v>
      </c>
      <c r="G725" s="27" t="s">
        <v>47</v>
      </c>
      <c r="H725" s="29">
        <v>43999.5</v>
      </c>
      <c r="I725" s="29">
        <v>44001.5</v>
      </c>
      <c r="J725" s="30">
        <v>15000</v>
      </c>
      <c r="K725" s="31">
        <v>4.41</v>
      </c>
      <c r="L725" s="29">
        <v>44365</v>
      </c>
      <c r="M725" s="31">
        <v>240.35</v>
      </c>
      <c r="N725" s="32">
        <v>4913</v>
      </c>
      <c r="O725" s="32">
        <v>10087</v>
      </c>
      <c r="P725" s="32">
        <f t="shared" si="13"/>
        <v>15000</v>
      </c>
      <c r="Q725" s="31">
        <v>4.5</v>
      </c>
      <c r="R725" s="31">
        <v>4.25</v>
      </c>
      <c r="S725" s="31">
        <v>5.5</v>
      </c>
      <c r="T725" s="112">
        <f t="shared" si="11"/>
        <v>15000</v>
      </c>
      <c r="U725" s="31">
        <v>95.53</v>
      </c>
      <c r="W725" s="163">
        <f t="shared" si="12"/>
        <v>0</v>
      </c>
    </row>
    <row r="726" spans="1:23" ht="15" customHeight="1" x14ac:dyDescent="0.2">
      <c r="A726" s="180"/>
      <c r="B726" s="197"/>
      <c r="C726" s="26" t="s">
        <v>113</v>
      </c>
      <c r="D726" s="26" t="s">
        <v>1177</v>
      </c>
      <c r="E726" s="26" t="s">
        <v>21</v>
      </c>
      <c r="F726" s="27" t="s">
        <v>53</v>
      </c>
      <c r="G726" s="27" t="s">
        <v>47</v>
      </c>
      <c r="H726" s="29">
        <v>43999.5</v>
      </c>
      <c r="I726" s="29">
        <v>44001.5</v>
      </c>
      <c r="J726" s="30">
        <v>36380</v>
      </c>
      <c r="K726" s="31">
        <v>6.08</v>
      </c>
      <c r="L726" s="29">
        <v>44183</v>
      </c>
      <c r="M726" s="31">
        <v>10.130000000000001</v>
      </c>
      <c r="N726" s="32">
        <v>31883</v>
      </c>
      <c r="O726" s="32">
        <v>4497</v>
      </c>
      <c r="P726" s="32">
        <f t="shared" si="13"/>
        <v>36380</v>
      </c>
      <c r="Q726" s="31">
        <v>6.5</v>
      </c>
      <c r="R726" s="31">
        <v>5.29</v>
      </c>
      <c r="S726" s="31">
        <v>6.5</v>
      </c>
      <c r="T726" s="112">
        <f t="shared" si="11"/>
        <v>36380</v>
      </c>
      <c r="U726" s="31">
        <v>96.92</v>
      </c>
      <c r="W726" s="163">
        <f t="shared" si="12"/>
        <v>0</v>
      </c>
    </row>
    <row r="727" spans="1:23" ht="15" customHeight="1" x14ac:dyDescent="0.25">
      <c r="A727" s="180"/>
      <c r="B727" s="197"/>
      <c r="C727" s="26" t="s">
        <v>76</v>
      </c>
      <c r="D727" s="26" t="s">
        <v>1177</v>
      </c>
      <c r="E727" s="26" t="s">
        <v>21</v>
      </c>
      <c r="F727" s="27" t="s">
        <v>54</v>
      </c>
      <c r="G727" s="27" t="s">
        <v>47</v>
      </c>
      <c r="H727" s="29">
        <v>44006.5</v>
      </c>
      <c r="I727" s="29">
        <v>44008.5</v>
      </c>
      <c r="J727" s="30">
        <v>25000</v>
      </c>
      <c r="K727" s="31">
        <v>2.7</v>
      </c>
      <c r="L727" s="29">
        <v>44190</v>
      </c>
      <c r="M727" s="31">
        <v>187.2</v>
      </c>
      <c r="N727" s="107">
        <v>25000</v>
      </c>
      <c r="O727" s="32">
        <v>0</v>
      </c>
      <c r="P727" s="32">
        <f t="shared" si="13"/>
        <v>25000</v>
      </c>
      <c r="Q727" s="31">
        <v>2.85</v>
      </c>
      <c r="R727" s="31">
        <v>2.5</v>
      </c>
      <c r="S727" s="31">
        <v>2.85</v>
      </c>
      <c r="T727" s="112">
        <f t="shared" si="11"/>
        <v>25000</v>
      </c>
      <c r="U727" s="31">
        <v>98.63</v>
      </c>
      <c r="W727" s="163">
        <f t="shared" si="12"/>
        <v>0</v>
      </c>
    </row>
    <row r="728" spans="1:23" ht="15" customHeight="1" x14ac:dyDescent="0.2">
      <c r="A728" s="180"/>
      <c r="B728" s="197"/>
      <c r="C728" s="26" t="s">
        <v>111</v>
      </c>
      <c r="D728" s="26" t="s">
        <v>1177</v>
      </c>
      <c r="E728" s="26" t="s">
        <v>23</v>
      </c>
      <c r="F728" s="27" t="s">
        <v>55</v>
      </c>
      <c r="G728" s="27" t="s">
        <v>47</v>
      </c>
      <c r="H728" s="29">
        <v>44006.5</v>
      </c>
      <c r="I728" s="29">
        <v>44008.5</v>
      </c>
      <c r="J728" s="30">
        <v>14500</v>
      </c>
      <c r="K728" s="31">
        <v>3.89</v>
      </c>
      <c r="L728" s="29">
        <v>44099</v>
      </c>
      <c r="M728" s="31">
        <v>306.75</v>
      </c>
      <c r="N728" s="32">
        <v>6800</v>
      </c>
      <c r="O728" s="32">
        <v>7700</v>
      </c>
      <c r="P728" s="32">
        <f t="shared" si="13"/>
        <v>14500</v>
      </c>
      <c r="Q728" s="31">
        <v>4</v>
      </c>
      <c r="R728" s="31">
        <v>3.5</v>
      </c>
      <c r="S728" s="31">
        <v>4</v>
      </c>
      <c r="T728" s="112">
        <f t="shared" si="11"/>
        <v>14500</v>
      </c>
      <c r="U728" s="31">
        <v>99.01</v>
      </c>
      <c r="W728" s="163">
        <f t="shared" si="12"/>
        <v>0</v>
      </c>
    </row>
    <row r="729" spans="1:23" ht="15" customHeight="1" x14ac:dyDescent="0.2">
      <c r="A729" s="180"/>
      <c r="B729" s="197"/>
      <c r="C729" s="45" t="s">
        <v>113</v>
      </c>
      <c r="D729" s="45" t="s">
        <v>1177</v>
      </c>
      <c r="E729" s="45" t="s">
        <v>21</v>
      </c>
      <c r="F729" s="46" t="s">
        <v>56</v>
      </c>
      <c r="G729" s="27" t="s">
        <v>47</v>
      </c>
      <c r="H729" s="29">
        <v>44006.5</v>
      </c>
      <c r="I729" s="29">
        <v>44008.5</v>
      </c>
      <c r="J729" s="30">
        <v>25313</v>
      </c>
      <c r="K729" s="49">
        <v>5.75</v>
      </c>
      <c r="L729" s="48">
        <v>44190</v>
      </c>
      <c r="M729" s="49">
        <v>84.99</v>
      </c>
      <c r="N729" s="33">
        <v>21516</v>
      </c>
      <c r="O729" s="32">
        <v>0</v>
      </c>
      <c r="P729" s="33">
        <f t="shared" si="13"/>
        <v>21516</v>
      </c>
      <c r="Q729" s="49">
        <v>5.75</v>
      </c>
      <c r="R729" s="49">
        <v>5.75</v>
      </c>
      <c r="S729" s="49">
        <v>5.75</v>
      </c>
      <c r="T729" s="112">
        <v>25313</v>
      </c>
      <c r="U729" s="49">
        <v>97.09</v>
      </c>
      <c r="W729" s="163">
        <f t="shared" si="12"/>
        <v>3797</v>
      </c>
    </row>
    <row r="730" spans="1:23" ht="15" customHeight="1" x14ac:dyDescent="0.25">
      <c r="A730" s="180"/>
      <c r="B730" s="196" t="s">
        <v>57</v>
      </c>
      <c r="C730" s="34" t="s">
        <v>111</v>
      </c>
      <c r="D730" s="34" t="s">
        <v>1177</v>
      </c>
      <c r="E730" s="35" t="s">
        <v>23</v>
      </c>
      <c r="F730" s="42" t="s">
        <v>58</v>
      </c>
      <c r="G730" s="43" t="s">
        <v>59</v>
      </c>
      <c r="H730" s="71">
        <f>+I730-2</f>
        <v>44013</v>
      </c>
      <c r="I730" s="50">
        <v>44015</v>
      </c>
      <c r="J730" s="66">
        <v>12000</v>
      </c>
      <c r="K730" s="44">
        <v>3.8342000000000001</v>
      </c>
      <c r="L730" s="50">
        <v>44106</v>
      </c>
      <c r="M730" s="44">
        <v>234.2</v>
      </c>
      <c r="N730" s="41">
        <v>11600</v>
      </c>
      <c r="O730" s="40">
        <v>400</v>
      </c>
      <c r="P730" s="51">
        <v>12000</v>
      </c>
      <c r="Q730" s="44">
        <v>4</v>
      </c>
      <c r="R730" s="44">
        <v>3.75</v>
      </c>
      <c r="S730" s="44">
        <v>4</v>
      </c>
      <c r="T730" s="132">
        <f t="shared" ref="T730:T746" si="14">+J730</f>
        <v>12000</v>
      </c>
      <c r="U730" s="44">
        <f>990308.08/10000</f>
        <v>99.030807999999993</v>
      </c>
      <c r="W730" s="163">
        <f t="shared" si="12"/>
        <v>0</v>
      </c>
    </row>
    <row r="731" spans="1:23" ht="15" customHeight="1" x14ac:dyDescent="0.25">
      <c r="A731" s="180"/>
      <c r="B731" s="196"/>
      <c r="C731" s="34" t="s">
        <v>112</v>
      </c>
      <c r="D731" s="34" t="s">
        <v>1177</v>
      </c>
      <c r="E731" s="35" t="s">
        <v>18</v>
      </c>
      <c r="F731" s="42" t="s">
        <v>60</v>
      </c>
      <c r="G731" s="43" t="s">
        <v>59</v>
      </c>
      <c r="H731" s="71">
        <f t="shared" ref="H731:H743" si="15">+I731-2</f>
        <v>44013</v>
      </c>
      <c r="I731" s="50">
        <v>44015</v>
      </c>
      <c r="J731" s="41">
        <v>15000</v>
      </c>
      <c r="K731" s="44">
        <v>8.0250000000000004</v>
      </c>
      <c r="L731" s="50">
        <v>44379</v>
      </c>
      <c r="M731" s="44">
        <v>53.332999999999998</v>
      </c>
      <c r="N731" s="41">
        <v>4000</v>
      </c>
      <c r="O731" s="40">
        <v>4000</v>
      </c>
      <c r="P731" s="51">
        <v>8000</v>
      </c>
      <c r="Q731" s="44">
        <v>8.1999999999999993</v>
      </c>
      <c r="R731" s="44">
        <v>8</v>
      </c>
      <c r="S731" s="44">
        <v>8.1999999999999993</v>
      </c>
      <c r="T731" s="132">
        <f t="shared" si="14"/>
        <v>15000</v>
      </c>
      <c r="U731" s="44">
        <f>918858.33/10000</f>
        <v>91.885832999999991</v>
      </c>
      <c r="W731" s="163">
        <f t="shared" si="12"/>
        <v>7000</v>
      </c>
    </row>
    <row r="732" spans="1:23" ht="15" customHeight="1" x14ac:dyDescent="0.25">
      <c r="A732" s="180"/>
      <c r="B732" s="196"/>
      <c r="C732" s="34" t="s">
        <v>76</v>
      </c>
      <c r="D732" s="34" t="s">
        <v>1177</v>
      </c>
      <c r="E732" s="35" t="s">
        <v>23</v>
      </c>
      <c r="F732" s="42" t="s">
        <v>61</v>
      </c>
      <c r="G732" s="43" t="s">
        <v>59</v>
      </c>
      <c r="H732" s="67">
        <f t="shared" si="15"/>
        <v>44020</v>
      </c>
      <c r="I732" s="50">
        <v>44022</v>
      </c>
      <c r="J732" s="41">
        <v>25000</v>
      </c>
      <c r="K732" s="44">
        <v>2.3462999999999998</v>
      </c>
      <c r="L732" s="50">
        <v>44113</v>
      </c>
      <c r="M732" s="44">
        <v>208.24</v>
      </c>
      <c r="N732" s="109">
        <v>15857</v>
      </c>
      <c r="O732" s="40">
        <v>4143</v>
      </c>
      <c r="P732" s="51">
        <v>20000</v>
      </c>
      <c r="Q732" s="44">
        <v>2.4500000000000002</v>
      </c>
      <c r="R732" s="44">
        <v>2.2999999999999998</v>
      </c>
      <c r="S732" s="44">
        <v>2.4500000000000002</v>
      </c>
      <c r="T732" s="132">
        <f t="shared" si="14"/>
        <v>25000</v>
      </c>
      <c r="U732" s="44">
        <f>994069.2/10000</f>
        <v>99.40692</v>
      </c>
      <c r="W732" s="163">
        <f t="shared" si="12"/>
        <v>5000</v>
      </c>
    </row>
    <row r="733" spans="1:23" ht="15" customHeight="1" x14ac:dyDescent="0.2">
      <c r="A733" s="180"/>
      <c r="B733" s="196"/>
      <c r="C733" s="34" t="s">
        <v>111</v>
      </c>
      <c r="D733" s="34" t="s">
        <v>1177</v>
      </c>
      <c r="E733" s="35" t="s">
        <v>21</v>
      </c>
      <c r="F733" s="42" t="s">
        <v>62</v>
      </c>
      <c r="G733" s="43" t="s">
        <v>59</v>
      </c>
      <c r="H733" s="67">
        <f t="shared" si="15"/>
        <v>44020</v>
      </c>
      <c r="I733" s="145">
        <v>44022</v>
      </c>
      <c r="J733" s="41">
        <v>14000</v>
      </c>
      <c r="K733" s="44">
        <v>4.0191999999999997</v>
      </c>
      <c r="L733" s="50">
        <v>44204</v>
      </c>
      <c r="M733" s="44">
        <v>274.45710000000003</v>
      </c>
      <c r="N733" s="41">
        <v>10145</v>
      </c>
      <c r="O733" s="40">
        <f>2076+1779</f>
        <v>3855</v>
      </c>
      <c r="P733" s="51">
        <v>14000</v>
      </c>
      <c r="Q733" s="44">
        <v>4.3499999999999996</v>
      </c>
      <c r="R733" s="44">
        <v>3.8</v>
      </c>
      <c r="S733" s="44">
        <v>4.3499999999999996</v>
      </c>
      <c r="T733" s="132">
        <f t="shared" si="14"/>
        <v>14000</v>
      </c>
      <c r="U733" s="44">
        <f>979680.75/10000</f>
        <v>97.968074999999999</v>
      </c>
      <c r="W733" s="163">
        <f t="shared" si="12"/>
        <v>0</v>
      </c>
    </row>
    <row r="734" spans="1:23" ht="15" customHeight="1" x14ac:dyDescent="0.25">
      <c r="A734" s="180"/>
      <c r="B734" s="196"/>
      <c r="C734" s="34" t="s">
        <v>112</v>
      </c>
      <c r="D734" s="34" t="s">
        <v>1177</v>
      </c>
      <c r="E734" s="35" t="s">
        <v>18</v>
      </c>
      <c r="F734" s="42" t="s">
        <v>63</v>
      </c>
      <c r="G734" s="43" t="s">
        <v>59</v>
      </c>
      <c r="H734" s="71">
        <f t="shared" si="15"/>
        <v>44020</v>
      </c>
      <c r="I734" s="50">
        <v>44022</v>
      </c>
      <c r="J734" s="41">
        <v>15000</v>
      </c>
      <c r="K734" s="44">
        <v>7.9008000000000003</v>
      </c>
      <c r="L734" s="50">
        <v>44386</v>
      </c>
      <c r="M734" s="44">
        <v>79.566699999999997</v>
      </c>
      <c r="N734" s="41">
        <v>4235</v>
      </c>
      <c r="O734" s="40">
        <v>6700</v>
      </c>
      <c r="P734" s="51">
        <v>10935</v>
      </c>
      <c r="Q734" s="44">
        <v>8</v>
      </c>
      <c r="R734" s="44">
        <v>7</v>
      </c>
      <c r="S734" s="44">
        <v>8</v>
      </c>
      <c r="T734" s="132">
        <f t="shared" si="14"/>
        <v>15000</v>
      </c>
      <c r="U734" s="44">
        <f>920114.59/10000</f>
        <v>92.011459000000002</v>
      </c>
      <c r="W734" s="163">
        <f t="shared" si="12"/>
        <v>4065</v>
      </c>
    </row>
    <row r="735" spans="1:23" ht="15" customHeight="1" x14ac:dyDescent="0.2">
      <c r="A735" s="180"/>
      <c r="B735" s="196"/>
      <c r="C735" s="34" t="s">
        <v>113</v>
      </c>
      <c r="D735" s="34" t="s">
        <v>1177</v>
      </c>
      <c r="E735" s="35" t="s">
        <v>21</v>
      </c>
      <c r="F735" s="42" t="s">
        <v>64</v>
      </c>
      <c r="G735" s="43" t="s">
        <v>59</v>
      </c>
      <c r="H735" s="67">
        <f t="shared" si="15"/>
        <v>44020</v>
      </c>
      <c r="I735" s="145">
        <v>44022</v>
      </c>
      <c r="J735" s="41">
        <v>11391</v>
      </c>
      <c r="K735" s="44">
        <v>6</v>
      </c>
      <c r="L735" s="50">
        <v>44204</v>
      </c>
      <c r="M735" s="44">
        <v>74.997799999999998</v>
      </c>
      <c r="N735" s="41">
        <v>8543</v>
      </c>
      <c r="O735" s="40">
        <v>0</v>
      </c>
      <c r="P735" s="51">
        <v>8543</v>
      </c>
      <c r="Q735" s="44">
        <v>6</v>
      </c>
      <c r="R735" s="44">
        <v>6</v>
      </c>
      <c r="S735" s="44">
        <v>6</v>
      </c>
      <c r="T735" s="132">
        <f t="shared" si="14"/>
        <v>11391</v>
      </c>
      <c r="U735" s="44">
        <f>969666.67/10000</f>
        <v>96.966667000000001</v>
      </c>
      <c r="W735" s="163">
        <f t="shared" si="12"/>
        <v>2848</v>
      </c>
    </row>
    <row r="736" spans="1:23" ht="15" customHeight="1" x14ac:dyDescent="0.25">
      <c r="A736" s="180"/>
      <c r="B736" s="196"/>
      <c r="C736" s="34" t="s">
        <v>76</v>
      </c>
      <c r="D736" s="34" t="s">
        <v>1177</v>
      </c>
      <c r="E736" s="35" t="s">
        <v>21</v>
      </c>
      <c r="F736" s="42" t="s">
        <v>65</v>
      </c>
      <c r="G736" s="43" t="s">
        <v>59</v>
      </c>
      <c r="H736" s="71">
        <f t="shared" si="15"/>
        <v>44027</v>
      </c>
      <c r="I736" s="50">
        <v>44029</v>
      </c>
      <c r="J736" s="38">
        <v>25000</v>
      </c>
      <c r="K736" s="44">
        <v>2.4954000000000001</v>
      </c>
      <c r="L736" s="50">
        <v>44211</v>
      </c>
      <c r="M736" s="44">
        <v>244.24</v>
      </c>
      <c r="N736" s="109">
        <v>14826</v>
      </c>
      <c r="O736" s="40">
        <f>4174+6000</f>
        <v>10174</v>
      </c>
      <c r="P736" s="51">
        <v>25000</v>
      </c>
      <c r="Q736" s="44">
        <v>2.6</v>
      </c>
      <c r="R736" s="44">
        <v>2.2999999999999998</v>
      </c>
      <c r="S736" s="44">
        <v>2.6</v>
      </c>
      <c r="T736" s="132">
        <f t="shared" si="14"/>
        <v>25000</v>
      </c>
      <c r="U736" s="44">
        <f>987384.37/10000</f>
        <v>98.738437000000005</v>
      </c>
      <c r="W736" s="163">
        <f t="shared" si="12"/>
        <v>0</v>
      </c>
    </row>
    <row r="737" spans="1:68" ht="15" customHeight="1" x14ac:dyDescent="0.25">
      <c r="A737" s="180"/>
      <c r="B737" s="196"/>
      <c r="C737" s="34" t="s">
        <v>111</v>
      </c>
      <c r="D737" s="34" t="s">
        <v>1177</v>
      </c>
      <c r="E737" s="35" t="s">
        <v>21</v>
      </c>
      <c r="F737" s="42" t="s">
        <v>66</v>
      </c>
      <c r="G737" s="43" t="s">
        <v>59</v>
      </c>
      <c r="H737" s="71">
        <f t="shared" si="15"/>
        <v>44027</v>
      </c>
      <c r="I737" s="50">
        <v>44029</v>
      </c>
      <c r="J737" s="66">
        <v>15000</v>
      </c>
      <c r="K737" s="44">
        <v>4.0618999999999996</v>
      </c>
      <c r="L737" s="50">
        <v>44211</v>
      </c>
      <c r="M737" s="44">
        <v>245.5333</v>
      </c>
      <c r="N737" s="41">
        <v>1290</v>
      </c>
      <c r="O737" s="40">
        <f>10710+3000</f>
        <v>13710</v>
      </c>
      <c r="P737" s="51">
        <v>15000</v>
      </c>
      <c r="Q737" s="44">
        <v>4.25</v>
      </c>
      <c r="R737" s="44">
        <v>3.9</v>
      </c>
      <c r="S737" s="44">
        <v>4.25</v>
      </c>
      <c r="T737" s="132">
        <f t="shared" si="14"/>
        <v>15000</v>
      </c>
      <c r="U737" s="44">
        <f>979464/10000</f>
        <v>97.946399999999997</v>
      </c>
      <c r="W737" s="163">
        <f t="shared" si="12"/>
        <v>0</v>
      </c>
    </row>
    <row r="738" spans="1:68" ht="15" customHeight="1" x14ac:dyDescent="0.2">
      <c r="A738" s="180"/>
      <c r="B738" s="196"/>
      <c r="C738" s="34" t="s">
        <v>113</v>
      </c>
      <c r="D738" s="34" t="s">
        <v>1177</v>
      </c>
      <c r="E738" s="35" t="s">
        <v>21</v>
      </c>
      <c r="F738" s="42" t="s">
        <v>67</v>
      </c>
      <c r="G738" s="43" t="s">
        <v>59</v>
      </c>
      <c r="H738" s="67">
        <f t="shared" si="15"/>
        <v>44027</v>
      </c>
      <c r="I738" s="145">
        <v>44029</v>
      </c>
      <c r="J738" s="41">
        <v>12045</v>
      </c>
      <c r="K738" s="44">
        <v>5.9668000000000001</v>
      </c>
      <c r="L738" s="50">
        <v>44211</v>
      </c>
      <c r="M738" s="44">
        <v>126.6086</v>
      </c>
      <c r="N738" s="41">
        <v>12045</v>
      </c>
      <c r="O738" s="40">
        <v>0</v>
      </c>
      <c r="P738" s="51">
        <v>12045</v>
      </c>
      <c r="Q738" s="44">
        <v>6</v>
      </c>
      <c r="R738" s="44">
        <v>5.9</v>
      </c>
      <c r="S738" s="44">
        <v>6</v>
      </c>
      <c r="T738" s="132">
        <f t="shared" si="14"/>
        <v>12045</v>
      </c>
      <c r="U738" s="44">
        <f>969834.56/10000</f>
        <v>96.983456000000004</v>
      </c>
      <c r="W738" s="163">
        <f t="shared" si="12"/>
        <v>0</v>
      </c>
    </row>
    <row r="739" spans="1:68" ht="15" customHeight="1" x14ac:dyDescent="0.2">
      <c r="A739" s="180"/>
      <c r="B739" s="196"/>
      <c r="C739" s="34" t="s">
        <v>111</v>
      </c>
      <c r="D739" s="34" t="s">
        <v>1177</v>
      </c>
      <c r="E739" s="35" t="s">
        <v>23</v>
      </c>
      <c r="F739" s="42" t="s">
        <v>68</v>
      </c>
      <c r="G739" s="43" t="s">
        <v>59</v>
      </c>
      <c r="H739" s="67">
        <f t="shared" si="15"/>
        <v>44034</v>
      </c>
      <c r="I739" s="145">
        <v>44036</v>
      </c>
      <c r="J739" s="41">
        <v>15000</v>
      </c>
      <c r="K739" s="44">
        <v>3.4824999999999999</v>
      </c>
      <c r="L739" s="50">
        <v>44127</v>
      </c>
      <c r="M739" s="44">
        <v>184.77330000000001</v>
      </c>
      <c r="N739" s="41">
        <v>4944</v>
      </c>
      <c r="O739" s="40">
        <f>10015+41</f>
        <v>10056</v>
      </c>
      <c r="P739" s="51">
        <v>15000</v>
      </c>
      <c r="Q739" s="44">
        <v>3.8</v>
      </c>
      <c r="R739" s="44">
        <v>3.25</v>
      </c>
      <c r="S739" s="44">
        <v>3.8</v>
      </c>
      <c r="T739" s="132">
        <f t="shared" si="14"/>
        <v>15000</v>
      </c>
      <c r="U739" s="44">
        <f>991197.11/10000</f>
        <v>99.119710999999995</v>
      </c>
      <c r="W739" s="163">
        <f t="shared" si="12"/>
        <v>0</v>
      </c>
    </row>
    <row r="740" spans="1:68" ht="15" customHeight="1" x14ac:dyDescent="0.2">
      <c r="A740" s="180"/>
      <c r="B740" s="196"/>
      <c r="C740" s="34" t="s">
        <v>113</v>
      </c>
      <c r="D740" s="34" t="s">
        <v>1177</v>
      </c>
      <c r="E740" s="35" t="s">
        <v>21</v>
      </c>
      <c r="F740" s="42" t="s">
        <v>69</v>
      </c>
      <c r="G740" s="43" t="s">
        <v>59</v>
      </c>
      <c r="H740" s="67">
        <f t="shared" si="15"/>
        <v>44034</v>
      </c>
      <c r="I740" s="145">
        <v>44036</v>
      </c>
      <c r="J740" s="41">
        <v>4131</v>
      </c>
      <c r="K740" s="44">
        <v>6</v>
      </c>
      <c r="L740" s="50">
        <v>44218</v>
      </c>
      <c r="M740" s="44">
        <v>193.65770000000001</v>
      </c>
      <c r="N740" s="41">
        <v>4131</v>
      </c>
      <c r="O740" s="40">
        <v>0</v>
      </c>
      <c r="P740" s="51">
        <v>4131</v>
      </c>
      <c r="Q740" s="44">
        <v>6</v>
      </c>
      <c r="R740" s="44">
        <v>6</v>
      </c>
      <c r="S740" s="44">
        <v>6</v>
      </c>
      <c r="T740" s="132">
        <f t="shared" si="14"/>
        <v>4131</v>
      </c>
      <c r="U740" s="44">
        <f>969666.67/10000</f>
        <v>96.966667000000001</v>
      </c>
      <c r="W740" s="163">
        <f t="shared" si="12"/>
        <v>0</v>
      </c>
    </row>
    <row r="741" spans="1:68" ht="15" customHeight="1" x14ac:dyDescent="0.25">
      <c r="A741" s="180"/>
      <c r="B741" s="196"/>
      <c r="C741" s="34" t="s">
        <v>76</v>
      </c>
      <c r="D741" s="34" t="s">
        <v>1177</v>
      </c>
      <c r="E741" s="35" t="s">
        <v>18</v>
      </c>
      <c r="F741" s="42" t="s">
        <v>70</v>
      </c>
      <c r="G741" s="43" t="s">
        <v>59</v>
      </c>
      <c r="H741" s="67">
        <f t="shared" si="15"/>
        <v>44041</v>
      </c>
      <c r="I741" s="145">
        <v>44043</v>
      </c>
      <c r="J741" s="41">
        <v>15000</v>
      </c>
      <c r="K741" s="44">
        <v>2.4954000000000001</v>
      </c>
      <c r="L741" s="50">
        <v>44407</v>
      </c>
      <c r="M741" s="44">
        <v>329.33</v>
      </c>
      <c r="N741" s="109">
        <v>8000</v>
      </c>
      <c r="O741" s="40">
        <f>+P741-N741</f>
        <v>7000</v>
      </c>
      <c r="P741" s="51">
        <v>15000</v>
      </c>
      <c r="Q741" s="44">
        <v>2.9</v>
      </c>
      <c r="R741" s="44">
        <v>2.6</v>
      </c>
      <c r="S741" s="44">
        <v>2.9</v>
      </c>
      <c r="T741" s="132">
        <f t="shared" si="14"/>
        <v>15000</v>
      </c>
      <c r="U741" s="44">
        <f>972245/10000</f>
        <v>97.224500000000006</v>
      </c>
      <c r="W741" s="163">
        <f t="shared" si="12"/>
        <v>0</v>
      </c>
    </row>
    <row r="742" spans="1:68" ht="15" customHeight="1" x14ac:dyDescent="0.25">
      <c r="A742" s="180"/>
      <c r="B742" s="196"/>
      <c r="C742" s="34" t="s">
        <v>111</v>
      </c>
      <c r="D742" s="34" t="s">
        <v>1177</v>
      </c>
      <c r="E742" s="35" t="s">
        <v>23</v>
      </c>
      <c r="F742" s="42" t="s">
        <v>71</v>
      </c>
      <c r="G742" s="43" t="s">
        <v>59</v>
      </c>
      <c r="H742" s="71">
        <f t="shared" si="15"/>
        <v>44041</v>
      </c>
      <c r="I742" s="50">
        <v>44043</v>
      </c>
      <c r="J742" s="66">
        <v>15000</v>
      </c>
      <c r="K742" s="44">
        <v>3.375</v>
      </c>
      <c r="L742" s="50">
        <v>44134</v>
      </c>
      <c r="M742" s="44">
        <v>266.66669999999999</v>
      </c>
      <c r="N742" s="41">
        <v>15000</v>
      </c>
      <c r="O742" s="40">
        <f t="shared" ref="O742:O747" si="16">+P742-N742</f>
        <v>0</v>
      </c>
      <c r="P742" s="51">
        <v>15000</v>
      </c>
      <c r="Q742" s="44">
        <v>3.5</v>
      </c>
      <c r="R742" s="44">
        <v>3.25</v>
      </c>
      <c r="S742" s="44">
        <v>3.5</v>
      </c>
      <c r="T742" s="132">
        <f t="shared" si="14"/>
        <v>15000</v>
      </c>
      <c r="U742" s="44">
        <f>991468.75/10000</f>
        <v>99.146874999999994</v>
      </c>
      <c r="W742" s="163">
        <f t="shared" si="12"/>
        <v>0</v>
      </c>
    </row>
    <row r="743" spans="1:68" ht="15" customHeight="1" x14ac:dyDescent="0.25">
      <c r="A743" s="180"/>
      <c r="B743" s="196"/>
      <c r="C743" s="34" t="s">
        <v>113</v>
      </c>
      <c r="D743" s="34" t="s">
        <v>1177</v>
      </c>
      <c r="E743" s="35" t="s">
        <v>21</v>
      </c>
      <c r="F743" s="42" t="s">
        <v>72</v>
      </c>
      <c r="G743" s="43" t="s">
        <v>59</v>
      </c>
      <c r="H743" s="71">
        <f t="shared" si="15"/>
        <v>44041</v>
      </c>
      <c r="I743" s="50">
        <v>44043</v>
      </c>
      <c r="J743" s="66">
        <v>8055</v>
      </c>
      <c r="K743" s="44">
        <v>6.1317000000000004</v>
      </c>
      <c r="L743" s="50">
        <v>44225</v>
      </c>
      <c r="M743" s="44">
        <v>94.251999999999995</v>
      </c>
      <c r="N743" s="41">
        <v>5592</v>
      </c>
      <c r="O743" s="40">
        <f t="shared" si="16"/>
        <v>2000</v>
      </c>
      <c r="P743" s="51">
        <v>7592</v>
      </c>
      <c r="Q743" s="44">
        <v>6.5</v>
      </c>
      <c r="R743" s="44">
        <v>6</v>
      </c>
      <c r="S743" s="44">
        <v>6.5</v>
      </c>
      <c r="T743" s="132">
        <f t="shared" si="14"/>
        <v>8055</v>
      </c>
      <c r="U743" s="44">
        <f>969000.76/10000</f>
        <v>96.900075999999999</v>
      </c>
      <c r="W743" s="163">
        <f t="shared" si="12"/>
        <v>463</v>
      </c>
    </row>
    <row r="744" spans="1:68" ht="15" customHeight="1" x14ac:dyDescent="0.25">
      <c r="A744" s="180"/>
      <c r="B744" s="195" t="s">
        <v>117</v>
      </c>
      <c r="C744" s="26" t="s">
        <v>79</v>
      </c>
      <c r="D744" s="26" t="s">
        <v>1177</v>
      </c>
      <c r="E744" s="27" t="s">
        <v>21</v>
      </c>
      <c r="F744" s="46" t="s">
        <v>115</v>
      </c>
      <c r="G744" s="27" t="s">
        <v>118</v>
      </c>
      <c r="H744" s="29">
        <v>44048</v>
      </c>
      <c r="I744" s="29">
        <v>44050</v>
      </c>
      <c r="J744" s="30">
        <v>13000</v>
      </c>
      <c r="K744" s="31">
        <v>5.9875999999999996</v>
      </c>
      <c r="L744" s="29">
        <v>44232</v>
      </c>
      <c r="M744" s="31">
        <v>110.1769</v>
      </c>
      <c r="N744" s="62">
        <v>3163</v>
      </c>
      <c r="O744" s="32">
        <f t="shared" si="16"/>
        <v>9837</v>
      </c>
      <c r="P744" s="64">
        <v>13000</v>
      </c>
      <c r="Q744" s="63">
        <v>6</v>
      </c>
      <c r="R744" s="63">
        <v>5.85</v>
      </c>
      <c r="S744" s="63">
        <v>6</v>
      </c>
      <c r="T744" s="112">
        <f t="shared" si="14"/>
        <v>13000</v>
      </c>
      <c r="U744" s="63">
        <f>969729.2/10000</f>
        <v>96.972920000000002</v>
      </c>
      <c r="W744" s="163">
        <f t="shared" si="12"/>
        <v>0</v>
      </c>
    </row>
    <row r="745" spans="1:68" s="3" customFormat="1" ht="15" customHeight="1" x14ac:dyDescent="0.25">
      <c r="A745" s="180"/>
      <c r="B745" s="195"/>
      <c r="C745" s="26" t="s">
        <v>76</v>
      </c>
      <c r="D745" s="26" t="s">
        <v>1177</v>
      </c>
      <c r="E745" s="27" t="s">
        <v>18</v>
      </c>
      <c r="F745" s="46" t="s">
        <v>116</v>
      </c>
      <c r="G745" s="27" t="s">
        <v>118</v>
      </c>
      <c r="H745" s="29">
        <v>44048</v>
      </c>
      <c r="I745" s="29">
        <v>44050</v>
      </c>
      <c r="J745" s="30">
        <v>15000</v>
      </c>
      <c r="K745" s="31">
        <v>2.7202999999999999</v>
      </c>
      <c r="L745" s="29">
        <v>44414</v>
      </c>
      <c r="M745" s="31">
        <v>246.66669999999999</v>
      </c>
      <c r="N745" s="64">
        <v>9000</v>
      </c>
      <c r="O745" s="32">
        <f t="shared" si="16"/>
        <v>6000</v>
      </c>
      <c r="P745" s="64">
        <v>15000</v>
      </c>
      <c r="Q745" s="63">
        <v>2.8</v>
      </c>
      <c r="R745" s="63">
        <v>2.6</v>
      </c>
      <c r="S745" s="63">
        <v>2.8</v>
      </c>
      <c r="T745" s="112">
        <f t="shared" si="14"/>
        <v>15000</v>
      </c>
      <c r="U745" s="63">
        <f>972494.41/10000</f>
        <v>97.249441000000004</v>
      </c>
      <c r="V745" s="76"/>
      <c r="W745" s="163">
        <f t="shared" si="12"/>
        <v>0</v>
      </c>
      <c r="X745" s="76"/>
      <c r="Y745" s="76"/>
      <c r="Z745" s="76"/>
      <c r="AA745" s="76"/>
      <c r="AB745" s="76"/>
      <c r="AC745" s="76"/>
      <c r="AD745" s="76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  <c r="AU745" s="76"/>
      <c r="AV745" s="76"/>
      <c r="AW745" s="76"/>
      <c r="AX745" s="76"/>
      <c r="AY745" s="76"/>
      <c r="AZ745" s="76"/>
      <c r="BA745" s="76"/>
      <c r="BB745" s="76"/>
      <c r="BC745" s="76"/>
      <c r="BD745" s="76"/>
      <c r="BE745" s="76"/>
      <c r="BF745" s="76"/>
      <c r="BG745" s="76"/>
      <c r="BH745" s="76"/>
      <c r="BI745" s="76"/>
      <c r="BJ745" s="76"/>
      <c r="BK745" s="76"/>
      <c r="BL745" s="76"/>
      <c r="BM745" s="76"/>
      <c r="BN745" s="76"/>
      <c r="BO745" s="76"/>
      <c r="BP745" s="76"/>
    </row>
    <row r="746" spans="1:68" ht="15" customHeight="1" x14ac:dyDescent="0.25">
      <c r="A746" s="180"/>
      <c r="B746" s="195"/>
      <c r="C746" s="26" t="s">
        <v>111</v>
      </c>
      <c r="D746" s="26" t="s">
        <v>1177</v>
      </c>
      <c r="E746" s="27" t="s">
        <v>21</v>
      </c>
      <c r="F746" s="29" t="s">
        <v>119</v>
      </c>
      <c r="G746" s="27" t="s">
        <v>118</v>
      </c>
      <c r="H746" s="29">
        <v>44048</v>
      </c>
      <c r="I746" s="29">
        <v>44050</v>
      </c>
      <c r="J746" s="30">
        <v>12500</v>
      </c>
      <c r="K746" s="31">
        <v>3.7450000000000001</v>
      </c>
      <c r="L746" s="29">
        <v>44232</v>
      </c>
      <c r="M746" s="31">
        <v>235.52</v>
      </c>
      <c r="N746" s="64">
        <v>5513</v>
      </c>
      <c r="O746" s="32">
        <f t="shared" si="16"/>
        <v>6987</v>
      </c>
      <c r="P746" s="64">
        <v>12500</v>
      </c>
      <c r="Q746" s="63">
        <v>3.95</v>
      </c>
      <c r="R746" s="63">
        <v>3.25</v>
      </c>
      <c r="S746" s="63">
        <v>3.95</v>
      </c>
      <c r="T746" s="112">
        <f t="shared" si="14"/>
        <v>12500</v>
      </c>
      <c r="U746" s="63">
        <f>981067.15/10000</f>
        <v>98.106715000000008</v>
      </c>
      <c r="W746" s="163">
        <f t="shared" si="12"/>
        <v>0</v>
      </c>
    </row>
    <row r="747" spans="1:68" ht="15" customHeight="1" x14ac:dyDescent="0.2">
      <c r="A747" s="180"/>
      <c r="B747" s="195"/>
      <c r="C747" s="26" t="s">
        <v>112</v>
      </c>
      <c r="D747" s="26" t="s">
        <v>1177</v>
      </c>
      <c r="E747" s="26" t="s">
        <v>18</v>
      </c>
      <c r="F747" s="29" t="s">
        <v>120</v>
      </c>
      <c r="G747" s="27" t="s">
        <v>118</v>
      </c>
      <c r="H747" s="29">
        <v>44048</v>
      </c>
      <c r="I747" s="29">
        <v>44050</v>
      </c>
      <c r="J747" s="30">
        <v>15000</v>
      </c>
      <c r="K747" s="31">
        <v>7.9580000000000002</v>
      </c>
      <c r="L747" s="29">
        <v>44415</v>
      </c>
      <c r="M747" s="31">
        <v>217.5333</v>
      </c>
      <c r="N747" s="32">
        <v>6287</v>
      </c>
      <c r="O747" s="32">
        <f t="shared" si="16"/>
        <v>8713</v>
      </c>
      <c r="P747" s="32">
        <v>15000</v>
      </c>
      <c r="Q747" s="31">
        <v>8</v>
      </c>
      <c r="R747" s="31">
        <v>7</v>
      </c>
      <c r="S747" s="31">
        <v>8</v>
      </c>
      <c r="T747" s="112">
        <v>15000</v>
      </c>
      <c r="U747" s="31">
        <f>919535.78/10000</f>
        <v>91.953578000000007</v>
      </c>
      <c r="W747" s="163">
        <f t="shared" si="12"/>
        <v>0</v>
      </c>
    </row>
    <row r="748" spans="1:68" ht="15" customHeight="1" x14ac:dyDescent="0.2">
      <c r="A748" s="180"/>
      <c r="B748" s="195"/>
      <c r="C748" s="45" t="s">
        <v>113</v>
      </c>
      <c r="D748" s="45" t="s">
        <v>1177</v>
      </c>
      <c r="E748" s="45" t="s">
        <v>21</v>
      </c>
      <c r="F748" s="29" t="s">
        <v>121</v>
      </c>
      <c r="G748" s="27" t="s">
        <v>118</v>
      </c>
      <c r="H748" s="29">
        <v>44048</v>
      </c>
      <c r="I748" s="29">
        <v>44050</v>
      </c>
      <c r="J748" s="30">
        <v>8262</v>
      </c>
      <c r="K748" s="31">
        <v>6</v>
      </c>
      <c r="L748" s="29">
        <v>44232</v>
      </c>
      <c r="M748" s="31">
        <v>119.8257</v>
      </c>
      <c r="N748" s="33">
        <v>8262</v>
      </c>
      <c r="O748" s="32">
        <f t="shared" ref="O748:O756" si="17">+P748-N748</f>
        <v>0</v>
      </c>
      <c r="P748" s="33">
        <v>8262</v>
      </c>
      <c r="Q748" s="49">
        <v>6</v>
      </c>
      <c r="R748" s="49">
        <v>6</v>
      </c>
      <c r="S748" s="49">
        <v>6</v>
      </c>
      <c r="T748" s="112">
        <v>8262</v>
      </c>
      <c r="U748" s="49">
        <f>969666.67/10000</f>
        <v>96.966667000000001</v>
      </c>
      <c r="W748" s="163">
        <f t="shared" si="12"/>
        <v>0</v>
      </c>
    </row>
    <row r="749" spans="1:68" ht="15" customHeight="1" x14ac:dyDescent="0.2">
      <c r="A749" s="180"/>
      <c r="B749" s="195"/>
      <c r="C749" s="45" t="s">
        <v>79</v>
      </c>
      <c r="D749" s="45" t="s">
        <v>1177</v>
      </c>
      <c r="E749" s="45" t="s">
        <v>21</v>
      </c>
      <c r="F749" s="29" t="s">
        <v>122</v>
      </c>
      <c r="G749" s="27" t="s">
        <v>118</v>
      </c>
      <c r="H749" s="29">
        <v>44055</v>
      </c>
      <c r="I749" s="29">
        <v>44057</v>
      </c>
      <c r="J749" s="30">
        <v>15000</v>
      </c>
      <c r="K749" s="31">
        <v>5.9696999999999996</v>
      </c>
      <c r="L749" s="29">
        <v>44239</v>
      </c>
      <c r="M749" s="31">
        <v>113.33329999999999</v>
      </c>
      <c r="N749" s="33">
        <v>9174</v>
      </c>
      <c r="O749" s="32">
        <f t="shared" si="17"/>
        <v>5826</v>
      </c>
      <c r="P749" s="33">
        <v>15000</v>
      </c>
      <c r="Q749" s="49">
        <v>6</v>
      </c>
      <c r="R749" s="49">
        <v>5.9</v>
      </c>
      <c r="S749" s="49">
        <v>6</v>
      </c>
      <c r="T749" s="112">
        <v>15000</v>
      </c>
      <c r="U749" s="49">
        <f>969819.68/10000</f>
        <v>96.981968000000009</v>
      </c>
      <c r="W749" s="163">
        <f t="shared" si="12"/>
        <v>0</v>
      </c>
    </row>
    <row r="750" spans="1:68" ht="15" customHeight="1" x14ac:dyDescent="0.25">
      <c r="A750" s="180"/>
      <c r="B750" s="195"/>
      <c r="C750" s="45" t="s">
        <v>76</v>
      </c>
      <c r="D750" s="45" t="s">
        <v>1177</v>
      </c>
      <c r="E750" s="45" t="s">
        <v>21</v>
      </c>
      <c r="F750" s="29" t="s">
        <v>123</v>
      </c>
      <c r="G750" s="27" t="s">
        <v>118</v>
      </c>
      <c r="H750" s="29">
        <v>44055</v>
      </c>
      <c r="I750" s="29">
        <v>44057</v>
      </c>
      <c r="J750" s="30">
        <v>30000</v>
      </c>
      <c r="K750" s="31">
        <v>2.4758</v>
      </c>
      <c r="L750" s="29">
        <v>44239</v>
      </c>
      <c r="M750" s="31">
        <v>158.26669999999999</v>
      </c>
      <c r="N750" s="108">
        <v>28686</v>
      </c>
      <c r="O750" s="32">
        <f t="shared" si="17"/>
        <v>1314</v>
      </c>
      <c r="P750" s="33">
        <v>30000</v>
      </c>
      <c r="Q750" s="49">
        <v>2.6</v>
      </c>
      <c r="R750" s="49">
        <v>2.4</v>
      </c>
      <c r="S750" s="49">
        <v>2.6</v>
      </c>
      <c r="T750" s="112">
        <v>30000</v>
      </c>
      <c r="U750" s="49">
        <f>987483.29/10000</f>
        <v>98.748328999999998</v>
      </c>
      <c r="W750" s="163">
        <f t="shared" si="12"/>
        <v>0</v>
      </c>
    </row>
    <row r="751" spans="1:68" ht="15" customHeight="1" x14ac:dyDescent="0.2">
      <c r="A751" s="180"/>
      <c r="B751" s="195"/>
      <c r="C751" s="45" t="s">
        <v>111</v>
      </c>
      <c r="D751" s="45" t="s">
        <v>1177</v>
      </c>
      <c r="E751" s="45" t="s">
        <v>21</v>
      </c>
      <c r="F751" s="29" t="s">
        <v>124</v>
      </c>
      <c r="G751" s="27" t="s">
        <v>118</v>
      </c>
      <c r="H751" s="29">
        <v>44055</v>
      </c>
      <c r="I751" s="29">
        <v>44057</v>
      </c>
      <c r="J751" s="30">
        <v>12000</v>
      </c>
      <c r="K751" s="31">
        <v>3.7543000000000002</v>
      </c>
      <c r="L751" s="29">
        <v>44239</v>
      </c>
      <c r="M751" s="31">
        <v>133.64169999999999</v>
      </c>
      <c r="N751" s="33">
        <v>4487</v>
      </c>
      <c r="O751" s="32">
        <f t="shared" si="17"/>
        <v>7513</v>
      </c>
      <c r="P751" s="33">
        <v>12000</v>
      </c>
      <c r="Q751" s="49">
        <v>3.9</v>
      </c>
      <c r="R751" s="49">
        <v>3.5</v>
      </c>
      <c r="S751" s="49">
        <v>3.9</v>
      </c>
      <c r="T751" s="112">
        <v>12000</v>
      </c>
      <c r="U751" s="49">
        <f>981020.05/10000</f>
        <v>98.102005000000005</v>
      </c>
      <c r="W751" s="163">
        <f t="shared" si="12"/>
        <v>0</v>
      </c>
    </row>
    <row r="752" spans="1:68" ht="15" customHeight="1" x14ac:dyDescent="0.2">
      <c r="A752" s="180"/>
      <c r="B752" s="195"/>
      <c r="C752" s="45" t="s">
        <v>111</v>
      </c>
      <c r="D752" s="45" t="s">
        <v>1177</v>
      </c>
      <c r="E752" s="45" t="s">
        <v>23</v>
      </c>
      <c r="F752" s="29" t="s">
        <v>126</v>
      </c>
      <c r="G752" s="27" t="s">
        <v>118</v>
      </c>
      <c r="H752" s="29">
        <v>44062</v>
      </c>
      <c r="I752" s="29">
        <v>44064</v>
      </c>
      <c r="J752" s="30">
        <v>15000</v>
      </c>
      <c r="K752" s="31">
        <v>3.6212</v>
      </c>
      <c r="L752" s="29">
        <v>44155</v>
      </c>
      <c r="M752" s="31">
        <v>100.64</v>
      </c>
      <c r="N752" s="33">
        <v>8600</v>
      </c>
      <c r="O752" s="32">
        <f t="shared" si="17"/>
        <v>6150</v>
      </c>
      <c r="P752" s="33">
        <v>14750</v>
      </c>
      <c r="Q752" s="49">
        <v>3.8</v>
      </c>
      <c r="R752" s="49">
        <v>3.25</v>
      </c>
      <c r="S752" s="49">
        <v>3.8</v>
      </c>
      <c r="T752" s="112">
        <v>15000</v>
      </c>
      <c r="U752" s="49">
        <v>99.084599999999995</v>
      </c>
      <c r="W752" s="163">
        <f t="shared" si="12"/>
        <v>250</v>
      </c>
    </row>
    <row r="753" spans="1:23" ht="15" customHeight="1" x14ac:dyDescent="0.2">
      <c r="A753" s="180"/>
      <c r="B753" s="195"/>
      <c r="C753" s="45" t="s">
        <v>113</v>
      </c>
      <c r="D753" s="45" t="s">
        <v>1177</v>
      </c>
      <c r="E753" s="45" t="s">
        <v>21</v>
      </c>
      <c r="F753" s="29" t="s">
        <v>134</v>
      </c>
      <c r="G753" s="27" t="s">
        <v>118</v>
      </c>
      <c r="H753" s="29">
        <v>44062</v>
      </c>
      <c r="I753" s="29">
        <v>44064</v>
      </c>
      <c r="J753" s="30">
        <v>7020</v>
      </c>
      <c r="K753" s="49">
        <v>5.7739000000000003</v>
      </c>
      <c r="L753" s="48">
        <v>44246</v>
      </c>
      <c r="M753" s="49">
        <v>134.40170000000001</v>
      </c>
      <c r="N753" s="33">
        <v>7020</v>
      </c>
      <c r="O753" s="32">
        <f t="shared" si="17"/>
        <v>0</v>
      </c>
      <c r="P753" s="33">
        <v>7020</v>
      </c>
      <c r="Q753" s="49">
        <v>6</v>
      </c>
      <c r="R753" s="49">
        <v>5.75</v>
      </c>
      <c r="S753" s="49">
        <v>6</v>
      </c>
      <c r="T753" s="112">
        <v>7020</v>
      </c>
      <c r="U753" s="49">
        <v>97.0809</v>
      </c>
      <c r="W753" s="163">
        <f t="shared" si="12"/>
        <v>0</v>
      </c>
    </row>
    <row r="754" spans="1:23" ht="15" customHeight="1" x14ac:dyDescent="0.2">
      <c r="A754" s="180"/>
      <c r="B754" s="195"/>
      <c r="C754" s="45" t="s">
        <v>113</v>
      </c>
      <c r="D754" s="45" t="s">
        <v>1177</v>
      </c>
      <c r="E754" s="45" t="s">
        <v>21</v>
      </c>
      <c r="F754" s="29" t="s">
        <v>138</v>
      </c>
      <c r="G754" s="27" t="s">
        <v>118</v>
      </c>
      <c r="H754" s="29">
        <v>44069</v>
      </c>
      <c r="I754" s="29">
        <v>44071</v>
      </c>
      <c r="J754" s="30">
        <v>16111</v>
      </c>
      <c r="K754" s="31">
        <v>6.4223999999999997</v>
      </c>
      <c r="L754" s="29">
        <v>44253</v>
      </c>
      <c r="M754" s="31">
        <v>100</v>
      </c>
      <c r="N754" s="33">
        <v>3929</v>
      </c>
      <c r="O754" s="32">
        <f t="shared" si="17"/>
        <v>12182</v>
      </c>
      <c r="P754" s="33">
        <v>16111</v>
      </c>
      <c r="Q754" s="49">
        <v>6.5</v>
      </c>
      <c r="R754" s="49">
        <v>6.1820000000000004</v>
      </c>
      <c r="S754" s="49">
        <v>6.5</v>
      </c>
      <c r="T754" s="151">
        <v>16111</v>
      </c>
      <c r="U754" s="49">
        <v>96.75</v>
      </c>
      <c r="W754" s="163">
        <f t="shared" si="12"/>
        <v>0</v>
      </c>
    </row>
    <row r="755" spans="1:23" ht="15" customHeight="1" x14ac:dyDescent="0.2">
      <c r="A755" s="180"/>
      <c r="B755" s="195"/>
      <c r="C755" s="45" t="s">
        <v>111</v>
      </c>
      <c r="D755" s="45" t="s">
        <v>1177</v>
      </c>
      <c r="E755" s="45" t="s">
        <v>21</v>
      </c>
      <c r="F755" s="29" t="s">
        <v>136</v>
      </c>
      <c r="G755" s="27" t="s">
        <v>118</v>
      </c>
      <c r="H755" s="29">
        <v>44069</v>
      </c>
      <c r="I755" s="29">
        <v>44071</v>
      </c>
      <c r="J755" s="30">
        <v>14000</v>
      </c>
      <c r="K755" s="31">
        <v>3.9119999999999999</v>
      </c>
      <c r="L755" s="29">
        <v>44253</v>
      </c>
      <c r="M755" s="31">
        <v>63.185699999999997</v>
      </c>
      <c r="N755" s="33">
        <v>6000</v>
      </c>
      <c r="O755" s="32">
        <f t="shared" si="17"/>
        <v>2746</v>
      </c>
      <c r="P755" s="33">
        <v>8746</v>
      </c>
      <c r="Q755" s="49">
        <v>4.25</v>
      </c>
      <c r="R755" s="49">
        <v>3.75</v>
      </c>
      <c r="S755" s="49">
        <v>4.25</v>
      </c>
      <c r="T755" s="151">
        <v>14000</v>
      </c>
      <c r="U755" s="49">
        <v>98.022000000000006</v>
      </c>
      <c r="W755" s="163">
        <f t="shared" si="12"/>
        <v>5254</v>
      </c>
    </row>
    <row r="756" spans="1:23" ht="15" customHeight="1" x14ac:dyDescent="0.2">
      <c r="A756" s="180"/>
      <c r="B756" s="195"/>
      <c r="C756" s="45" t="s">
        <v>112</v>
      </c>
      <c r="D756" s="45" t="s">
        <v>1177</v>
      </c>
      <c r="E756" s="45" t="s">
        <v>18</v>
      </c>
      <c r="F756" s="46" t="s">
        <v>137</v>
      </c>
      <c r="G756" s="27" t="s">
        <v>118</v>
      </c>
      <c r="H756" s="29">
        <v>44069</v>
      </c>
      <c r="I756" s="29">
        <v>44071</v>
      </c>
      <c r="J756" s="30">
        <v>15000</v>
      </c>
      <c r="K756" s="31">
        <v>7.6623000000000001</v>
      </c>
      <c r="L756" s="29">
        <v>44435</v>
      </c>
      <c r="M756" s="31">
        <v>133.53229999999999</v>
      </c>
      <c r="N756" s="33">
        <v>12000</v>
      </c>
      <c r="O756" s="32">
        <f t="shared" si="17"/>
        <v>3000</v>
      </c>
      <c r="P756" s="33">
        <v>15000</v>
      </c>
      <c r="Q756" s="49">
        <v>8.5</v>
      </c>
      <c r="R756" s="49">
        <v>7</v>
      </c>
      <c r="S756" s="49">
        <v>8.5</v>
      </c>
      <c r="T756" s="151">
        <v>15000</v>
      </c>
      <c r="U756" s="49">
        <v>92.252499999999998</v>
      </c>
      <c r="W756" s="163">
        <f t="shared" si="12"/>
        <v>0</v>
      </c>
    </row>
    <row r="757" spans="1:23" ht="15" customHeight="1" x14ac:dyDescent="0.25">
      <c r="A757" s="180"/>
      <c r="B757" s="202" t="s">
        <v>147</v>
      </c>
      <c r="C757" s="34" t="s">
        <v>76</v>
      </c>
      <c r="D757" s="34" t="s">
        <v>1177</v>
      </c>
      <c r="E757" s="65" t="s">
        <v>21</v>
      </c>
      <c r="F757" s="42" t="s">
        <v>140</v>
      </c>
      <c r="G757" s="43" t="s">
        <v>158</v>
      </c>
      <c r="H757" s="71">
        <v>44076</v>
      </c>
      <c r="I757" s="50">
        <v>44078</v>
      </c>
      <c r="J757" s="66">
        <v>20000</v>
      </c>
      <c r="K757" s="44">
        <v>2.3188</v>
      </c>
      <c r="L757" s="67">
        <v>44260</v>
      </c>
      <c r="M757" s="44">
        <v>283</v>
      </c>
      <c r="N757" s="109">
        <v>20000</v>
      </c>
      <c r="O757" s="40">
        <f>+P757-N757</f>
        <v>0</v>
      </c>
      <c r="P757" s="41">
        <v>20000</v>
      </c>
      <c r="Q757" s="44">
        <v>2.4</v>
      </c>
      <c r="R757" s="44">
        <v>2.2000000000000002</v>
      </c>
      <c r="S757" s="44">
        <v>2.4</v>
      </c>
      <c r="T757" s="132">
        <v>20000</v>
      </c>
      <c r="U757" s="44">
        <v>98.83</v>
      </c>
      <c r="W757" s="163">
        <f t="shared" si="12"/>
        <v>0</v>
      </c>
    </row>
    <row r="758" spans="1:23" ht="15" customHeight="1" x14ac:dyDescent="0.25">
      <c r="A758" s="180"/>
      <c r="B758" s="202"/>
      <c r="C758" s="34" t="s">
        <v>111</v>
      </c>
      <c r="D758" s="34" t="s">
        <v>1177</v>
      </c>
      <c r="E758" s="65" t="s">
        <v>23</v>
      </c>
      <c r="F758" s="42" t="s">
        <v>1532</v>
      </c>
      <c r="G758" s="43" t="s">
        <v>158</v>
      </c>
      <c r="H758" s="71">
        <v>44076</v>
      </c>
      <c r="I758" s="50">
        <v>44078</v>
      </c>
      <c r="J758" s="41">
        <v>17500</v>
      </c>
      <c r="K758" s="44">
        <v>3.81</v>
      </c>
      <c r="L758" s="67">
        <v>44169</v>
      </c>
      <c r="M758" s="44">
        <v>154.28569999999999</v>
      </c>
      <c r="N758" s="41">
        <v>9000</v>
      </c>
      <c r="O758" s="146">
        <f>+P758-N758</f>
        <v>8500</v>
      </c>
      <c r="P758" s="41">
        <v>17500</v>
      </c>
      <c r="Q758" s="44">
        <v>4.25</v>
      </c>
      <c r="R758" s="44">
        <v>3.6</v>
      </c>
      <c r="S758" s="44">
        <v>4.25</v>
      </c>
      <c r="T758" s="132">
        <v>17500</v>
      </c>
      <c r="U758" s="44">
        <v>99.036900000000003</v>
      </c>
      <c r="W758" s="163">
        <f t="shared" si="12"/>
        <v>0</v>
      </c>
    </row>
    <row r="759" spans="1:23" ht="15" customHeight="1" x14ac:dyDescent="0.2">
      <c r="A759" s="180"/>
      <c r="B759" s="202"/>
      <c r="C759" s="34" t="s">
        <v>112</v>
      </c>
      <c r="D759" s="34" t="s">
        <v>1177</v>
      </c>
      <c r="E759" s="65" t="s">
        <v>18</v>
      </c>
      <c r="F759" s="65" t="s">
        <v>142</v>
      </c>
      <c r="G759" s="43" t="s">
        <v>158</v>
      </c>
      <c r="H759" s="67">
        <v>44076</v>
      </c>
      <c r="I759" s="50">
        <v>44078</v>
      </c>
      <c r="J759" s="41">
        <v>20000</v>
      </c>
      <c r="K759" s="44">
        <v>7.9767000000000001</v>
      </c>
      <c r="L759" s="67">
        <v>44442</v>
      </c>
      <c r="M759" s="44">
        <v>80</v>
      </c>
      <c r="N759" s="41">
        <v>4000</v>
      </c>
      <c r="O759" s="40">
        <v>11000</v>
      </c>
      <c r="P759" s="41">
        <v>15000</v>
      </c>
      <c r="Q759" s="44">
        <v>8.5</v>
      </c>
      <c r="R759" s="44">
        <v>7.6</v>
      </c>
      <c r="S759" s="44">
        <v>8.5</v>
      </c>
      <c r="T759" s="132">
        <v>20000</v>
      </c>
      <c r="U759" s="44">
        <v>91.934700000000007</v>
      </c>
      <c r="W759" s="163">
        <f t="shared" si="12"/>
        <v>5000</v>
      </c>
    </row>
    <row r="760" spans="1:23" ht="15" customHeight="1" x14ac:dyDescent="0.2">
      <c r="A760" s="180"/>
      <c r="B760" s="202"/>
      <c r="C760" s="34" t="s">
        <v>113</v>
      </c>
      <c r="D760" s="34" t="s">
        <v>1177</v>
      </c>
      <c r="E760" s="65" t="s">
        <v>21</v>
      </c>
      <c r="F760" s="65" t="s">
        <v>143</v>
      </c>
      <c r="G760" s="43" t="s">
        <v>158</v>
      </c>
      <c r="H760" s="67">
        <v>44076</v>
      </c>
      <c r="I760" s="145">
        <v>44078</v>
      </c>
      <c r="J760" s="41">
        <v>13090</v>
      </c>
      <c r="K760" s="44">
        <v>6.0617000000000001</v>
      </c>
      <c r="L760" s="67">
        <v>44260</v>
      </c>
      <c r="M760" s="44">
        <v>130.55770000000001</v>
      </c>
      <c r="N760" s="41">
        <v>3825</v>
      </c>
      <c r="O760" s="40">
        <v>9265</v>
      </c>
      <c r="P760" s="41">
        <f>N760+O760</f>
        <v>13090</v>
      </c>
      <c r="Q760" s="44">
        <v>6.5</v>
      </c>
      <c r="R760" s="44">
        <v>5</v>
      </c>
      <c r="S760" s="44">
        <v>6.5</v>
      </c>
      <c r="T760" s="132">
        <v>13090</v>
      </c>
      <c r="U760" s="44">
        <v>96.935479999999998</v>
      </c>
      <c r="W760" s="163">
        <f t="shared" si="12"/>
        <v>0</v>
      </c>
    </row>
    <row r="761" spans="1:23" ht="15" customHeight="1" x14ac:dyDescent="0.25">
      <c r="A761" s="180"/>
      <c r="B761" s="202"/>
      <c r="C761" s="34" t="s">
        <v>111</v>
      </c>
      <c r="D761" s="34" t="s">
        <v>1177</v>
      </c>
      <c r="E761" s="65" t="s">
        <v>21</v>
      </c>
      <c r="F761" s="42" t="s">
        <v>1533</v>
      </c>
      <c r="G761" s="43" t="s">
        <v>158</v>
      </c>
      <c r="H761" s="71">
        <v>44083</v>
      </c>
      <c r="I761" s="50">
        <v>44085</v>
      </c>
      <c r="J761" s="41">
        <v>14000</v>
      </c>
      <c r="K761" s="44">
        <v>4.1679000000000004</v>
      </c>
      <c r="L761" s="67">
        <v>44267</v>
      </c>
      <c r="M761" s="44">
        <v>160</v>
      </c>
      <c r="N761" s="41">
        <v>14000</v>
      </c>
      <c r="O761" s="147" t="s">
        <v>141</v>
      </c>
      <c r="P761" s="69">
        <v>14000</v>
      </c>
      <c r="Q761" s="44">
        <v>4.75</v>
      </c>
      <c r="R761" s="44">
        <v>3.9</v>
      </c>
      <c r="S761" s="44">
        <v>4.75</v>
      </c>
      <c r="T761" s="132">
        <v>14000</v>
      </c>
      <c r="U761" s="44">
        <v>97.892916999999997</v>
      </c>
      <c r="W761" s="163">
        <f t="shared" si="12"/>
        <v>0</v>
      </c>
    </row>
    <row r="762" spans="1:23" ht="15" customHeight="1" x14ac:dyDescent="0.2">
      <c r="A762" s="180"/>
      <c r="B762" s="202"/>
      <c r="C762" s="34" t="s">
        <v>113</v>
      </c>
      <c r="D762" s="34" t="s">
        <v>1177</v>
      </c>
      <c r="E762" s="65" t="s">
        <v>21</v>
      </c>
      <c r="F762" s="65" t="s">
        <v>144</v>
      </c>
      <c r="G762" s="43" t="s">
        <v>158</v>
      </c>
      <c r="H762" s="67">
        <v>44083</v>
      </c>
      <c r="I762" s="145">
        <v>44085</v>
      </c>
      <c r="J762" s="41">
        <v>27255</v>
      </c>
      <c r="K762" s="44">
        <v>6.4398</v>
      </c>
      <c r="L762" s="67">
        <v>44267</v>
      </c>
      <c r="M762" s="44">
        <v>97.259200000000007</v>
      </c>
      <c r="N762" s="41">
        <v>9544</v>
      </c>
      <c r="O762" s="40">
        <v>16964</v>
      </c>
      <c r="P762" s="70">
        <f>O762+N762</f>
        <v>26508</v>
      </c>
      <c r="Q762" s="44">
        <v>6.5</v>
      </c>
      <c r="R762" s="44">
        <v>6</v>
      </c>
      <c r="S762" s="44">
        <v>6.5</v>
      </c>
      <c r="T762" s="132">
        <v>27255</v>
      </c>
      <c r="U762" s="44">
        <v>96.744347000000005</v>
      </c>
      <c r="W762" s="163">
        <f t="shared" si="12"/>
        <v>747</v>
      </c>
    </row>
    <row r="763" spans="1:23" ht="15" customHeight="1" x14ac:dyDescent="0.25">
      <c r="A763" s="180"/>
      <c r="B763" s="202"/>
      <c r="C763" s="34" t="s">
        <v>947</v>
      </c>
      <c r="D763" s="34" t="s">
        <v>1177</v>
      </c>
      <c r="E763" s="34" t="s">
        <v>21</v>
      </c>
      <c r="F763" s="35" t="s">
        <v>146</v>
      </c>
      <c r="G763" s="43" t="s">
        <v>158</v>
      </c>
      <c r="H763" s="71">
        <v>44090</v>
      </c>
      <c r="I763" s="50">
        <v>44092</v>
      </c>
      <c r="J763" s="38">
        <v>5500</v>
      </c>
      <c r="K763" s="39">
        <v>5.43</v>
      </c>
      <c r="L763" s="37">
        <v>44274</v>
      </c>
      <c r="M763" s="39">
        <v>100</v>
      </c>
      <c r="N763" s="40">
        <v>5500</v>
      </c>
      <c r="O763" s="40">
        <f>+P763-N763</f>
        <v>0</v>
      </c>
      <c r="P763" s="41">
        <v>5500</v>
      </c>
      <c r="Q763" s="44">
        <v>5.5</v>
      </c>
      <c r="R763" s="44">
        <v>5.25</v>
      </c>
      <c r="S763" s="44">
        <v>5.5</v>
      </c>
      <c r="T763" s="132">
        <v>5500</v>
      </c>
      <c r="U763" s="44">
        <v>97.253900000000002</v>
      </c>
      <c r="W763" s="163">
        <f t="shared" si="12"/>
        <v>0</v>
      </c>
    </row>
    <row r="764" spans="1:23" ht="15" customHeight="1" x14ac:dyDescent="0.25">
      <c r="A764" s="180"/>
      <c r="B764" s="202"/>
      <c r="C764" s="34" t="s">
        <v>111</v>
      </c>
      <c r="D764" s="34" t="s">
        <v>1177</v>
      </c>
      <c r="E764" s="65" t="s">
        <v>21</v>
      </c>
      <c r="F764" s="42" t="s">
        <v>1534</v>
      </c>
      <c r="G764" s="43" t="s">
        <v>158</v>
      </c>
      <c r="H764" s="71">
        <v>44090</v>
      </c>
      <c r="I764" s="50">
        <v>44092</v>
      </c>
      <c r="J764" s="66">
        <v>15000</v>
      </c>
      <c r="K764" s="44">
        <v>4.3022999999999998</v>
      </c>
      <c r="L764" s="67">
        <v>44274</v>
      </c>
      <c r="M764" s="44">
        <v>139.33330000000001</v>
      </c>
      <c r="N764" s="41">
        <v>5000</v>
      </c>
      <c r="O764" s="40">
        <v>10000</v>
      </c>
      <c r="P764" s="41">
        <v>15000</v>
      </c>
      <c r="Q764" s="44">
        <v>4.45</v>
      </c>
      <c r="R764" s="44">
        <v>4.1500000000000004</v>
      </c>
      <c r="S764" s="44">
        <v>4.45</v>
      </c>
      <c r="T764" s="132">
        <v>15000</v>
      </c>
      <c r="U764" s="44">
        <v>97.824931000000007</v>
      </c>
      <c r="W764" s="163">
        <f t="shared" si="12"/>
        <v>0</v>
      </c>
    </row>
    <row r="765" spans="1:23" ht="15" customHeight="1" x14ac:dyDescent="0.2">
      <c r="A765" s="180"/>
      <c r="B765" s="202"/>
      <c r="C765" s="34" t="s">
        <v>113</v>
      </c>
      <c r="D765" s="34" t="s">
        <v>1177</v>
      </c>
      <c r="E765" s="65" t="s">
        <v>21</v>
      </c>
      <c r="F765" s="65" t="s">
        <v>145</v>
      </c>
      <c r="G765" s="43" t="s">
        <v>158</v>
      </c>
      <c r="H765" s="67">
        <v>44090</v>
      </c>
      <c r="I765" s="145">
        <v>44092</v>
      </c>
      <c r="J765" s="41">
        <v>25500</v>
      </c>
      <c r="K765" s="44">
        <v>6.3465999999999996</v>
      </c>
      <c r="L765" s="67">
        <v>44274</v>
      </c>
      <c r="M765" s="44">
        <v>126.06270000000001</v>
      </c>
      <c r="N765" s="41">
        <v>7825</v>
      </c>
      <c r="O765" s="40">
        <v>17675</v>
      </c>
      <c r="P765" s="70">
        <f>O765+N765</f>
        <v>25500</v>
      </c>
      <c r="Q765" s="44">
        <v>6.5</v>
      </c>
      <c r="R765" s="44">
        <v>6</v>
      </c>
      <c r="S765" s="44">
        <v>6.5</v>
      </c>
      <c r="T765" s="132">
        <v>25500</v>
      </c>
      <c r="U765" s="44">
        <v>96.791399999999996</v>
      </c>
      <c r="W765" s="163">
        <f t="shared" si="12"/>
        <v>0</v>
      </c>
    </row>
    <row r="766" spans="1:23" ht="15" customHeight="1" x14ac:dyDescent="0.2">
      <c r="A766" s="180"/>
      <c r="B766" s="202"/>
      <c r="C766" s="34" t="s">
        <v>112</v>
      </c>
      <c r="D766" s="34" t="s">
        <v>1177</v>
      </c>
      <c r="E766" s="35" t="s">
        <v>18</v>
      </c>
      <c r="F766" s="65" t="s">
        <v>149</v>
      </c>
      <c r="G766" s="43" t="s">
        <v>158</v>
      </c>
      <c r="H766" s="67">
        <v>44097</v>
      </c>
      <c r="I766" s="145">
        <v>44099</v>
      </c>
      <c r="J766" s="41">
        <v>30000</v>
      </c>
      <c r="K766" s="44">
        <v>8.1053999999999995</v>
      </c>
      <c r="L766" s="67">
        <v>44463</v>
      </c>
      <c r="M766" s="44">
        <v>77.273300000000006</v>
      </c>
      <c r="N766" s="41">
        <v>13000</v>
      </c>
      <c r="O766" s="40">
        <f t="shared" ref="O766:O773" si="18">+P766-N766</f>
        <v>10182</v>
      </c>
      <c r="P766" s="70">
        <v>23182</v>
      </c>
      <c r="Q766" s="44">
        <v>8.6999999999999993</v>
      </c>
      <c r="R766" s="44">
        <v>7.5</v>
      </c>
      <c r="S766" s="44">
        <v>8.6999999999999993</v>
      </c>
      <c r="T766" s="132">
        <f t="shared" ref="T766:T797" si="19">+J766</f>
        <v>30000</v>
      </c>
      <c r="U766" s="44">
        <v>91.804536999999996</v>
      </c>
      <c r="W766" s="163">
        <f t="shared" si="12"/>
        <v>6818</v>
      </c>
    </row>
    <row r="767" spans="1:23" ht="15" customHeight="1" x14ac:dyDescent="0.2">
      <c r="A767" s="180"/>
      <c r="B767" s="202"/>
      <c r="C767" s="34" t="s">
        <v>79</v>
      </c>
      <c r="D767" s="34" t="s">
        <v>1177</v>
      </c>
      <c r="E767" s="65" t="s">
        <v>23</v>
      </c>
      <c r="F767" s="65" t="s">
        <v>150</v>
      </c>
      <c r="G767" s="43" t="s">
        <v>158</v>
      </c>
      <c r="H767" s="67">
        <v>44097</v>
      </c>
      <c r="I767" s="145">
        <v>44099</v>
      </c>
      <c r="J767" s="41">
        <v>12000</v>
      </c>
      <c r="K767" s="44">
        <v>5.2832999999999997</v>
      </c>
      <c r="L767" s="67">
        <v>44190</v>
      </c>
      <c r="M767" s="44">
        <v>266.26670000000001</v>
      </c>
      <c r="N767" s="41">
        <v>7107</v>
      </c>
      <c r="O767" s="40">
        <f t="shared" si="18"/>
        <v>4893</v>
      </c>
      <c r="P767" s="70">
        <v>12000</v>
      </c>
      <c r="Q767" s="44">
        <v>5.5</v>
      </c>
      <c r="R767" s="44">
        <v>5</v>
      </c>
      <c r="S767" s="44">
        <v>5.5</v>
      </c>
      <c r="T767" s="132">
        <f t="shared" si="19"/>
        <v>12000</v>
      </c>
      <c r="U767" s="44">
        <v>98.664400000000001</v>
      </c>
      <c r="W767" s="163">
        <f t="shared" si="12"/>
        <v>0</v>
      </c>
    </row>
    <row r="768" spans="1:23" ht="15" customHeight="1" x14ac:dyDescent="0.2">
      <c r="A768" s="180"/>
      <c r="B768" s="202"/>
      <c r="C768" s="34" t="s">
        <v>113</v>
      </c>
      <c r="D768" s="34" t="s">
        <v>1177</v>
      </c>
      <c r="E768" s="65" t="s">
        <v>21</v>
      </c>
      <c r="F768" s="65" t="s">
        <v>151</v>
      </c>
      <c r="G768" s="43" t="s">
        <v>158</v>
      </c>
      <c r="H768" s="67">
        <v>44097</v>
      </c>
      <c r="I768" s="145">
        <v>44099</v>
      </c>
      <c r="J768" s="41">
        <v>10000</v>
      </c>
      <c r="K768" s="44">
        <v>6.3049999999999997</v>
      </c>
      <c r="L768" s="67">
        <v>44281</v>
      </c>
      <c r="M768" s="44">
        <v>110</v>
      </c>
      <c r="N768" s="41">
        <v>0</v>
      </c>
      <c r="O768" s="40">
        <f t="shared" si="18"/>
        <v>10000</v>
      </c>
      <c r="P768" s="70">
        <v>10000</v>
      </c>
      <c r="Q768" s="44">
        <v>6.5</v>
      </c>
      <c r="R768" s="44">
        <v>5.85</v>
      </c>
      <c r="S768" s="44">
        <v>6.5</v>
      </c>
      <c r="T768" s="132">
        <f t="shared" si="19"/>
        <v>10000</v>
      </c>
      <c r="U768" s="44">
        <v>96.812399999999997</v>
      </c>
      <c r="W768" s="163">
        <f t="shared" si="12"/>
        <v>0</v>
      </c>
    </row>
    <row r="769" spans="1:23" ht="15" customHeight="1" x14ac:dyDescent="0.25">
      <c r="A769" s="180"/>
      <c r="B769" s="202"/>
      <c r="C769" s="34" t="s">
        <v>111</v>
      </c>
      <c r="D769" s="34" t="s">
        <v>1177</v>
      </c>
      <c r="E769" s="65" t="s">
        <v>23</v>
      </c>
      <c r="F769" s="42" t="s">
        <v>1535</v>
      </c>
      <c r="G769" s="43" t="s">
        <v>158</v>
      </c>
      <c r="H769" s="71">
        <v>44097</v>
      </c>
      <c r="I769" s="50">
        <v>44099</v>
      </c>
      <c r="J769" s="66">
        <v>15000</v>
      </c>
      <c r="K769" s="44">
        <v>3.8679999999999999</v>
      </c>
      <c r="L769" s="67">
        <v>44190</v>
      </c>
      <c r="M769" s="44">
        <v>126.2867</v>
      </c>
      <c r="N769" s="41">
        <v>11500</v>
      </c>
      <c r="O769" s="40">
        <f t="shared" si="18"/>
        <v>3500</v>
      </c>
      <c r="P769" s="70">
        <v>15000</v>
      </c>
      <c r="Q769" s="44">
        <v>4.05</v>
      </c>
      <c r="R769" s="44">
        <v>3.5</v>
      </c>
      <c r="S769" s="44">
        <v>4.05</v>
      </c>
      <c r="T769" s="132">
        <f t="shared" si="19"/>
        <v>15000</v>
      </c>
      <c r="U769" s="44">
        <v>99.022199999999998</v>
      </c>
      <c r="W769" s="163">
        <f t="shared" si="12"/>
        <v>0</v>
      </c>
    </row>
    <row r="770" spans="1:23" s="75" customFormat="1" ht="15" customHeight="1" x14ac:dyDescent="0.25">
      <c r="A770" s="180"/>
      <c r="B770" s="195" t="s">
        <v>152</v>
      </c>
      <c r="C770" s="26" t="s">
        <v>76</v>
      </c>
      <c r="D770" s="26" t="s">
        <v>1177</v>
      </c>
      <c r="E770" s="27" t="s">
        <v>21</v>
      </c>
      <c r="F770" s="27" t="s">
        <v>153</v>
      </c>
      <c r="G770" s="27" t="s">
        <v>154</v>
      </c>
      <c r="H770" s="29">
        <v>44104</v>
      </c>
      <c r="I770" s="29">
        <v>44106</v>
      </c>
      <c r="J770" s="30">
        <v>20000</v>
      </c>
      <c r="K770" s="63">
        <v>2.2366000000000001</v>
      </c>
      <c r="L770" s="60">
        <v>44288</v>
      </c>
      <c r="M770" s="63">
        <v>270.5</v>
      </c>
      <c r="N770" s="64">
        <v>20000</v>
      </c>
      <c r="O770" s="32">
        <f t="shared" si="18"/>
        <v>0</v>
      </c>
      <c r="P770" s="64">
        <v>20000</v>
      </c>
      <c r="Q770" s="63">
        <v>2.29</v>
      </c>
      <c r="R770" s="63">
        <v>2.2000000000000002</v>
      </c>
      <c r="S770" s="63">
        <v>2.29</v>
      </c>
      <c r="T770" s="112">
        <f t="shared" si="19"/>
        <v>20000</v>
      </c>
      <c r="U770" s="63">
        <v>98.869248999999996</v>
      </c>
      <c r="W770" s="163">
        <f t="shared" si="12"/>
        <v>0</v>
      </c>
    </row>
    <row r="771" spans="1:23" s="75" customFormat="1" ht="15" customHeight="1" x14ac:dyDescent="0.25">
      <c r="A771" s="180"/>
      <c r="B771" s="195"/>
      <c r="C771" s="26" t="s">
        <v>79</v>
      </c>
      <c r="D771" s="26" t="s">
        <v>1177</v>
      </c>
      <c r="E771" s="27" t="str">
        <f>+E770</f>
        <v>26 semaines</v>
      </c>
      <c r="F771" s="27" t="s">
        <v>155</v>
      </c>
      <c r="G771" s="27" t="s">
        <v>154</v>
      </c>
      <c r="H771" s="29">
        <v>44104</v>
      </c>
      <c r="I771" s="29">
        <v>44106</v>
      </c>
      <c r="J771" s="30">
        <v>18000</v>
      </c>
      <c r="K771" s="63">
        <v>5.1544999999999996</v>
      </c>
      <c r="L771" s="60">
        <v>44288</v>
      </c>
      <c r="M771" s="63">
        <v>118.2944</v>
      </c>
      <c r="N771" s="62">
        <v>5885</v>
      </c>
      <c r="O771" s="32">
        <f t="shared" si="18"/>
        <v>12115</v>
      </c>
      <c r="P771" s="64">
        <v>18000</v>
      </c>
      <c r="Q771" s="63">
        <v>5.8</v>
      </c>
      <c r="R771" s="63">
        <v>4.25</v>
      </c>
      <c r="S771" s="63">
        <v>5.8</v>
      </c>
      <c r="T771" s="112">
        <f t="shared" si="19"/>
        <v>18000</v>
      </c>
      <c r="U771" s="63">
        <v>97.394114000000002</v>
      </c>
      <c r="W771" s="163">
        <f t="shared" ref="W771:W834" si="20">J771-P771</f>
        <v>0</v>
      </c>
    </row>
    <row r="772" spans="1:23" s="75" customFormat="1" ht="15" customHeight="1" x14ac:dyDescent="0.25">
      <c r="A772" s="180"/>
      <c r="B772" s="195"/>
      <c r="C772" s="26" t="s">
        <v>111</v>
      </c>
      <c r="D772" s="26" t="s">
        <v>1177</v>
      </c>
      <c r="E772" s="27" t="s">
        <v>23</v>
      </c>
      <c r="F772" s="27" t="s">
        <v>157</v>
      </c>
      <c r="G772" s="27" t="s">
        <v>154</v>
      </c>
      <c r="H772" s="29">
        <v>44104</v>
      </c>
      <c r="I772" s="29">
        <v>44106</v>
      </c>
      <c r="J772" s="30">
        <v>12000</v>
      </c>
      <c r="K772" s="63">
        <v>3.9016999999999999</v>
      </c>
      <c r="L772" s="60">
        <v>44197</v>
      </c>
      <c r="M772" s="63">
        <v>92.166700000000006</v>
      </c>
      <c r="N772" s="62">
        <v>5000</v>
      </c>
      <c r="O772" s="32">
        <f t="shared" si="18"/>
        <v>6060</v>
      </c>
      <c r="P772" s="64">
        <v>11060</v>
      </c>
      <c r="Q772" s="63">
        <v>4.05</v>
      </c>
      <c r="R772" s="63">
        <v>3.65</v>
      </c>
      <c r="S772" s="63">
        <v>4.05</v>
      </c>
      <c r="T772" s="112">
        <f t="shared" si="19"/>
        <v>12000</v>
      </c>
      <c r="U772" s="63">
        <v>99.137439999999998</v>
      </c>
      <c r="W772" s="163">
        <f t="shared" si="20"/>
        <v>940</v>
      </c>
    </row>
    <row r="773" spans="1:23" s="75" customFormat="1" ht="15" customHeight="1" x14ac:dyDescent="0.25">
      <c r="A773" s="180"/>
      <c r="B773" s="195"/>
      <c r="C773" s="26" t="s">
        <v>113</v>
      </c>
      <c r="D773" s="26" t="s">
        <v>1177</v>
      </c>
      <c r="E773" s="27" t="s">
        <v>21</v>
      </c>
      <c r="F773" s="27" t="s">
        <v>159</v>
      </c>
      <c r="G773" s="27" t="s">
        <v>154</v>
      </c>
      <c r="H773" s="29">
        <v>44104</v>
      </c>
      <c r="I773" s="29">
        <v>44106</v>
      </c>
      <c r="J773" s="30">
        <v>10000</v>
      </c>
      <c r="K773" s="63">
        <v>6.4290000000000003</v>
      </c>
      <c r="L773" s="60">
        <v>44288</v>
      </c>
      <c r="M773" s="63">
        <v>154.5</v>
      </c>
      <c r="N773" s="62">
        <v>0</v>
      </c>
      <c r="O773" s="32">
        <f t="shared" si="18"/>
        <v>10000</v>
      </c>
      <c r="P773" s="64">
        <v>10000</v>
      </c>
      <c r="Q773" s="63">
        <v>6.5</v>
      </c>
      <c r="R773" s="63">
        <v>5.85</v>
      </c>
      <c r="S773" s="63">
        <v>6.5</v>
      </c>
      <c r="T773" s="112">
        <f t="shared" si="19"/>
        <v>10000</v>
      </c>
      <c r="U773" s="63">
        <v>96.749782999999994</v>
      </c>
      <c r="W773" s="163">
        <f t="shared" si="20"/>
        <v>0</v>
      </c>
    </row>
    <row r="774" spans="1:23" ht="15" customHeight="1" x14ac:dyDescent="0.25">
      <c r="A774" s="180"/>
      <c r="B774" s="195"/>
      <c r="C774" s="26" t="s">
        <v>111</v>
      </c>
      <c r="D774" s="26" t="s">
        <v>1177</v>
      </c>
      <c r="E774" s="27" t="s">
        <v>18</v>
      </c>
      <c r="F774" s="27" t="s">
        <v>948</v>
      </c>
      <c r="G774" s="27" t="s">
        <v>154</v>
      </c>
      <c r="H774" s="29">
        <v>44111</v>
      </c>
      <c r="I774" s="29">
        <v>44113</v>
      </c>
      <c r="J774" s="30">
        <v>11000</v>
      </c>
      <c r="K774" s="63">
        <v>4.5758999999999999</v>
      </c>
      <c r="L774" s="60">
        <v>44477</v>
      </c>
      <c r="M774" s="63">
        <v>25.818200000000001</v>
      </c>
      <c r="N774" s="62"/>
      <c r="O774" s="32">
        <v>2700</v>
      </c>
      <c r="P774" s="64">
        <v>2700</v>
      </c>
      <c r="Q774" s="63">
        <v>4.6500000000000004</v>
      </c>
      <c r="R774" s="63">
        <v>4.55</v>
      </c>
      <c r="S774" s="63">
        <v>4.6500000000000004</v>
      </c>
      <c r="T774" s="112">
        <f t="shared" si="19"/>
        <v>11000</v>
      </c>
      <c r="U774" s="63">
        <v>95.373199999999997</v>
      </c>
      <c r="W774" s="163">
        <f t="shared" si="20"/>
        <v>8300</v>
      </c>
    </row>
    <row r="775" spans="1:23" ht="15" customHeight="1" x14ac:dyDescent="0.25">
      <c r="A775" s="180"/>
      <c r="B775" s="195"/>
      <c r="C775" s="26" t="s">
        <v>112</v>
      </c>
      <c r="D775" s="26" t="s">
        <v>1177</v>
      </c>
      <c r="E775" s="27" t="s">
        <v>18</v>
      </c>
      <c r="F775" s="27" t="s">
        <v>949</v>
      </c>
      <c r="G775" s="27" t="s">
        <v>154</v>
      </c>
      <c r="H775" s="29">
        <v>44111</v>
      </c>
      <c r="I775" s="29">
        <v>44113</v>
      </c>
      <c r="J775" s="30">
        <v>30000</v>
      </c>
      <c r="K775" s="63">
        <v>9.0579999999999998</v>
      </c>
      <c r="L775" s="60">
        <v>44477</v>
      </c>
      <c r="M775" s="63">
        <v>84.833299999999994</v>
      </c>
      <c r="N775" s="62">
        <v>21350</v>
      </c>
      <c r="O775" s="32">
        <v>4100</v>
      </c>
      <c r="P775" s="64">
        <v>25450</v>
      </c>
      <c r="Q775" s="63">
        <v>9.5</v>
      </c>
      <c r="R775" s="63">
        <v>8</v>
      </c>
      <c r="S775" s="63">
        <v>9.5</v>
      </c>
      <c r="T775" s="112">
        <f t="shared" si="19"/>
        <v>30000</v>
      </c>
      <c r="U775" s="63">
        <v>90.841398999999996</v>
      </c>
      <c r="W775" s="163">
        <f t="shared" si="20"/>
        <v>4550</v>
      </c>
    </row>
    <row r="776" spans="1:23" ht="15" customHeight="1" x14ac:dyDescent="0.25">
      <c r="A776" s="180"/>
      <c r="B776" s="195"/>
      <c r="C776" s="26" t="s">
        <v>111</v>
      </c>
      <c r="D776" s="26" t="s">
        <v>1177</v>
      </c>
      <c r="E776" s="27" t="s">
        <v>21</v>
      </c>
      <c r="F776" s="27" t="s">
        <v>953</v>
      </c>
      <c r="G776" s="27" t="s">
        <v>154</v>
      </c>
      <c r="H776" s="29">
        <v>44118</v>
      </c>
      <c r="I776" s="29">
        <v>44120</v>
      </c>
      <c r="J776" s="30">
        <v>16000</v>
      </c>
      <c r="K776" s="63">
        <v>4.0533000000000001</v>
      </c>
      <c r="L776" s="60">
        <v>44302</v>
      </c>
      <c r="M776" s="63">
        <v>197.75</v>
      </c>
      <c r="N776" s="62">
        <v>8000</v>
      </c>
      <c r="O776" s="32">
        <v>8000</v>
      </c>
      <c r="P776" s="64">
        <v>16000</v>
      </c>
      <c r="Q776" s="63">
        <v>4.3</v>
      </c>
      <c r="R776" s="63">
        <v>4</v>
      </c>
      <c r="S776" s="63">
        <v>4.3</v>
      </c>
      <c r="T776" s="112">
        <f t="shared" si="19"/>
        <v>16000</v>
      </c>
      <c r="U776" s="63">
        <v>97.950824999999995</v>
      </c>
      <c r="W776" s="163">
        <f t="shared" si="20"/>
        <v>0</v>
      </c>
    </row>
    <row r="777" spans="1:23" ht="15" customHeight="1" x14ac:dyDescent="0.25">
      <c r="A777" s="180"/>
      <c r="B777" s="195"/>
      <c r="C777" s="26" t="s">
        <v>112</v>
      </c>
      <c r="D777" s="26" t="s">
        <v>1177</v>
      </c>
      <c r="E777" s="27" t="s">
        <v>18</v>
      </c>
      <c r="F777" s="27" t="s">
        <v>954</v>
      </c>
      <c r="G777" s="27" t="s">
        <v>154</v>
      </c>
      <c r="H777" s="29">
        <v>44118</v>
      </c>
      <c r="I777" s="29">
        <v>44120</v>
      </c>
      <c r="J777" s="30">
        <v>15000</v>
      </c>
      <c r="K777" s="63">
        <v>8.7469999999999999</v>
      </c>
      <c r="L777" s="60">
        <v>44484</v>
      </c>
      <c r="M777" s="63">
        <v>55.333300000000001</v>
      </c>
      <c r="N777" s="62"/>
      <c r="O777" s="32">
        <v>8200</v>
      </c>
      <c r="P777" s="64">
        <v>8200</v>
      </c>
      <c r="Q777" s="63">
        <v>9.5</v>
      </c>
      <c r="R777" s="63">
        <v>8.15</v>
      </c>
      <c r="S777" s="63">
        <v>9.5</v>
      </c>
      <c r="T777" s="112">
        <f t="shared" si="19"/>
        <v>15000</v>
      </c>
      <c r="U777" s="63">
        <v>91.155860000000004</v>
      </c>
      <c r="W777" s="163">
        <f t="shared" si="20"/>
        <v>6800</v>
      </c>
    </row>
    <row r="778" spans="1:23" ht="15" customHeight="1" x14ac:dyDescent="0.25">
      <c r="A778" s="180"/>
      <c r="B778" s="195"/>
      <c r="C778" s="26" t="s">
        <v>113</v>
      </c>
      <c r="D778" s="26" t="s">
        <v>1177</v>
      </c>
      <c r="E778" s="27" t="s">
        <v>21</v>
      </c>
      <c r="F778" s="27" t="s">
        <v>955</v>
      </c>
      <c r="G778" s="27" t="s">
        <v>154</v>
      </c>
      <c r="H778" s="29">
        <v>44118</v>
      </c>
      <c r="I778" s="29">
        <v>44120</v>
      </c>
      <c r="J778" s="30">
        <v>11120</v>
      </c>
      <c r="K778" s="63">
        <v>6.3681999999999999</v>
      </c>
      <c r="L778" s="60">
        <v>44302</v>
      </c>
      <c r="M778" s="63">
        <v>111.1601</v>
      </c>
      <c r="N778" s="62">
        <v>6809</v>
      </c>
      <c r="O778" s="32">
        <v>4311</v>
      </c>
      <c r="P778" s="64">
        <v>11120</v>
      </c>
      <c r="Q778" s="63">
        <v>6.5</v>
      </c>
      <c r="R778" s="63">
        <v>6</v>
      </c>
      <c r="S778" s="63">
        <v>6.5</v>
      </c>
      <c r="T778" s="112">
        <f t="shared" si="19"/>
        <v>11120</v>
      </c>
      <c r="U778" s="63">
        <v>96.780500000000004</v>
      </c>
      <c r="W778" s="163">
        <f t="shared" si="20"/>
        <v>0</v>
      </c>
    </row>
    <row r="779" spans="1:23" ht="15" customHeight="1" x14ac:dyDescent="0.25">
      <c r="A779" s="180"/>
      <c r="B779" s="195"/>
      <c r="C779" s="26" t="s">
        <v>111</v>
      </c>
      <c r="D779" s="26" t="s">
        <v>1177</v>
      </c>
      <c r="E779" s="27" t="s">
        <v>23</v>
      </c>
      <c r="F779" s="27" t="s">
        <v>956</v>
      </c>
      <c r="G779" s="27" t="s">
        <v>154</v>
      </c>
      <c r="H779" s="29">
        <v>44125</v>
      </c>
      <c r="I779" s="29">
        <v>44127</v>
      </c>
      <c r="J779" s="30">
        <v>15000</v>
      </c>
      <c r="K779" s="63">
        <v>3.9232999999999998</v>
      </c>
      <c r="L779" s="60">
        <v>44218</v>
      </c>
      <c r="M779" s="63">
        <v>121.66670000000001</v>
      </c>
      <c r="N779" s="62">
        <v>9208</v>
      </c>
      <c r="O779" s="32">
        <v>5792</v>
      </c>
      <c r="P779" s="64">
        <v>15000</v>
      </c>
      <c r="Q779" s="63">
        <v>4</v>
      </c>
      <c r="R779" s="63">
        <v>3.8</v>
      </c>
      <c r="S779" s="63">
        <v>4</v>
      </c>
      <c r="T779" s="112">
        <f t="shared" si="19"/>
        <v>15000</v>
      </c>
      <c r="U779" s="63">
        <v>99.008200000000002</v>
      </c>
      <c r="W779" s="163">
        <f t="shared" si="20"/>
        <v>0</v>
      </c>
    </row>
    <row r="780" spans="1:23" ht="15" customHeight="1" x14ac:dyDescent="0.25">
      <c r="A780" s="180"/>
      <c r="B780" s="195"/>
      <c r="C780" s="26" t="s">
        <v>79</v>
      </c>
      <c r="D780" s="26" t="s">
        <v>1177</v>
      </c>
      <c r="E780" s="27" t="s">
        <v>21</v>
      </c>
      <c r="F780" s="27" t="s">
        <v>957</v>
      </c>
      <c r="G780" s="27" t="s">
        <v>154</v>
      </c>
      <c r="H780" s="29">
        <v>44125</v>
      </c>
      <c r="I780" s="29">
        <v>44127</v>
      </c>
      <c r="J780" s="30">
        <v>20000</v>
      </c>
      <c r="K780" s="63">
        <v>5.5682</v>
      </c>
      <c r="L780" s="60">
        <v>44309</v>
      </c>
      <c r="M780" s="63">
        <v>47.89</v>
      </c>
      <c r="N780" s="62">
        <v>4018</v>
      </c>
      <c r="O780" s="32">
        <v>5560</v>
      </c>
      <c r="P780" s="64">
        <v>9578</v>
      </c>
      <c r="Q780" s="63">
        <v>6.25</v>
      </c>
      <c r="R780" s="63">
        <v>4.8</v>
      </c>
      <c r="S780" s="63">
        <v>6.25</v>
      </c>
      <c r="T780" s="112">
        <f t="shared" si="19"/>
        <v>20000</v>
      </c>
      <c r="U780" s="63">
        <v>97.184899999999999</v>
      </c>
      <c r="W780" s="163">
        <f t="shared" si="20"/>
        <v>10422</v>
      </c>
    </row>
    <row r="781" spans="1:23" ht="15" customHeight="1" x14ac:dyDescent="0.25">
      <c r="A781" s="180"/>
      <c r="B781" s="195"/>
      <c r="C781" s="26" t="s">
        <v>113</v>
      </c>
      <c r="D781" s="26" t="s">
        <v>1177</v>
      </c>
      <c r="E781" s="27" t="s">
        <v>21</v>
      </c>
      <c r="F781" s="27" t="s">
        <v>961</v>
      </c>
      <c r="G781" s="27" t="s">
        <v>154</v>
      </c>
      <c r="H781" s="29">
        <v>44132</v>
      </c>
      <c r="I781" s="29">
        <v>44134</v>
      </c>
      <c r="J781" s="30">
        <v>15000</v>
      </c>
      <c r="K781" s="63">
        <v>6.5</v>
      </c>
      <c r="L781" s="60">
        <v>44316</v>
      </c>
      <c r="M781" s="63">
        <v>90</v>
      </c>
      <c r="N781" s="62"/>
      <c r="O781" s="32">
        <v>13500</v>
      </c>
      <c r="P781" s="64">
        <v>13500</v>
      </c>
      <c r="Q781" s="63">
        <v>6.5</v>
      </c>
      <c r="R781" s="63">
        <v>6.5</v>
      </c>
      <c r="S781" s="63">
        <v>6.5</v>
      </c>
      <c r="T781" s="112">
        <f t="shared" si="19"/>
        <v>15000</v>
      </c>
      <c r="U781" s="63">
        <v>96.713800000000006</v>
      </c>
      <c r="W781" s="163">
        <f t="shared" si="20"/>
        <v>1500</v>
      </c>
    </row>
    <row r="782" spans="1:23" ht="15" customHeight="1" x14ac:dyDescent="0.25">
      <c r="A782" s="180"/>
      <c r="B782" s="195"/>
      <c r="C782" s="26" t="s">
        <v>112</v>
      </c>
      <c r="D782" s="26" t="s">
        <v>1177</v>
      </c>
      <c r="E782" s="27" t="s">
        <v>18</v>
      </c>
      <c r="F782" s="27" t="s">
        <v>962</v>
      </c>
      <c r="G782" s="27" t="s">
        <v>154</v>
      </c>
      <c r="H782" s="29">
        <v>44132</v>
      </c>
      <c r="I782" s="29">
        <v>44134</v>
      </c>
      <c r="J782" s="30">
        <v>20000</v>
      </c>
      <c r="K782" s="63">
        <v>7.7308000000000003</v>
      </c>
      <c r="L782" s="60">
        <v>44498</v>
      </c>
      <c r="M782" s="63">
        <v>13</v>
      </c>
      <c r="N782" s="62">
        <v>2500</v>
      </c>
      <c r="O782" s="32">
        <v>100</v>
      </c>
      <c r="P782" s="64">
        <v>2600</v>
      </c>
      <c r="Q782" s="63">
        <v>8</v>
      </c>
      <c r="R782" s="63">
        <v>7.5</v>
      </c>
      <c r="S782" s="63">
        <v>8</v>
      </c>
      <c r="T782" s="112">
        <f t="shared" si="19"/>
        <v>20000</v>
      </c>
      <c r="U782" s="63">
        <v>92.183333000000005</v>
      </c>
      <c r="W782" s="163">
        <f t="shared" si="20"/>
        <v>17400</v>
      </c>
    </row>
    <row r="783" spans="1:23" ht="15" customHeight="1" x14ac:dyDescent="0.25">
      <c r="A783" s="180"/>
      <c r="B783" s="195"/>
      <c r="C783" s="26" t="s">
        <v>111</v>
      </c>
      <c r="D783" s="26" t="s">
        <v>1177</v>
      </c>
      <c r="E783" s="27" t="s">
        <v>21</v>
      </c>
      <c r="F783" s="27" t="s">
        <v>1536</v>
      </c>
      <c r="G783" s="27" t="s">
        <v>154</v>
      </c>
      <c r="H783" s="29">
        <v>44132</v>
      </c>
      <c r="I783" s="29">
        <v>44134</v>
      </c>
      <c r="J783" s="30">
        <v>15000</v>
      </c>
      <c r="K783" s="63">
        <v>4.5002000000000004</v>
      </c>
      <c r="L783" s="60">
        <v>44316</v>
      </c>
      <c r="M783" s="63">
        <v>97.66</v>
      </c>
      <c r="N783" s="62">
        <v>2000</v>
      </c>
      <c r="O783" s="32">
        <v>12550</v>
      </c>
      <c r="P783" s="64">
        <v>14550</v>
      </c>
      <c r="Q783" s="63">
        <v>5</v>
      </c>
      <c r="R783" s="63">
        <v>4.05</v>
      </c>
      <c r="S783" s="63">
        <v>5</v>
      </c>
      <c r="T783" s="112">
        <f t="shared" si="19"/>
        <v>15000</v>
      </c>
      <c r="U783" s="63">
        <v>97.722899999999996</v>
      </c>
      <c r="W783" s="163">
        <f t="shared" si="20"/>
        <v>450</v>
      </c>
    </row>
    <row r="784" spans="1:23" ht="15" customHeight="1" x14ac:dyDescent="0.25">
      <c r="A784" s="180"/>
      <c r="B784" s="202" t="s">
        <v>161</v>
      </c>
      <c r="C784" s="34" t="s">
        <v>111</v>
      </c>
      <c r="D784" s="34" t="s">
        <v>1177</v>
      </c>
      <c r="E784" s="65" t="s">
        <v>21</v>
      </c>
      <c r="F784" s="42" t="s">
        <v>1537</v>
      </c>
      <c r="G784" s="43" t="s">
        <v>970</v>
      </c>
      <c r="H784" s="71">
        <v>44139</v>
      </c>
      <c r="I784" s="50">
        <v>44141</v>
      </c>
      <c r="J784" s="66">
        <v>8000</v>
      </c>
      <c r="K784" s="44">
        <v>4.7847999999999997</v>
      </c>
      <c r="L784" s="67">
        <v>44323</v>
      </c>
      <c r="M784" s="44">
        <v>101.9375</v>
      </c>
      <c r="N784" s="41">
        <v>2000</v>
      </c>
      <c r="O784" s="40">
        <v>6000</v>
      </c>
      <c r="P784" s="41">
        <v>8000</v>
      </c>
      <c r="Q784" s="44">
        <v>4.9000000000000004</v>
      </c>
      <c r="R784" s="44">
        <v>4.5</v>
      </c>
      <c r="S784" s="44">
        <v>4.9000000000000004</v>
      </c>
      <c r="T784" s="132">
        <f t="shared" si="19"/>
        <v>8000</v>
      </c>
      <c r="U784" s="44">
        <v>97.581042999999994</v>
      </c>
      <c r="W784" s="163">
        <f t="shared" si="20"/>
        <v>0</v>
      </c>
    </row>
    <row r="785" spans="1:23" ht="15" customHeight="1" x14ac:dyDescent="0.25">
      <c r="A785" s="180"/>
      <c r="B785" s="202"/>
      <c r="C785" s="34" t="s">
        <v>76</v>
      </c>
      <c r="D785" s="34" t="s">
        <v>1177</v>
      </c>
      <c r="E785" s="65" t="s">
        <v>21</v>
      </c>
      <c r="F785" s="42" t="s">
        <v>969</v>
      </c>
      <c r="G785" s="43" t="s">
        <v>970</v>
      </c>
      <c r="H785" s="71">
        <v>44146</v>
      </c>
      <c r="I785" s="50">
        <v>44148</v>
      </c>
      <c r="J785" s="41">
        <v>25000</v>
      </c>
      <c r="K785" s="44">
        <v>2.0489999999999999</v>
      </c>
      <c r="L785" s="67">
        <v>44330</v>
      </c>
      <c r="M785" s="44">
        <v>259.60000000000002</v>
      </c>
      <c r="N785" s="109">
        <v>10835</v>
      </c>
      <c r="O785" s="146">
        <f>P785-N785</f>
        <v>14165</v>
      </c>
      <c r="P785" s="41">
        <v>25000</v>
      </c>
      <c r="Q785" s="44">
        <v>2.15</v>
      </c>
      <c r="R785" s="44">
        <v>1.8</v>
      </c>
      <c r="S785" s="44">
        <v>2.15</v>
      </c>
      <c r="T785" s="132">
        <f t="shared" si="19"/>
        <v>25000</v>
      </c>
      <c r="U785" s="44">
        <v>98.964117000000002</v>
      </c>
      <c r="W785" s="163">
        <f t="shared" si="20"/>
        <v>0</v>
      </c>
    </row>
    <row r="786" spans="1:23" ht="15" customHeight="1" x14ac:dyDescent="0.2">
      <c r="A786" s="180"/>
      <c r="B786" s="202"/>
      <c r="C786" s="34" t="s">
        <v>947</v>
      </c>
      <c r="D786" s="34" t="s">
        <v>1177</v>
      </c>
      <c r="E786" s="65" t="s">
        <v>21</v>
      </c>
      <c r="F786" s="65" t="s">
        <v>971</v>
      </c>
      <c r="G786" s="43" t="s">
        <v>970</v>
      </c>
      <c r="H786" s="67">
        <v>44146</v>
      </c>
      <c r="I786" s="50">
        <v>44148</v>
      </c>
      <c r="J786" s="41">
        <v>4000</v>
      </c>
      <c r="K786" s="44">
        <v>5.25</v>
      </c>
      <c r="L786" s="67">
        <v>44330</v>
      </c>
      <c r="M786" s="44">
        <v>100</v>
      </c>
      <c r="N786" s="41">
        <v>4000</v>
      </c>
      <c r="O786" s="40">
        <v>0</v>
      </c>
      <c r="P786" s="41">
        <v>4000</v>
      </c>
      <c r="Q786" s="44">
        <v>5.5</v>
      </c>
      <c r="R786" s="44">
        <v>5</v>
      </c>
      <c r="S786" s="44">
        <v>5.55</v>
      </c>
      <c r="T786" s="132">
        <f t="shared" si="19"/>
        <v>4000</v>
      </c>
      <c r="U786" s="44">
        <v>97.345832999999999</v>
      </c>
      <c r="W786" s="163">
        <f t="shared" si="20"/>
        <v>0</v>
      </c>
    </row>
    <row r="787" spans="1:23" ht="15" customHeight="1" x14ac:dyDescent="0.2">
      <c r="A787" s="180"/>
      <c r="B787" s="202"/>
      <c r="C787" s="34" t="s">
        <v>79</v>
      </c>
      <c r="D787" s="34" t="s">
        <v>1177</v>
      </c>
      <c r="E787" s="65" t="s">
        <v>21</v>
      </c>
      <c r="F787" s="65" t="s">
        <v>972</v>
      </c>
      <c r="G787" s="43" t="s">
        <v>970</v>
      </c>
      <c r="H787" s="67">
        <v>44146</v>
      </c>
      <c r="I787" s="145">
        <v>44148</v>
      </c>
      <c r="J787" s="41">
        <v>12000</v>
      </c>
      <c r="K787" s="44">
        <v>6.1199000000000003</v>
      </c>
      <c r="L787" s="67">
        <v>44330</v>
      </c>
      <c r="M787" s="44">
        <v>51.25</v>
      </c>
      <c r="N787" s="41">
        <v>3150</v>
      </c>
      <c r="O787" s="40">
        <f>P787-N787</f>
        <v>3000</v>
      </c>
      <c r="P787" s="41">
        <v>6150</v>
      </c>
      <c r="Q787" s="44">
        <v>6.25</v>
      </c>
      <c r="R787" s="44">
        <v>5</v>
      </c>
      <c r="S787" s="44">
        <v>6.25</v>
      </c>
      <c r="T787" s="132">
        <f t="shared" si="19"/>
        <v>12000</v>
      </c>
      <c r="U787" s="44">
        <v>96.906041000000002</v>
      </c>
      <c r="W787" s="163">
        <f t="shared" si="20"/>
        <v>5850</v>
      </c>
    </row>
    <row r="788" spans="1:23" ht="15" customHeight="1" x14ac:dyDescent="0.25">
      <c r="A788" s="180"/>
      <c r="B788" s="202"/>
      <c r="C788" s="34" t="s">
        <v>111</v>
      </c>
      <c r="D788" s="34" t="s">
        <v>1177</v>
      </c>
      <c r="E788" s="65" t="s">
        <v>21</v>
      </c>
      <c r="F788" s="42" t="s">
        <v>1538</v>
      </c>
      <c r="G788" s="43" t="s">
        <v>970</v>
      </c>
      <c r="H788" s="71">
        <v>44146</v>
      </c>
      <c r="I788" s="50">
        <v>44148</v>
      </c>
      <c r="J788" s="41">
        <v>10000</v>
      </c>
      <c r="K788" s="44">
        <v>4.375</v>
      </c>
      <c r="L788" s="67">
        <v>44330</v>
      </c>
      <c r="M788" s="44">
        <v>191.3</v>
      </c>
      <c r="N788" s="41">
        <v>0</v>
      </c>
      <c r="O788" s="40">
        <v>10000</v>
      </c>
      <c r="P788" s="69">
        <v>10000</v>
      </c>
      <c r="Q788" s="44">
        <v>4.5</v>
      </c>
      <c r="R788" s="44">
        <v>4.25</v>
      </c>
      <c r="S788" s="44">
        <v>4.5</v>
      </c>
      <c r="T788" s="132">
        <f t="shared" si="19"/>
        <v>10000</v>
      </c>
      <c r="U788" s="44">
        <v>97.788194000000004</v>
      </c>
      <c r="W788" s="163">
        <f t="shared" si="20"/>
        <v>0</v>
      </c>
    </row>
    <row r="789" spans="1:23" ht="15" customHeight="1" x14ac:dyDescent="0.2">
      <c r="A789" s="180"/>
      <c r="B789" s="202"/>
      <c r="C789" s="34" t="s">
        <v>112</v>
      </c>
      <c r="D789" s="34" t="s">
        <v>1177</v>
      </c>
      <c r="E789" s="65" t="s">
        <v>18</v>
      </c>
      <c r="F789" s="65" t="s">
        <v>973</v>
      </c>
      <c r="G789" s="43" t="s">
        <v>970</v>
      </c>
      <c r="H789" s="67">
        <v>44146</v>
      </c>
      <c r="I789" s="145">
        <v>44148</v>
      </c>
      <c r="J789" s="41">
        <v>20000</v>
      </c>
      <c r="K789" s="44">
        <v>7.6810999999999998</v>
      </c>
      <c r="L789" s="67">
        <v>44512</v>
      </c>
      <c r="M789" s="44">
        <v>55.954999999999998</v>
      </c>
      <c r="N789" s="41">
        <v>1000</v>
      </c>
      <c r="O789" s="146">
        <f t="shared" ref="O789:O795" si="21">P789-N789</f>
        <v>10191</v>
      </c>
      <c r="P789" s="70">
        <v>11191</v>
      </c>
      <c r="Q789" s="44">
        <v>9</v>
      </c>
      <c r="R789" s="44">
        <v>5.65</v>
      </c>
      <c r="S789" s="44">
        <v>9</v>
      </c>
      <c r="T789" s="132">
        <f t="shared" si="19"/>
        <v>20000</v>
      </c>
      <c r="U789" s="44">
        <v>92.233525999999998</v>
      </c>
      <c r="W789" s="163">
        <f t="shared" si="20"/>
        <v>8809</v>
      </c>
    </row>
    <row r="790" spans="1:23" ht="15" customHeight="1" x14ac:dyDescent="0.25">
      <c r="A790" s="180"/>
      <c r="B790" s="202"/>
      <c r="C790" s="34" t="s">
        <v>113</v>
      </c>
      <c r="D790" s="34" t="s">
        <v>1177</v>
      </c>
      <c r="E790" s="34" t="s">
        <v>21</v>
      </c>
      <c r="F790" s="35" t="s">
        <v>974</v>
      </c>
      <c r="G790" s="43" t="s">
        <v>970</v>
      </c>
      <c r="H790" s="71">
        <v>44146</v>
      </c>
      <c r="I790" s="50">
        <v>44148</v>
      </c>
      <c r="J790" s="38">
        <v>18225</v>
      </c>
      <c r="K790" s="39">
        <v>6.3646000000000003</v>
      </c>
      <c r="L790" s="37">
        <v>44330</v>
      </c>
      <c r="M790" s="39">
        <v>100.0823</v>
      </c>
      <c r="N790" s="40">
        <v>11272</v>
      </c>
      <c r="O790" s="40">
        <f t="shared" si="21"/>
        <v>6953</v>
      </c>
      <c r="P790" s="41">
        <v>18225</v>
      </c>
      <c r="Q790" s="44">
        <v>6.5</v>
      </c>
      <c r="R790" s="44">
        <v>5.75</v>
      </c>
      <c r="S790" s="44">
        <v>6.5</v>
      </c>
      <c r="T790" s="132">
        <f t="shared" si="19"/>
        <v>18225</v>
      </c>
      <c r="U790" s="44">
        <v>96.782336999999998</v>
      </c>
      <c r="W790" s="163">
        <f t="shared" si="20"/>
        <v>0</v>
      </c>
    </row>
    <row r="791" spans="1:23" ht="15" customHeight="1" x14ac:dyDescent="0.25">
      <c r="A791" s="180"/>
      <c r="B791" s="202"/>
      <c r="C791" s="34" t="s">
        <v>113</v>
      </c>
      <c r="D791" s="34" t="s">
        <v>1177</v>
      </c>
      <c r="E791" s="65" t="s">
        <v>21</v>
      </c>
      <c r="F791" s="42" t="s">
        <v>975</v>
      </c>
      <c r="G791" s="43" t="s">
        <v>970</v>
      </c>
      <c r="H791" s="71">
        <v>44153</v>
      </c>
      <c r="I791" s="50">
        <v>44155</v>
      </c>
      <c r="J791" s="66">
        <v>15893</v>
      </c>
      <c r="K791" s="44">
        <v>6.3788999999999998</v>
      </c>
      <c r="L791" s="67">
        <v>44337</v>
      </c>
      <c r="M791" s="44">
        <v>100.3775</v>
      </c>
      <c r="N791" s="41">
        <v>5200</v>
      </c>
      <c r="O791" s="40">
        <f t="shared" si="21"/>
        <v>10693</v>
      </c>
      <c r="P791" s="41">
        <v>15893</v>
      </c>
      <c r="Q791" s="44">
        <v>6.5</v>
      </c>
      <c r="R791" s="44">
        <v>6</v>
      </c>
      <c r="S791" s="44">
        <v>6.5</v>
      </c>
      <c r="T791" s="132">
        <f t="shared" si="19"/>
        <v>15893</v>
      </c>
      <c r="U791" s="44">
        <v>96.775122999999994</v>
      </c>
      <c r="W791" s="163">
        <f t="shared" si="20"/>
        <v>0</v>
      </c>
    </row>
    <row r="792" spans="1:23" ht="15" customHeight="1" x14ac:dyDescent="0.2">
      <c r="A792" s="180"/>
      <c r="B792" s="202"/>
      <c r="C792" s="34" t="s">
        <v>111</v>
      </c>
      <c r="D792" s="34" t="s">
        <v>1177</v>
      </c>
      <c r="E792" s="65" t="s">
        <v>23</v>
      </c>
      <c r="F792" s="65" t="s">
        <v>1539</v>
      </c>
      <c r="G792" s="43" t="s">
        <v>970</v>
      </c>
      <c r="H792" s="67">
        <v>44153</v>
      </c>
      <c r="I792" s="145">
        <v>44155</v>
      </c>
      <c r="J792" s="41">
        <v>15000</v>
      </c>
      <c r="K792" s="44">
        <v>3.7677</v>
      </c>
      <c r="L792" s="67">
        <v>44246</v>
      </c>
      <c r="M792" s="44">
        <v>220.66669999999999</v>
      </c>
      <c r="N792" s="41">
        <v>5500</v>
      </c>
      <c r="O792" s="40">
        <f t="shared" si="21"/>
        <v>9500</v>
      </c>
      <c r="P792" s="70">
        <v>15000</v>
      </c>
      <c r="Q792" s="44">
        <v>3.9</v>
      </c>
      <c r="R792" s="44">
        <v>3.6</v>
      </c>
      <c r="S792" s="44">
        <v>3.9</v>
      </c>
      <c r="T792" s="132">
        <f t="shared" si="19"/>
        <v>15000</v>
      </c>
      <c r="U792" s="44">
        <v>99.047618</v>
      </c>
      <c r="W792" s="163">
        <f t="shared" si="20"/>
        <v>0</v>
      </c>
    </row>
    <row r="793" spans="1:23" ht="15" customHeight="1" x14ac:dyDescent="0.2">
      <c r="A793" s="180"/>
      <c r="B793" s="202"/>
      <c r="C793" s="34" t="s">
        <v>111</v>
      </c>
      <c r="D793" s="34" t="s">
        <v>1177</v>
      </c>
      <c r="E793" s="35" t="s">
        <v>21</v>
      </c>
      <c r="F793" s="65" t="s">
        <v>1540</v>
      </c>
      <c r="G793" s="43" t="s">
        <v>970</v>
      </c>
      <c r="H793" s="67">
        <v>44160</v>
      </c>
      <c r="I793" s="145">
        <v>44162</v>
      </c>
      <c r="J793" s="41">
        <v>10000</v>
      </c>
      <c r="K793" s="44">
        <v>4</v>
      </c>
      <c r="L793" s="67">
        <v>44344</v>
      </c>
      <c r="M793" s="44">
        <v>282</v>
      </c>
      <c r="N793" s="41">
        <v>2788</v>
      </c>
      <c r="O793" s="146">
        <f t="shared" si="21"/>
        <v>7212</v>
      </c>
      <c r="P793" s="70">
        <v>10000</v>
      </c>
      <c r="Q793" s="44">
        <v>4</v>
      </c>
      <c r="R793" s="44">
        <v>4</v>
      </c>
      <c r="S793" s="44">
        <v>4</v>
      </c>
      <c r="T793" s="132">
        <f t="shared" si="19"/>
        <v>10000</v>
      </c>
      <c r="U793" s="44">
        <v>97.977778000000001</v>
      </c>
      <c r="W793" s="163">
        <f t="shared" si="20"/>
        <v>0</v>
      </c>
    </row>
    <row r="794" spans="1:23" ht="15" customHeight="1" x14ac:dyDescent="0.2">
      <c r="A794" s="180"/>
      <c r="B794" s="202"/>
      <c r="C794" s="34" t="s">
        <v>79</v>
      </c>
      <c r="D794" s="34" t="s">
        <v>1177</v>
      </c>
      <c r="E794" s="65" t="s">
        <v>21</v>
      </c>
      <c r="F794" s="65" t="s">
        <v>978</v>
      </c>
      <c r="G794" s="43" t="s">
        <v>970</v>
      </c>
      <c r="H794" s="67">
        <v>44160</v>
      </c>
      <c r="I794" s="145">
        <v>44162</v>
      </c>
      <c r="J794" s="41">
        <v>12000</v>
      </c>
      <c r="K794" s="44">
        <v>5.9424999999999999</v>
      </c>
      <c r="L794" s="67">
        <v>44344</v>
      </c>
      <c r="M794" s="44">
        <v>66.308300000000003</v>
      </c>
      <c r="N794" s="41">
        <v>4692</v>
      </c>
      <c r="O794" s="40">
        <f t="shared" si="21"/>
        <v>3265</v>
      </c>
      <c r="P794" s="70">
        <v>7957</v>
      </c>
      <c r="Q794" s="44">
        <v>6.3</v>
      </c>
      <c r="R794" s="44">
        <v>5.5</v>
      </c>
      <c r="S794" s="44">
        <v>6.3</v>
      </c>
      <c r="T794" s="132">
        <f t="shared" si="19"/>
        <v>12000</v>
      </c>
      <c r="U794" s="44">
        <v>96.995733999999999</v>
      </c>
      <c r="W794" s="163">
        <f t="shared" si="20"/>
        <v>4043</v>
      </c>
    </row>
    <row r="795" spans="1:23" ht="15" customHeight="1" x14ac:dyDescent="0.2">
      <c r="A795" s="180"/>
      <c r="B795" s="202"/>
      <c r="C795" s="34" t="s">
        <v>112</v>
      </c>
      <c r="D795" s="34" t="s">
        <v>1177</v>
      </c>
      <c r="E795" s="65" t="s">
        <v>18</v>
      </c>
      <c r="F795" s="65" t="s">
        <v>979</v>
      </c>
      <c r="G795" s="43" t="s">
        <v>970</v>
      </c>
      <c r="H795" s="67">
        <v>44160</v>
      </c>
      <c r="I795" s="145">
        <v>44162</v>
      </c>
      <c r="J795" s="41">
        <v>30000</v>
      </c>
      <c r="K795" s="44">
        <v>7.7657999999999996</v>
      </c>
      <c r="L795" s="67">
        <v>44526</v>
      </c>
      <c r="M795" s="44">
        <v>30.76</v>
      </c>
      <c r="N795" s="41">
        <v>9000</v>
      </c>
      <c r="O795" s="40">
        <f t="shared" si="21"/>
        <v>228</v>
      </c>
      <c r="P795" s="70">
        <v>9228</v>
      </c>
      <c r="Q795" s="44">
        <v>9</v>
      </c>
      <c r="R795" s="44">
        <v>7.5</v>
      </c>
      <c r="S795" s="44">
        <v>9</v>
      </c>
      <c r="T795" s="132">
        <f t="shared" si="19"/>
        <v>30000</v>
      </c>
      <c r="U795" s="44">
        <v>92.147891999999999</v>
      </c>
      <c r="W795" s="163">
        <f t="shared" si="20"/>
        <v>20772</v>
      </c>
    </row>
    <row r="796" spans="1:23" ht="12.75" customHeight="1" x14ac:dyDescent="0.25">
      <c r="A796" s="180"/>
      <c r="B796" s="172" t="s">
        <v>946</v>
      </c>
      <c r="C796" s="26" t="s">
        <v>111</v>
      </c>
      <c r="D796" s="26" t="s">
        <v>1177</v>
      </c>
      <c r="E796" s="27" t="s">
        <v>23</v>
      </c>
      <c r="F796" s="27" t="s">
        <v>982</v>
      </c>
      <c r="G796" s="27" t="s">
        <v>980</v>
      </c>
      <c r="H796" s="29">
        <v>44167</v>
      </c>
      <c r="I796" s="29">
        <v>44169</v>
      </c>
      <c r="J796" s="30">
        <v>10000</v>
      </c>
      <c r="K796" s="63">
        <v>3.58</v>
      </c>
      <c r="L796" s="60">
        <v>44260</v>
      </c>
      <c r="M796" s="63">
        <v>348</v>
      </c>
      <c r="N796" s="62">
        <v>0</v>
      </c>
      <c r="O796" s="32">
        <v>10000</v>
      </c>
      <c r="P796" s="64">
        <v>10000</v>
      </c>
      <c r="Q796" s="63">
        <v>3.7</v>
      </c>
      <c r="R796" s="63">
        <v>3.1</v>
      </c>
      <c r="S796" s="63">
        <v>3.7</v>
      </c>
      <c r="T796" s="112">
        <f t="shared" si="19"/>
        <v>10000</v>
      </c>
      <c r="U796" s="63">
        <v>99.095056</v>
      </c>
      <c r="W796" s="163">
        <f t="shared" si="20"/>
        <v>0</v>
      </c>
    </row>
    <row r="797" spans="1:23" ht="12.75" customHeight="1" x14ac:dyDescent="0.25">
      <c r="A797" s="180"/>
      <c r="B797" s="171"/>
      <c r="C797" s="26" t="s">
        <v>113</v>
      </c>
      <c r="D797" s="26" t="s">
        <v>1177</v>
      </c>
      <c r="E797" s="27" t="s">
        <v>21</v>
      </c>
      <c r="F797" s="27" t="s">
        <v>983</v>
      </c>
      <c r="G797" s="27" t="s">
        <v>980</v>
      </c>
      <c r="H797" s="29">
        <v>44167</v>
      </c>
      <c r="I797" s="29">
        <v>44169</v>
      </c>
      <c r="J797" s="30">
        <v>22780</v>
      </c>
      <c r="K797" s="63">
        <v>6.1364000000000001</v>
      </c>
      <c r="L797" s="60">
        <v>44351</v>
      </c>
      <c r="M797" s="63">
        <v>80.48</v>
      </c>
      <c r="N797" s="62">
        <v>13335</v>
      </c>
      <c r="O797" s="32">
        <f>+P797-N797</f>
        <v>5000</v>
      </c>
      <c r="P797" s="64">
        <v>18335</v>
      </c>
      <c r="Q797" s="63">
        <v>6</v>
      </c>
      <c r="R797" s="63">
        <v>6</v>
      </c>
      <c r="S797" s="63">
        <v>6.5</v>
      </c>
      <c r="T797" s="112">
        <f t="shared" si="19"/>
        <v>22780</v>
      </c>
      <c r="U797" s="63">
        <v>96.897734</v>
      </c>
      <c r="W797" s="163">
        <f t="shared" si="20"/>
        <v>4445</v>
      </c>
    </row>
    <row r="798" spans="1:23" ht="12.75" customHeight="1" x14ac:dyDescent="0.25">
      <c r="A798" s="180"/>
      <c r="B798" s="171"/>
      <c r="C798" s="26" t="s">
        <v>111</v>
      </c>
      <c r="D798" s="26" t="s">
        <v>1177</v>
      </c>
      <c r="E798" s="27" t="s">
        <v>21</v>
      </c>
      <c r="F798" s="27" t="s">
        <v>1541</v>
      </c>
      <c r="G798" s="27" t="s">
        <v>980</v>
      </c>
      <c r="H798" s="29">
        <v>44174</v>
      </c>
      <c r="I798" s="29">
        <v>44176</v>
      </c>
      <c r="J798" s="30">
        <v>15000</v>
      </c>
      <c r="K798" s="63">
        <v>3.9363999999999999</v>
      </c>
      <c r="L798" s="60">
        <v>44358</v>
      </c>
      <c r="M798" s="63">
        <v>66</v>
      </c>
      <c r="N798" s="62">
        <v>5600</v>
      </c>
      <c r="O798" s="32">
        <f>P798-N798</f>
        <v>4300</v>
      </c>
      <c r="P798" s="64">
        <v>9900</v>
      </c>
      <c r="Q798" s="63">
        <v>4.3</v>
      </c>
      <c r="R798" s="63">
        <v>3.48</v>
      </c>
      <c r="S798" s="63">
        <v>4.3</v>
      </c>
      <c r="T798" s="112">
        <f t="shared" ref="T798:T823" si="22">+J798</f>
        <v>15000</v>
      </c>
      <c r="U798" s="63">
        <v>98.089949000000004</v>
      </c>
      <c r="W798" s="163">
        <f t="shared" si="20"/>
        <v>5100</v>
      </c>
    </row>
    <row r="799" spans="1:23" ht="12.75" customHeight="1" x14ac:dyDescent="0.25">
      <c r="A799" s="180"/>
      <c r="B799" s="171"/>
      <c r="C799" s="26" t="s">
        <v>112</v>
      </c>
      <c r="D799" s="26" t="s">
        <v>1177</v>
      </c>
      <c r="E799" s="27" t="s">
        <v>18</v>
      </c>
      <c r="F799" s="27" t="s">
        <v>987</v>
      </c>
      <c r="G799" s="27" t="s">
        <v>980</v>
      </c>
      <c r="H799" s="29">
        <v>44174</v>
      </c>
      <c r="I799" s="29">
        <v>44176</v>
      </c>
      <c r="J799" s="30">
        <v>20000</v>
      </c>
      <c r="K799" s="63">
        <v>8.4335000000000004</v>
      </c>
      <c r="L799" s="60">
        <v>44540</v>
      </c>
      <c r="M799" s="63">
        <v>49.045000000000002</v>
      </c>
      <c r="N799" s="62">
        <v>3000</v>
      </c>
      <c r="O799" s="32">
        <v>6809</v>
      </c>
      <c r="P799" s="64">
        <v>9809</v>
      </c>
      <c r="Q799" s="63">
        <v>8.75</v>
      </c>
      <c r="R799" s="63">
        <v>8</v>
      </c>
      <c r="S799" s="63">
        <v>8.75</v>
      </c>
      <c r="T799" s="112">
        <f t="shared" si="22"/>
        <v>20000</v>
      </c>
      <c r="U799" s="63">
        <v>91.472763999999998</v>
      </c>
      <c r="W799" s="163">
        <f t="shared" si="20"/>
        <v>10191</v>
      </c>
    </row>
    <row r="800" spans="1:23" ht="12.75" customHeight="1" x14ac:dyDescent="0.25">
      <c r="A800" s="180"/>
      <c r="B800" s="171"/>
      <c r="C800" s="26" t="s">
        <v>113</v>
      </c>
      <c r="D800" s="26" t="s">
        <v>1177</v>
      </c>
      <c r="E800" s="27" t="s">
        <v>21</v>
      </c>
      <c r="F800" s="27" t="s">
        <v>988</v>
      </c>
      <c r="G800" s="27" t="s">
        <v>980</v>
      </c>
      <c r="H800" s="29">
        <v>44174</v>
      </c>
      <c r="I800" s="29">
        <v>44176</v>
      </c>
      <c r="J800" s="30">
        <v>6035</v>
      </c>
      <c r="K800" s="63">
        <v>6.3384</v>
      </c>
      <c r="L800" s="60">
        <v>44358</v>
      </c>
      <c r="M800" s="63">
        <v>139.18809999999999</v>
      </c>
      <c r="N800" s="62">
        <v>3900</v>
      </c>
      <c r="O800" s="32">
        <f>P800-N800</f>
        <v>2135</v>
      </c>
      <c r="P800" s="64">
        <v>6035</v>
      </c>
      <c r="Q800" s="63">
        <v>6.5</v>
      </c>
      <c r="R800" s="63">
        <v>6.25</v>
      </c>
      <c r="S800" s="63">
        <v>6.5</v>
      </c>
      <c r="T800" s="112">
        <f t="shared" si="22"/>
        <v>6035</v>
      </c>
      <c r="U800" s="63">
        <v>96.795564999999996</v>
      </c>
      <c r="W800" s="163">
        <f t="shared" si="20"/>
        <v>0</v>
      </c>
    </row>
    <row r="801" spans="1:68" ht="15" customHeight="1" x14ac:dyDescent="0.25">
      <c r="A801" s="180"/>
      <c r="B801" s="171"/>
      <c r="C801" s="26" t="s">
        <v>79</v>
      </c>
      <c r="D801" s="26" t="s">
        <v>1177</v>
      </c>
      <c r="E801" s="27" t="s">
        <v>23</v>
      </c>
      <c r="F801" s="27" t="s">
        <v>989</v>
      </c>
      <c r="G801" s="27" t="s">
        <v>980</v>
      </c>
      <c r="H801" s="29">
        <v>44181</v>
      </c>
      <c r="I801" s="29">
        <v>44183</v>
      </c>
      <c r="J801" s="30">
        <v>12000</v>
      </c>
      <c r="K801" s="63">
        <v>5.7778999999999998</v>
      </c>
      <c r="L801" s="60">
        <v>44273</v>
      </c>
      <c r="M801" s="63">
        <v>100.1083</v>
      </c>
      <c r="N801" s="62">
        <v>3007</v>
      </c>
      <c r="O801" s="32">
        <f>P801-N801</f>
        <v>8993</v>
      </c>
      <c r="P801" s="64">
        <v>12000</v>
      </c>
      <c r="Q801" s="63">
        <v>6</v>
      </c>
      <c r="R801" s="63">
        <v>5.5</v>
      </c>
      <c r="S801" s="63">
        <v>6</v>
      </c>
      <c r="T801" s="112">
        <f t="shared" si="22"/>
        <v>12000</v>
      </c>
      <c r="U801" s="63">
        <v>98.555533999999994</v>
      </c>
      <c r="W801" s="163">
        <f t="shared" si="20"/>
        <v>0</v>
      </c>
    </row>
    <row r="802" spans="1:68" ht="15" customHeight="1" x14ac:dyDescent="0.25">
      <c r="A802" s="180"/>
      <c r="B802" s="171"/>
      <c r="C802" s="26" t="s">
        <v>113</v>
      </c>
      <c r="D802" s="26" t="s">
        <v>1177</v>
      </c>
      <c r="E802" s="27" t="s">
        <v>21</v>
      </c>
      <c r="F802" s="27" t="s">
        <v>990</v>
      </c>
      <c r="G802" s="27" t="s">
        <v>980</v>
      </c>
      <c r="H802" s="29">
        <v>44181</v>
      </c>
      <c r="I802" s="29">
        <v>44183</v>
      </c>
      <c r="J802" s="30">
        <v>36380</v>
      </c>
      <c r="K802" s="63">
        <v>6.2344999999999997</v>
      </c>
      <c r="L802" s="60">
        <v>44365</v>
      </c>
      <c r="M802" s="63">
        <v>99.8626</v>
      </c>
      <c r="N802" s="62">
        <f>P802-O802</f>
        <v>31883</v>
      </c>
      <c r="O802" s="32">
        <v>4447</v>
      </c>
      <c r="P802" s="64">
        <v>36330</v>
      </c>
      <c r="Q802" s="63">
        <v>6.5</v>
      </c>
      <c r="R802" s="63">
        <v>6</v>
      </c>
      <c r="S802" s="63">
        <v>6.5</v>
      </c>
      <c r="T802" s="112">
        <f t="shared" si="22"/>
        <v>36380</v>
      </c>
      <c r="U802" s="63">
        <v>96.848105000000004</v>
      </c>
      <c r="W802" s="163">
        <f t="shared" si="20"/>
        <v>50</v>
      </c>
    </row>
    <row r="803" spans="1:68" ht="15" customHeight="1" x14ac:dyDescent="0.25">
      <c r="A803" s="180"/>
      <c r="B803" s="171"/>
      <c r="C803" s="26" t="s">
        <v>111</v>
      </c>
      <c r="D803" s="26" t="s">
        <v>1177</v>
      </c>
      <c r="E803" s="27" t="s">
        <v>18</v>
      </c>
      <c r="F803" s="27" t="s">
        <v>991</v>
      </c>
      <c r="G803" s="27" t="s">
        <v>980</v>
      </c>
      <c r="H803" s="29">
        <v>44181</v>
      </c>
      <c r="I803" s="29">
        <v>44183</v>
      </c>
      <c r="J803" s="30">
        <v>15000</v>
      </c>
      <c r="K803" s="63">
        <v>4.9753999999999996</v>
      </c>
      <c r="L803" s="60">
        <v>44547</v>
      </c>
      <c r="M803" s="63">
        <v>41.333300000000001</v>
      </c>
      <c r="N803" s="62">
        <v>3000</v>
      </c>
      <c r="O803" s="32">
        <v>3100</v>
      </c>
      <c r="P803" s="64">
        <v>6100</v>
      </c>
      <c r="Q803" s="63">
        <v>5.95</v>
      </c>
      <c r="R803" s="63">
        <v>4.5</v>
      </c>
      <c r="S803" s="63">
        <v>5.95</v>
      </c>
      <c r="T803" s="112">
        <f t="shared" si="22"/>
        <v>15000</v>
      </c>
      <c r="U803" s="63">
        <v>94.969307999999998</v>
      </c>
      <c r="W803" s="163">
        <f t="shared" si="20"/>
        <v>8900</v>
      </c>
    </row>
    <row r="804" spans="1:68" ht="15" customHeight="1" x14ac:dyDescent="0.25">
      <c r="A804" s="180"/>
      <c r="B804" s="171"/>
      <c r="C804" s="26" t="s">
        <v>111</v>
      </c>
      <c r="D804" s="26" t="s">
        <v>1177</v>
      </c>
      <c r="E804" s="27" t="s">
        <v>23</v>
      </c>
      <c r="F804" s="27" t="s">
        <v>992</v>
      </c>
      <c r="G804" s="27" t="s">
        <v>980</v>
      </c>
      <c r="H804" s="29">
        <v>44188</v>
      </c>
      <c r="I804" s="29">
        <v>44190</v>
      </c>
      <c r="J804" s="30">
        <v>15000</v>
      </c>
      <c r="K804" s="63">
        <v>3.9142000000000001</v>
      </c>
      <c r="L804" s="60">
        <v>44281</v>
      </c>
      <c r="M804" s="63">
        <v>103.33329999999999</v>
      </c>
      <c r="N804" s="62">
        <f>P804-O804</f>
        <v>13500</v>
      </c>
      <c r="O804" s="32">
        <v>1500</v>
      </c>
      <c r="P804" s="64">
        <v>15000</v>
      </c>
      <c r="Q804" s="63">
        <v>4.5</v>
      </c>
      <c r="R804" s="63">
        <v>3.5</v>
      </c>
      <c r="S804" s="63">
        <v>4.5</v>
      </c>
      <c r="T804" s="112">
        <f t="shared" si="22"/>
        <v>15000</v>
      </c>
      <c r="U804" s="63">
        <v>99.015860000000004</v>
      </c>
      <c r="W804" s="163">
        <f t="shared" si="20"/>
        <v>0</v>
      </c>
    </row>
    <row r="805" spans="1:68" ht="15" customHeight="1" x14ac:dyDescent="0.25">
      <c r="A805" s="180"/>
      <c r="B805" s="171"/>
      <c r="C805" s="26" t="s">
        <v>113</v>
      </c>
      <c r="D805" s="26" t="s">
        <v>1177</v>
      </c>
      <c r="E805" s="27" t="s">
        <v>21</v>
      </c>
      <c r="F805" s="27" t="s">
        <v>993</v>
      </c>
      <c r="G805" s="27" t="s">
        <v>980</v>
      </c>
      <c r="H805" s="29">
        <v>44188</v>
      </c>
      <c r="I805" s="29">
        <v>44190</v>
      </c>
      <c r="J805" s="30">
        <v>21516</v>
      </c>
      <c r="K805" s="63">
        <v>6.5</v>
      </c>
      <c r="L805" s="60">
        <v>44372</v>
      </c>
      <c r="M805" s="63">
        <v>107.5339</v>
      </c>
      <c r="N805" s="62">
        <f>P805-O805</f>
        <v>16866</v>
      </c>
      <c r="O805" s="32">
        <v>4650</v>
      </c>
      <c r="P805" s="64">
        <v>21516</v>
      </c>
      <c r="Q805" s="63">
        <v>6.5</v>
      </c>
      <c r="R805" s="63">
        <v>6.6</v>
      </c>
      <c r="S805" s="63">
        <v>6.5</v>
      </c>
      <c r="T805" s="112">
        <f t="shared" si="22"/>
        <v>21516</v>
      </c>
      <c r="U805" s="63">
        <v>96.713888999999995</v>
      </c>
      <c r="W805" s="163">
        <f t="shared" si="20"/>
        <v>0</v>
      </c>
    </row>
    <row r="806" spans="1:68" s="116" customFormat="1" ht="15" customHeight="1" x14ac:dyDescent="0.25">
      <c r="A806" s="180"/>
      <c r="B806" s="173"/>
      <c r="C806" s="26" t="s">
        <v>76</v>
      </c>
      <c r="D806" s="26" t="s">
        <v>1177</v>
      </c>
      <c r="E806" s="27" t="s">
        <v>21</v>
      </c>
      <c r="F806" s="27" t="s">
        <v>1019</v>
      </c>
      <c r="G806" s="27" t="s">
        <v>980</v>
      </c>
      <c r="H806" s="29">
        <v>44188</v>
      </c>
      <c r="I806" s="29">
        <v>44190</v>
      </c>
      <c r="J806" s="30">
        <v>25000</v>
      </c>
      <c r="K806" s="63">
        <v>2.1278000000000001</v>
      </c>
      <c r="L806" s="60">
        <v>44372</v>
      </c>
      <c r="M806" s="63">
        <v>94</v>
      </c>
      <c r="N806" s="64">
        <f>P806-O806</f>
        <v>18500</v>
      </c>
      <c r="O806" s="32">
        <v>4000</v>
      </c>
      <c r="P806" s="64">
        <v>22500</v>
      </c>
      <c r="Q806" s="63">
        <v>2.2000000000000002</v>
      </c>
      <c r="R806" s="63">
        <v>2</v>
      </c>
      <c r="S806" s="63">
        <v>2.2000000000000002</v>
      </c>
      <c r="T806" s="112">
        <f t="shared" si="22"/>
        <v>25000</v>
      </c>
      <c r="U806" s="63">
        <v>98.924289999999999</v>
      </c>
      <c r="V806" s="121"/>
      <c r="W806" s="163">
        <f t="shared" si="20"/>
        <v>2500</v>
      </c>
      <c r="X806" s="121"/>
      <c r="Y806" s="121"/>
      <c r="Z806" s="121"/>
      <c r="AA806" s="121"/>
      <c r="AB806" s="121"/>
      <c r="AC806" s="121"/>
      <c r="AD806" s="121"/>
      <c r="AE806" s="121"/>
      <c r="AF806" s="121"/>
      <c r="AG806" s="121"/>
      <c r="AH806" s="121"/>
      <c r="AI806" s="121"/>
      <c r="AJ806" s="121"/>
      <c r="AK806" s="121"/>
      <c r="AL806" s="121"/>
      <c r="AM806" s="121"/>
      <c r="AN806" s="121"/>
      <c r="AO806" s="121"/>
      <c r="AP806" s="121"/>
      <c r="AQ806" s="121"/>
      <c r="AR806" s="121"/>
      <c r="AS806" s="121"/>
      <c r="AT806" s="121"/>
      <c r="AU806" s="121"/>
      <c r="AV806" s="121"/>
      <c r="AW806" s="121"/>
      <c r="AX806" s="121"/>
      <c r="AY806" s="121"/>
      <c r="AZ806" s="121"/>
      <c r="BA806" s="121"/>
      <c r="BB806" s="121"/>
      <c r="BC806" s="121"/>
      <c r="BD806" s="121"/>
      <c r="BE806" s="121"/>
      <c r="BF806" s="121"/>
      <c r="BG806" s="121"/>
      <c r="BH806" s="121"/>
      <c r="BI806" s="121"/>
      <c r="BJ806" s="121"/>
      <c r="BK806" s="121"/>
      <c r="BL806" s="121"/>
      <c r="BM806" s="121"/>
      <c r="BN806" s="121"/>
      <c r="BO806" s="121"/>
      <c r="BP806" s="121"/>
    </row>
    <row r="807" spans="1:68" s="133" customFormat="1" ht="15" customHeight="1" x14ac:dyDescent="0.25">
      <c r="A807" s="194">
        <v>2021</v>
      </c>
      <c r="B807" s="174" t="s">
        <v>945</v>
      </c>
      <c r="C807" s="34" t="s">
        <v>111</v>
      </c>
      <c r="D807" s="34" t="s">
        <v>1177</v>
      </c>
      <c r="E807" s="34" t="s">
        <v>23</v>
      </c>
      <c r="F807" s="35" t="s">
        <v>994</v>
      </c>
      <c r="G807" s="36" t="s">
        <v>1005</v>
      </c>
      <c r="H807" s="71">
        <v>44195</v>
      </c>
      <c r="I807" s="50">
        <v>44197</v>
      </c>
      <c r="J807" s="38">
        <v>12500</v>
      </c>
      <c r="K807" s="39">
        <v>4.0686999999999998</v>
      </c>
      <c r="L807" s="37">
        <v>44288</v>
      </c>
      <c r="M807" s="39">
        <v>47.264000000000003</v>
      </c>
      <c r="N807" s="40">
        <v>3908</v>
      </c>
      <c r="O807" s="40">
        <v>2000</v>
      </c>
      <c r="P807" s="40">
        <v>5908</v>
      </c>
      <c r="Q807" s="39">
        <v>4.75</v>
      </c>
      <c r="R807" s="39">
        <v>3.6</v>
      </c>
      <c r="S807" s="39">
        <v>4.75</v>
      </c>
      <c r="T807" s="132">
        <f t="shared" si="22"/>
        <v>12500</v>
      </c>
      <c r="U807" s="39">
        <v>98.971518000000003</v>
      </c>
      <c r="V807" s="121"/>
      <c r="W807" s="163">
        <f t="shared" si="20"/>
        <v>6592</v>
      </c>
      <c r="X807" s="121"/>
      <c r="Y807" s="121"/>
      <c r="Z807" s="121"/>
      <c r="AA807" s="121"/>
      <c r="AB807" s="121"/>
      <c r="AC807" s="121"/>
      <c r="AD807" s="121"/>
      <c r="AE807" s="121"/>
      <c r="AF807" s="121"/>
      <c r="AG807" s="121"/>
      <c r="AH807" s="121"/>
      <c r="AI807" s="121"/>
      <c r="AJ807" s="121"/>
      <c r="AK807" s="121"/>
      <c r="AL807" s="121"/>
      <c r="AM807" s="121"/>
      <c r="AN807" s="121"/>
      <c r="AO807" s="121"/>
      <c r="AP807" s="121"/>
      <c r="AQ807" s="121"/>
      <c r="AR807" s="121"/>
      <c r="AS807" s="121"/>
      <c r="AT807" s="121"/>
      <c r="AU807" s="121"/>
      <c r="AV807" s="121"/>
      <c r="AW807" s="121"/>
      <c r="AX807" s="121"/>
      <c r="AY807" s="121"/>
      <c r="AZ807" s="121"/>
      <c r="BA807" s="121"/>
      <c r="BB807" s="121"/>
      <c r="BC807" s="121"/>
      <c r="BD807" s="121"/>
      <c r="BE807" s="121"/>
      <c r="BF807" s="121"/>
      <c r="BG807" s="121"/>
      <c r="BH807" s="121"/>
      <c r="BI807" s="121"/>
      <c r="BJ807" s="121"/>
      <c r="BK807" s="121"/>
      <c r="BL807" s="121"/>
      <c r="BM807" s="121"/>
      <c r="BN807" s="121"/>
      <c r="BO807" s="121"/>
      <c r="BP807" s="121"/>
    </row>
    <row r="808" spans="1:68" ht="15" customHeight="1" x14ac:dyDescent="0.25">
      <c r="A808" s="194"/>
      <c r="B808" s="175"/>
      <c r="C808" s="34" t="s">
        <v>76</v>
      </c>
      <c r="D808" s="34" t="s">
        <v>1177</v>
      </c>
      <c r="E808" s="65" t="s">
        <v>23</v>
      </c>
      <c r="F808" s="42" t="s">
        <v>1020</v>
      </c>
      <c r="G808" s="43" t="s">
        <v>1005</v>
      </c>
      <c r="H808" s="71">
        <v>44202</v>
      </c>
      <c r="I808" s="50">
        <v>44204</v>
      </c>
      <c r="J808" s="66">
        <v>10000</v>
      </c>
      <c r="K808" s="44">
        <v>1.86</v>
      </c>
      <c r="L808" s="67">
        <v>44295</v>
      </c>
      <c r="M808" s="44">
        <v>199.75</v>
      </c>
      <c r="N808" s="109">
        <v>7500</v>
      </c>
      <c r="O808" s="40">
        <v>2500</v>
      </c>
      <c r="P808" s="41">
        <v>10000</v>
      </c>
      <c r="Q808" s="44">
        <v>2.1</v>
      </c>
      <c r="R808" s="44">
        <v>1.5</v>
      </c>
      <c r="S808" s="44">
        <v>2.1</v>
      </c>
      <c r="T808" s="132">
        <f t="shared" si="22"/>
        <v>10000</v>
      </c>
      <c r="U808" s="44">
        <v>99.529832999999996</v>
      </c>
      <c r="W808" s="163">
        <f t="shared" si="20"/>
        <v>0</v>
      </c>
    </row>
    <row r="809" spans="1:68" ht="15" customHeight="1" x14ac:dyDescent="0.25">
      <c r="A809" s="194"/>
      <c r="B809" s="175"/>
      <c r="C809" s="34" t="s">
        <v>79</v>
      </c>
      <c r="D809" s="34" t="s">
        <v>1177</v>
      </c>
      <c r="E809" s="65" t="s">
        <v>21</v>
      </c>
      <c r="F809" s="42" t="s">
        <v>1212</v>
      </c>
      <c r="G809" s="43" t="s">
        <v>1005</v>
      </c>
      <c r="H809" s="71">
        <v>44202</v>
      </c>
      <c r="I809" s="50">
        <v>44204</v>
      </c>
      <c r="J809" s="41">
        <v>12000</v>
      </c>
      <c r="K809" s="44">
        <v>5.9866000000000001</v>
      </c>
      <c r="L809" s="67">
        <v>44386</v>
      </c>
      <c r="M809" s="44">
        <v>42.733330000000002</v>
      </c>
      <c r="N809" s="41">
        <v>5000</v>
      </c>
      <c r="O809" s="146">
        <f>P809-N809</f>
        <v>68</v>
      </c>
      <c r="P809" s="41">
        <v>5068</v>
      </c>
      <c r="Q809" s="44">
        <v>6</v>
      </c>
      <c r="R809" s="44">
        <v>5</v>
      </c>
      <c r="S809" s="44">
        <v>6</v>
      </c>
      <c r="T809" s="132">
        <f t="shared" si="22"/>
        <v>12000</v>
      </c>
      <c r="U809" s="44">
        <v>96.97345</v>
      </c>
      <c r="W809" s="163">
        <f t="shared" si="20"/>
        <v>6932</v>
      </c>
    </row>
    <row r="810" spans="1:68" ht="15" customHeight="1" x14ac:dyDescent="0.2">
      <c r="A810" s="194"/>
      <c r="B810" s="175"/>
      <c r="C810" s="34" t="s">
        <v>111</v>
      </c>
      <c r="D810" s="34" t="s">
        <v>1177</v>
      </c>
      <c r="E810" s="65" t="s">
        <v>23</v>
      </c>
      <c r="F810" s="65" t="s">
        <v>1006</v>
      </c>
      <c r="G810" s="43" t="s">
        <v>1005</v>
      </c>
      <c r="H810" s="67">
        <v>44202</v>
      </c>
      <c r="I810" s="50">
        <v>44204</v>
      </c>
      <c r="J810" s="41">
        <v>6500</v>
      </c>
      <c r="K810" s="44">
        <v>4.5</v>
      </c>
      <c r="L810" s="67">
        <v>44288</v>
      </c>
      <c r="M810" s="44">
        <v>107.6923</v>
      </c>
      <c r="N810" s="41">
        <v>0</v>
      </c>
      <c r="O810" s="40">
        <v>6500</v>
      </c>
      <c r="P810" s="41">
        <v>6500</v>
      </c>
      <c r="Q810" s="44">
        <v>4.5</v>
      </c>
      <c r="R810" s="44">
        <v>4.5</v>
      </c>
      <c r="S810" s="44">
        <v>4.5</v>
      </c>
      <c r="T810" s="132">
        <f t="shared" si="22"/>
        <v>6500</v>
      </c>
      <c r="U810" s="44">
        <v>98.95</v>
      </c>
      <c r="W810" s="163">
        <f t="shared" si="20"/>
        <v>0</v>
      </c>
    </row>
    <row r="811" spans="1:68" ht="15" customHeight="1" x14ac:dyDescent="0.2">
      <c r="A811" s="194"/>
      <c r="B811" s="175"/>
      <c r="C811" s="34" t="s">
        <v>111</v>
      </c>
      <c r="D811" s="34" t="s">
        <v>1177</v>
      </c>
      <c r="E811" s="65" t="s">
        <v>21</v>
      </c>
      <c r="F811" s="65" t="s">
        <v>1007</v>
      </c>
      <c r="G811" s="43" t="s">
        <v>1005</v>
      </c>
      <c r="H811" s="67">
        <v>44202</v>
      </c>
      <c r="I811" s="145">
        <v>44204</v>
      </c>
      <c r="J811" s="41">
        <v>12500</v>
      </c>
      <c r="K811" s="44">
        <v>5</v>
      </c>
      <c r="L811" s="67">
        <v>44386</v>
      </c>
      <c r="M811" s="44">
        <v>16</v>
      </c>
      <c r="N811" s="41">
        <v>0</v>
      </c>
      <c r="O811" s="40">
        <v>2000</v>
      </c>
      <c r="P811" s="41">
        <f>N811+O811</f>
        <v>2000</v>
      </c>
      <c r="Q811" s="44">
        <v>5</v>
      </c>
      <c r="R811" s="44">
        <v>5</v>
      </c>
      <c r="S811" s="44">
        <v>5</v>
      </c>
      <c r="T811" s="132">
        <f t="shared" si="22"/>
        <v>12500</v>
      </c>
      <c r="U811" s="44">
        <v>97.472222000000002</v>
      </c>
      <c r="W811" s="163">
        <f t="shared" si="20"/>
        <v>10500</v>
      </c>
    </row>
    <row r="812" spans="1:68" ht="15" customHeight="1" x14ac:dyDescent="0.25">
      <c r="A812" s="194"/>
      <c r="B812" s="175"/>
      <c r="C812" s="34" t="s">
        <v>113</v>
      </c>
      <c r="D812" s="34" t="s">
        <v>1177</v>
      </c>
      <c r="E812" s="65" t="s">
        <v>21</v>
      </c>
      <c r="F812" s="42" t="s">
        <v>1008</v>
      </c>
      <c r="G812" s="43" t="s">
        <v>1005</v>
      </c>
      <c r="H812" s="71">
        <v>44202</v>
      </c>
      <c r="I812" s="50">
        <v>44204</v>
      </c>
      <c r="J812" s="41">
        <v>8543</v>
      </c>
      <c r="K812" s="44">
        <v>6.3829000000000002</v>
      </c>
      <c r="L812" s="67">
        <v>44386</v>
      </c>
      <c r="M812" s="44">
        <v>121.819</v>
      </c>
      <c r="N812" s="41">
        <v>4986</v>
      </c>
      <c r="O812" s="40">
        <f>P812-N812</f>
        <v>3557</v>
      </c>
      <c r="P812" s="69">
        <v>8543</v>
      </c>
      <c r="Q812" s="44">
        <v>6.5</v>
      </c>
      <c r="R812" s="44">
        <v>6</v>
      </c>
      <c r="S812" s="44">
        <v>6.5</v>
      </c>
      <c r="T812" s="132">
        <f t="shared" si="22"/>
        <v>8543</v>
      </c>
      <c r="U812" s="44">
        <v>96.773066999999998</v>
      </c>
      <c r="W812" s="163">
        <f t="shared" si="20"/>
        <v>0</v>
      </c>
    </row>
    <row r="813" spans="1:68" ht="15" customHeight="1" x14ac:dyDescent="0.25">
      <c r="A813" s="194"/>
      <c r="B813" s="175"/>
      <c r="C813" s="34" t="s">
        <v>76</v>
      </c>
      <c r="D813" s="34" t="s">
        <v>1177</v>
      </c>
      <c r="E813" s="65" t="s">
        <v>21</v>
      </c>
      <c r="F813" s="65" t="s">
        <v>1009</v>
      </c>
      <c r="G813" s="43" t="s">
        <v>1005</v>
      </c>
      <c r="H813" s="67">
        <v>44209</v>
      </c>
      <c r="I813" s="145">
        <v>44211</v>
      </c>
      <c r="J813" s="41">
        <v>20000</v>
      </c>
      <c r="K813" s="44">
        <v>2.1446999999999998</v>
      </c>
      <c r="L813" s="67">
        <v>44393</v>
      </c>
      <c r="M813" s="44">
        <v>129</v>
      </c>
      <c r="N813" s="109">
        <v>18400</v>
      </c>
      <c r="O813" s="146">
        <v>1600</v>
      </c>
      <c r="P813" s="70">
        <v>20000</v>
      </c>
      <c r="Q813" s="44">
        <v>2.2000000000000002</v>
      </c>
      <c r="R813" s="44">
        <v>2.1</v>
      </c>
      <c r="S813" s="44">
        <v>2.2000000000000002</v>
      </c>
      <c r="T813" s="132">
        <f t="shared" si="22"/>
        <v>20000</v>
      </c>
      <c r="U813" s="44">
        <v>98.915710000000004</v>
      </c>
      <c r="W813" s="163">
        <f t="shared" si="20"/>
        <v>0</v>
      </c>
    </row>
    <row r="814" spans="1:68" ht="15" customHeight="1" x14ac:dyDescent="0.25">
      <c r="A814" s="194"/>
      <c r="B814" s="175"/>
      <c r="C814" s="34" t="s">
        <v>111</v>
      </c>
      <c r="D814" s="34" t="s">
        <v>1177</v>
      </c>
      <c r="E814" s="34" t="s">
        <v>21</v>
      </c>
      <c r="F814" s="35" t="s">
        <v>1010</v>
      </c>
      <c r="G814" s="43" t="s">
        <v>1005</v>
      </c>
      <c r="H814" s="71">
        <v>44209</v>
      </c>
      <c r="I814" s="50">
        <v>44211</v>
      </c>
      <c r="J814" s="38">
        <v>15000</v>
      </c>
      <c r="K814" s="39">
        <v>4.97</v>
      </c>
      <c r="L814" s="37">
        <v>44393</v>
      </c>
      <c r="M814" s="39">
        <v>135.33330000000001</v>
      </c>
      <c r="N814" s="40">
        <v>12720</v>
      </c>
      <c r="O814" s="40">
        <v>2280</v>
      </c>
      <c r="P814" s="41">
        <f>N814+O814</f>
        <v>15000</v>
      </c>
      <c r="Q814" s="44">
        <v>5</v>
      </c>
      <c r="R814" s="44">
        <v>4.2</v>
      </c>
      <c r="S814" s="44">
        <v>5</v>
      </c>
      <c r="T814" s="132">
        <f t="shared" si="22"/>
        <v>15000</v>
      </c>
      <c r="U814" s="44">
        <v>97.487388999999993</v>
      </c>
      <c r="W814" s="163">
        <f t="shared" si="20"/>
        <v>0</v>
      </c>
    </row>
    <row r="815" spans="1:68" ht="15" customHeight="1" x14ac:dyDescent="0.25">
      <c r="A815" s="194"/>
      <c r="B815" s="175"/>
      <c r="C815" s="34" t="s">
        <v>113</v>
      </c>
      <c r="D815" s="34" t="s">
        <v>1177</v>
      </c>
      <c r="E815" s="65" t="s">
        <v>21</v>
      </c>
      <c r="F815" s="42" t="s">
        <v>1011</v>
      </c>
      <c r="G815" s="43" t="s">
        <v>1005</v>
      </c>
      <c r="H815" s="71">
        <v>44209</v>
      </c>
      <c r="I815" s="50">
        <v>44211</v>
      </c>
      <c r="J815" s="66">
        <v>12045</v>
      </c>
      <c r="K815" s="44">
        <v>6.3703000000000003</v>
      </c>
      <c r="L815" s="67">
        <v>44393</v>
      </c>
      <c r="M815" s="44">
        <v>116.6044</v>
      </c>
      <c r="N815" s="41">
        <v>2000</v>
      </c>
      <c r="O815" s="40">
        <f>P815-N815</f>
        <v>10045</v>
      </c>
      <c r="P815" s="41">
        <v>12045</v>
      </c>
      <c r="Q815" s="44">
        <v>6.5</v>
      </c>
      <c r="R815" s="44">
        <v>6.25</v>
      </c>
      <c r="S815" s="44">
        <v>6.25</v>
      </c>
      <c r="T815" s="132">
        <f t="shared" si="22"/>
        <v>12045</v>
      </c>
      <c r="U815" s="44">
        <v>96.779471000000001</v>
      </c>
      <c r="W815" s="163">
        <f t="shared" si="20"/>
        <v>0</v>
      </c>
    </row>
    <row r="816" spans="1:68" ht="15" customHeight="1" x14ac:dyDescent="0.2">
      <c r="A816" s="194"/>
      <c r="B816" s="175"/>
      <c r="C816" s="34" t="s">
        <v>112</v>
      </c>
      <c r="D816" s="34" t="s">
        <v>1177</v>
      </c>
      <c r="E816" s="65" t="s">
        <v>18</v>
      </c>
      <c r="F816" s="65" t="s">
        <v>1015</v>
      </c>
      <c r="G816" s="43" t="s">
        <v>1005</v>
      </c>
      <c r="H816" s="67">
        <v>44216</v>
      </c>
      <c r="I816" s="145">
        <v>44218</v>
      </c>
      <c r="J816" s="41">
        <v>15000</v>
      </c>
      <c r="K816" s="44">
        <v>8.3786000000000005</v>
      </c>
      <c r="L816" s="67">
        <v>44582</v>
      </c>
      <c r="M816" s="44">
        <v>127.2067</v>
      </c>
      <c r="N816" s="41">
        <v>10000</v>
      </c>
      <c r="O816" s="40">
        <v>5000</v>
      </c>
      <c r="P816" s="70">
        <v>15000</v>
      </c>
      <c r="Q816" s="44">
        <v>9</v>
      </c>
      <c r="R816" s="44">
        <v>6</v>
      </c>
      <c r="S816" s="44">
        <v>9</v>
      </c>
      <c r="T816" s="132">
        <f t="shared" si="22"/>
        <v>15000</v>
      </c>
      <c r="U816" s="44">
        <v>91.528271000000004</v>
      </c>
      <c r="W816" s="163">
        <f t="shared" si="20"/>
        <v>0</v>
      </c>
    </row>
    <row r="817" spans="1:23" ht="15" customHeight="1" x14ac:dyDescent="0.2">
      <c r="A817" s="194"/>
      <c r="B817" s="175"/>
      <c r="C817" s="34" t="s">
        <v>79</v>
      </c>
      <c r="D817" s="34" t="s">
        <v>1177</v>
      </c>
      <c r="E817" s="35" t="s">
        <v>21</v>
      </c>
      <c r="F817" s="65" t="s">
        <v>1542</v>
      </c>
      <c r="G817" s="43" t="s">
        <v>1005</v>
      </c>
      <c r="H817" s="67">
        <v>44216</v>
      </c>
      <c r="I817" s="145">
        <v>44218</v>
      </c>
      <c r="J817" s="41">
        <v>15000</v>
      </c>
      <c r="K817" s="44">
        <v>6.0987999999999998</v>
      </c>
      <c r="L817" s="67">
        <v>44400</v>
      </c>
      <c r="M817" s="44">
        <v>115.4667</v>
      </c>
      <c r="N817" s="41">
        <v>40</v>
      </c>
      <c r="O817" s="146">
        <f>P817-N817</f>
        <v>14960</v>
      </c>
      <c r="P817" s="70">
        <v>15000</v>
      </c>
      <c r="Q817" s="44">
        <v>6.25</v>
      </c>
      <c r="R817" s="44">
        <v>5.0999999999999996</v>
      </c>
      <c r="S817" s="44">
        <v>6.25</v>
      </c>
      <c r="T817" s="132">
        <f t="shared" si="22"/>
        <v>15000</v>
      </c>
      <c r="U817" s="44">
        <v>96.916701000000003</v>
      </c>
      <c r="W817" s="163">
        <f t="shared" si="20"/>
        <v>0</v>
      </c>
    </row>
    <row r="818" spans="1:23" ht="15" customHeight="1" x14ac:dyDescent="0.2">
      <c r="A818" s="194"/>
      <c r="B818" s="175"/>
      <c r="C818" s="34" t="s">
        <v>111</v>
      </c>
      <c r="D818" s="34" t="s">
        <v>1177</v>
      </c>
      <c r="E818" s="65" t="s">
        <v>23</v>
      </c>
      <c r="F818" s="65" t="s">
        <v>1016</v>
      </c>
      <c r="G818" s="43" t="s">
        <v>1005</v>
      </c>
      <c r="H818" s="67">
        <v>44216</v>
      </c>
      <c r="I818" s="145">
        <v>44218</v>
      </c>
      <c r="J818" s="41">
        <v>15000</v>
      </c>
      <c r="K818" s="44">
        <v>4.5332999999999997</v>
      </c>
      <c r="L818" s="67">
        <v>44309</v>
      </c>
      <c r="M818" s="44">
        <v>75</v>
      </c>
      <c r="N818" s="41">
        <v>1500</v>
      </c>
      <c r="O818" s="40">
        <f>P818-N818</f>
        <v>9750</v>
      </c>
      <c r="P818" s="70">
        <v>11250</v>
      </c>
      <c r="Q818" s="44">
        <v>5</v>
      </c>
      <c r="R818" s="44">
        <v>3.65</v>
      </c>
      <c r="S818" s="44">
        <v>5</v>
      </c>
      <c r="T818" s="132">
        <f t="shared" si="22"/>
        <v>15000</v>
      </c>
      <c r="U818" s="44">
        <v>98.854073999999997</v>
      </c>
      <c r="W818" s="163">
        <f t="shared" si="20"/>
        <v>3750</v>
      </c>
    </row>
    <row r="819" spans="1:23" ht="15" customHeight="1" x14ac:dyDescent="0.2">
      <c r="A819" s="194"/>
      <c r="B819" s="175"/>
      <c r="C819" s="34" t="s">
        <v>111</v>
      </c>
      <c r="D819" s="34" t="s">
        <v>1177</v>
      </c>
      <c r="E819" s="65" t="s">
        <v>21</v>
      </c>
      <c r="F819" s="65" t="s">
        <v>1017</v>
      </c>
      <c r="G819" s="43" t="s">
        <v>1005</v>
      </c>
      <c r="H819" s="67">
        <v>44216</v>
      </c>
      <c r="I819" s="145">
        <v>44218</v>
      </c>
      <c r="J819" s="41">
        <v>10000</v>
      </c>
      <c r="K819" s="44">
        <v>4.97</v>
      </c>
      <c r="L819" s="67">
        <v>44386</v>
      </c>
      <c r="M819" s="44">
        <v>110</v>
      </c>
      <c r="N819" s="41">
        <v>3000</v>
      </c>
      <c r="O819" s="40">
        <v>7000</v>
      </c>
      <c r="P819" s="41">
        <f>N819+O819</f>
        <v>10000</v>
      </c>
      <c r="Q819" s="44">
        <v>5</v>
      </c>
      <c r="R819" s="44">
        <v>4.8499999999999996</v>
      </c>
      <c r="S819" s="44">
        <v>5</v>
      </c>
      <c r="T819" s="132">
        <f t="shared" si="22"/>
        <v>10000</v>
      </c>
      <c r="U819" s="44">
        <v>97.680667</v>
      </c>
      <c r="W819" s="163">
        <f t="shared" si="20"/>
        <v>0</v>
      </c>
    </row>
    <row r="820" spans="1:23" ht="15" customHeight="1" x14ac:dyDescent="0.25">
      <c r="A820" s="194"/>
      <c r="B820" s="175"/>
      <c r="C820" s="34" t="s">
        <v>113</v>
      </c>
      <c r="D820" s="34" t="s">
        <v>1177</v>
      </c>
      <c r="E820" s="65" t="s">
        <v>21</v>
      </c>
      <c r="F820" s="42" t="s">
        <v>1018</v>
      </c>
      <c r="G820" s="43" t="s">
        <v>1005</v>
      </c>
      <c r="H820" s="71">
        <v>44216</v>
      </c>
      <c r="I820" s="50">
        <v>44218</v>
      </c>
      <c r="J820" s="66">
        <v>4131</v>
      </c>
      <c r="K820" s="44">
        <v>6.5</v>
      </c>
      <c r="L820" s="67">
        <v>44400</v>
      </c>
      <c r="M820" s="44">
        <v>48.414400000000001</v>
      </c>
      <c r="N820" s="41">
        <v>2000</v>
      </c>
      <c r="O820" s="40">
        <v>0</v>
      </c>
      <c r="P820" s="41">
        <v>2000</v>
      </c>
      <c r="Q820" s="44">
        <v>6.5</v>
      </c>
      <c r="R820" s="44">
        <v>6.5</v>
      </c>
      <c r="S820" s="44">
        <v>6.5</v>
      </c>
      <c r="T820" s="132">
        <f t="shared" si="22"/>
        <v>4131</v>
      </c>
      <c r="U820" s="44">
        <v>96.713888999999995</v>
      </c>
      <c r="W820" s="163">
        <f t="shared" si="20"/>
        <v>2131</v>
      </c>
    </row>
    <row r="821" spans="1:23" ht="15" customHeight="1" x14ac:dyDescent="0.25">
      <c r="A821" s="194"/>
      <c r="B821" s="175"/>
      <c r="C821" s="34" t="s">
        <v>76</v>
      </c>
      <c r="D821" s="34" t="s">
        <v>1177</v>
      </c>
      <c r="E821" s="65" t="s">
        <v>18</v>
      </c>
      <c r="F821" s="42" t="s">
        <v>1021</v>
      </c>
      <c r="G821" s="43" t="s">
        <v>1005</v>
      </c>
      <c r="H821" s="71">
        <v>44223</v>
      </c>
      <c r="I821" s="50">
        <v>44225</v>
      </c>
      <c r="J821" s="66">
        <v>15000</v>
      </c>
      <c r="K821" s="44">
        <v>2.6057000000000001</v>
      </c>
      <c r="L821" s="67">
        <v>44589</v>
      </c>
      <c r="M821" s="44">
        <v>146</v>
      </c>
      <c r="N821" s="109">
        <v>13400</v>
      </c>
      <c r="O821" s="40">
        <v>1600</v>
      </c>
      <c r="P821" s="41">
        <v>15000</v>
      </c>
      <c r="Q821" s="44">
        <v>2.8</v>
      </c>
      <c r="R821" s="44">
        <v>2.2000000000000002</v>
      </c>
      <c r="S821" s="44">
        <v>2.8</v>
      </c>
      <c r="T821" s="132">
        <f t="shared" si="22"/>
        <v>15000</v>
      </c>
      <c r="U821" s="44">
        <v>97.365380999999999</v>
      </c>
      <c r="W821" s="163">
        <f t="shared" si="20"/>
        <v>0</v>
      </c>
    </row>
    <row r="822" spans="1:23" ht="15" customHeight="1" x14ac:dyDescent="0.25">
      <c r="A822" s="194"/>
      <c r="B822" s="176"/>
      <c r="C822" s="34" t="s">
        <v>113</v>
      </c>
      <c r="D822" s="34" t="s">
        <v>1177</v>
      </c>
      <c r="E822" s="65" t="s">
        <v>21</v>
      </c>
      <c r="F822" s="42" t="s">
        <v>1022</v>
      </c>
      <c r="G822" s="43" t="s">
        <v>1005</v>
      </c>
      <c r="H822" s="71">
        <v>44223</v>
      </c>
      <c r="I822" s="50">
        <v>44225</v>
      </c>
      <c r="J822" s="66">
        <v>7592</v>
      </c>
      <c r="K822" s="44">
        <v>6.2831999999999999</v>
      </c>
      <c r="L822" s="67">
        <v>44407</v>
      </c>
      <c r="M822" s="44">
        <v>100</v>
      </c>
      <c r="N822" s="41">
        <v>5592</v>
      </c>
      <c r="O822" s="40">
        <v>2000</v>
      </c>
      <c r="P822" s="41">
        <v>7592</v>
      </c>
      <c r="Q822" s="44">
        <v>7</v>
      </c>
      <c r="R822" s="44">
        <v>6</v>
      </c>
      <c r="S822" s="44">
        <v>7</v>
      </c>
      <c r="T822" s="132">
        <f t="shared" si="22"/>
        <v>7592</v>
      </c>
      <c r="U822" s="44">
        <v>96.823497000000003</v>
      </c>
      <c r="W822" s="163">
        <f t="shared" si="20"/>
        <v>0</v>
      </c>
    </row>
    <row r="823" spans="1:23" ht="15" customHeight="1" x14ac:dyDescent="0.25">
      <c r="A823" s="194"/>
      <c r="B823" s="195" t="s">
        <v>944</v>
      </c>
      <c r="C823" s="26" t="s">
        <v>79</v>
      </c>
      <c r="D823" s="26" t="s">
        <v>1177</v>
      </c>
      <c r="E823" s="27" t="s">
        <v>18</v>
      </c>
      <c r="F823" s="27" t="s">
        <v>1543</v>
      </c>
      <c r="G823" s="47" t="s">
        <v>1029</v>
      </c>
      <c r="H823" s="74">
        <v>44230</v>
      </c>
      <c r="I823" s="60">
        <v>44232</v>
      </c>
      <c r="J823" s="61">
        <v>11000</v>
      </c>
      <c r="K823" s="63">
        <v>6.1866000000000003</v>
      </c>
      <c r="L823" s="60">
        <v>44596</v>
      </c>
      <c r="M823" s="63">
        <v>50.045499999999997</v>
      </c>
      <c r="N823" s="111">
        <v>5500</v>
      </c>
      <c r="O823" s="32">
        <v>5</v>
      </c>
      <c r="P823" s="64">
        <v>5505</v>
      </c>
      <c r="Q823" s="63">
        <v>6.2</v>
      </c>
      <c r="R823" s="63">
        <v>5.5</v>
      </c>
      <c r="S823" s="63">
        <v>6.2</v>
      </c>
      <c r="T823" s="112">
        <f t="shared" si="22"/>
        <v>11000</v>
      </c>
      <c r="U823" s="63">
        <v>93.744611000000006</v>
      </c>
      <c r="W823" s="163">
        <f t="shared" si="20"/>
        <v>5495</v>
      </c>
    </row>
    <row r="824" spans="1:23" ht="15" customHeight="1" x14ac:dyDescent="0.25">
      <c r="A824" s="194"/>
      <c r="B824" s="195"/>
      <c r="C824" s="26" t="s">
        <v>111</v>
      </c>
      <c r="D824" s="26" t="s">
        <v>1177</v>
      </c>
      <c r="E824" s="27" t="s">
        <v>21</v>
      </c>
      <c r="F824" s="27" t="s">
        <v>1030</v>
      </c>
      <c r="G824" s="47" t="s">
        <v>1029</v>
      </c>
      <c r="H824" s="74">
        <v>44230</v>
      </c>
      <c r="I824" s="60">
        <v>44232</v>
      </c>
      <c r="J824" s="88">
        <v>12000</v>
      </c>
      <c r="K824" s="63">
        <v>4.9020999999999999</v>
      </c>
      <c r="L824" s="60">
        <v>44414</v>
      </c>
      <c r="M824" s="63">
        <v>132.4667</v>
      </c>
      <c r="N824" s="62">
        <v>3700</v>
      </c>
      <c r="O824" s="32">
        <v>8300</v>
      </c>
      <c r="P824" s="64">
        <v>12000</v>
      </c>
      <c r="Q824" s="63">
        <v>5.5</v>
      </c>
      <c r="R824" s="63">
        <v>4.5</v>
      </c>
      <c r="S824" s="63">
        <v>5.5</v>
      </c>
      <c r="T824" s="112">
        <v>12000</v>
      </c>
      <c r="U824" s="63">
        <v>97.521725000000004</v>
      </c>
      <c r="W824" s="163">
        <f t="shared" si="20"/>
        <v>0</v>
      </c>
    </row>
    <row r="825" spans="1:23" ht="15" customHeight="1" x14ac:dyDescent="0.25">
      <c r="A825" s="194"/>
      <c r="B825" s="195"/>
      <c r="C825" s="26" t="s">
        <v>112</v>
      </c>
      <c r="D825" s="26" t="s">
        <v>1177</v>
      </c>
      <c r="E825" s="27" t="s">
        <v>18</v>
      </c>
      <c r="F825" s="27" t="s">
        <v>1031</v>
      </c>
      <c r="G825" s="47" t="s">
        <v>1029</v>
      </c>
      <c r="H825" s="74">
        <v>44230</v>
      </c>
      <c r="I825" s="60">
        <v>44232</v>
      </c>
      <c r="J825" s="88">
        <v>15000</v>
      </c>
      <c r="K825" s="63">
        <v>8.2632999999999992</v>
      </c>
      <c r="L825" s="60">
        <v>44596</v>
      </c>
      <c r="M825" s="63">
        <v>123.33329999999999</v>
      </c>
      <c r="N825" s="62">
        <v>9222</v>
      </c>
      <c r="O825" s="32">
        <v>5778</v>
      </c>
      <c r="P825" s="64">
        <v>15000</v>
      </c>
      <c r="Q825" s="63">
        <v>8.5</v>
      </c>
      <c r="R825" s="63">
        <v>8</v>
      </c>
      <c r="S825" s="63">
        <v>8.5</v>
      </c>
      <c r="T825" s="112">
        <v>15000</v>
      </c>
      <c r="U825" s="63">
        <v>91.644852</v>
      </c>
      <c r="W825" s="163">
        <f t="shared" si="20"/>
        <v>0</v>
      </c>
    </row>
    <row r="826" spans="1:23" ht="15" customHeight="1" x14ac:dyDescent="0.25">
      <c r="A826" s="194"/>
      <c r="B826" s="195"/>
      <c r="C826" s="26" t="s">
        <v>113</v>
      </c>
      <c r="D826" s="26" t="s">
        <v>1177</v>
      </c>
      <c r="E826" s="27" t="s">
        <v>21</v>
      </c>
      <c r="F826" s="27" t="s">
        <v>1032</v>
      </c>
      <c r="G826" s="47" t="s">
        <v>1029</v>
      </c>
      <c r="H826" s="74">
        <v>44230</v>
      </c>
      <c r="I826" s="60">
        <v>44232</v>
      </c>
      <c r="J826" s="88">
        <v>8262</v>
      </c>
      <c r="K826" s="63">
        <v>6.4242999999999997</v>
      </c>
      <c r="L826" s="60">
        <v>44414</v>
      </c>
      <c r="M826" s="63">
        <v>154.3331</v>
      </c>
      <c r="N826" s="62">
        <v>7262</v>
      </c>
      <c r="O826" s="32">
        <v>1000</v>
      </c>
      <c r="P826" s="64">
        <v>8262</v>
      </c>
      <c r="Q826" s="63">
        <v>6.5</v>
      </c>
      <c r="R826" s="63">
        <v>6</v>
      </c>
      <c r="S826" s="63">
        <v>6.5</v>
      </c>
      <c r="T826" s="112">
        <v>8262</v>
      </c>
      <c r="U826" s="63">
        <v>96.752163999999993</v>
      </c>
      <c r="W826" s="163">
        <f t="shared" si="20"/>
        <v>0</v>
      </c>
    </row>
    <row r="827" spans="1:23" ht="15" customHeight="1" x14ac:dyDescent="0.25">
      <c r="A827" s="194"/>
      <c r="B827" s="195"/>
      <c r="C827" s="26" t="s">
        <v>76</v>
      </c>
      <c r="D827" s="26" t="s">
        <v>1177</v>
      </c>
      <c r="E827" s="27" t="s">
        <v>21</v>
      </c>
      <c r="F827" s="27" t="s">
        <v>1033</v>
      </c>
      <c r="G827" s="47" t="s">
        <v>1029</v>
      </c>
      <c r="H827" s="74">
        <v>44230</v>
      </c>
      <c r="I827" s="60">
        <v>44232</v>
      </c>
      <c r="J827" s="88">
        <v>20000</v>
      </c>
      <c r="K827" s="63">
        <v>2.1604999999999999</v>
      </c>
      <c r="L827" s="60">
        <v>44421</v>
      </c>
      <c r="M827" s="63">
        <v>190</v>
      </c>
      <c r="N827" s="64">
        <v>20000</v>
      </c>
      <c r="O827" s="32">
        <v>0</v>
      </c>
      <c r="P827" s="64">
        <v>20000</v>
      </c>
      <c r="Q827" s="63">
        <v>2.2000000000000002</v>
      </c>
      <c r="R827" s="63">
        <v>2.1</v>
      </c>
      <c r="S827" s="63">
        <v>2.2000000000000002</v>
      </c>
      <c r="T827" s="112">
        <v>20000</v>
      </c>
      <c r="U827" s="63">
        <v>98.907747000000001</v>
      </c>
      <c r="W827" s="163">
        <f t="shared" si="20"/>
        <v>0</v>
      </c>
    </row>
    <row r="828" spans="1:23" ht="15" customHeight="1" x14ac:dyDescent="0.25">
      <c r="A828" s="194"/>
      <c r="B828" s="195"/>
      <c r="C828" s="26" t="s">
        <v>111</v>
      </c>
      <c r="D828" s="26" t="s">
        <v>1177</v>
      </c>
      <c r="E828" s="27" t="s">
        <v>21</v>
      </c>
      <c r="F828" s="27" t="s">
        <v>1034</v>
      </c>
      <c r="G828" s="47" t="s">
        <v>1029</v>
      </c>
      <c r="H828" s="74">
        <v>44237</v>
      </c>
      <c r="I828" s="60">
        <v>44239</v>
      </c>
      <c r="J828" s="88">
        <v>14000</v>
      </c>
      <c r="K828" s="63">
        <v>5.2702</v>
      </c>
      <c r="L828" s="60">
        <v>44421</v>
      </c>
      <c r="M828" s="63">
        <v>91.071399999999997</v>
      </c>
      <c r="N828" s="64">
        <v>2000</v>
      </c>
      <c r="O828" s="32">
        <v>10650</v>
      </c>
      <c r="P828" s="64">
        <f>N828+O828</f>
        <v>12650</v>
      </c>
      <c r="Q828" s="63">
        <v>5.5</v>
      </c>
      <c r="R828" s="63">
        <v>4.95</v>
      </c>
      <c r="S828" s="63">
        <v>5.5</v>
      </c>
      <c r="T828" s="112">
        <v>14000</v>
      </c>
      <c r="U828" s="63">
        <v>97.335642000000007</v>
      </c>
      <c r="W828" s="163">
        <f t="shared" si="20"/>
        <v>1350</v>
      </c>
    </row>
    <row r="829" spans="1:23" ht="15" customHeight="1" x14ac:dyDescent="0.25">
      <c r="A829" s="194"/>
      <c r="B829" s="195"/>
      <c r="C829" s="26" t="s">
        <v>79</v>
      </c>
      <c r="D829" s="26" t="s">
        <v>1177</v>
      </c>
      <c r="E829" s="27" t="s">
        <v>18</v>
      </c>
      <c r="F829" s="27" t="s">
        <v>1544</v>
      </c>
      <c r="G829" s="47" t="s">
        <v>1029</v>
      </c>
      <c r="H829" s="74">
        <v>44237</v>
      </c>
      <c r="I829" s="60">
        <v>44239</v>
      </c>
      <c r="J829" s="88">
        <v>15000</v>
      </c>
      <c r="K829" s="63">
        <v>6.4683000000000002</v>
      </c>
      <c r="L829" s="60">
        <v>44596</v>
      </c>
      <c r="M829" s="63">
        <v>7.98</v>
      </c>
      <c r="N829" s="112">
        <v>120</v>
      </c>
      <c r="O829" s="32">
        <v>1017</v>
      </c>
      <c r="P829" s="64">
        <f>N829+O829</f>
        <v>1137</v>
      </c>
      <c r="Q829" s="63">
        <v>6.5</v>
      </c>
      <c r="R829" s="63">
        <v>6.2</v>
      </c>
      <c r="S829" s="63">
        <v>6.5</v>
      </c>
      <c r="T829" s="112">
        <v>15000</v>
      </c>
      <c r="U829" s="63">
        <v>93.585565000000003</v>
      </c>
      <c r="W829" s="163">
        <f t="shared" si="20"/>
        <v>13863</v>
      </c>
    </row>
    <row r="830" spans="1:23" ht="15" customHeight="1" x14ac:dyDescent="0.25">
      <c r="A830" s="194"/>
      <c r="B830" s="195"/>
      <c r="C830" s="26" t="s">
        <v>76</v>
      </c>
      <c r="D830" s="26" t="s">
        <v>1177</v>
      </c>
      <c r="E830" s="27" t="s">
        <v>18</v>
      </c>
      <c r="F830" s="27" t="s">
        <v>1035</v>
      </c>
      <c r="G830" s="47" t="s">
        <v>1029</v>
      </c>
      <c r="H830" s="74">
        <v>44244</v>
      </c>
      <c r="I830" s="60">
        <v>44246</v>
      </c>
      <c r="J830" s="88">
        <v>7000</v>
      </c>
      <c r="K830" s="63">
        <v>2.7387000000000001</v>
      </c>
      <c r="L830" s="60">
        <v>44610</v>
      </c>
      <c r="M830" s="63">
        <v>264.57139999999998</v>
      </c>
      <c r="N830" s="64">
        <v>7000</v>
      </c>
      <c r="O830" s="32">
        <v>0</v>
      </c>
      <c r="P830" s="64">
        <v>7000</v>
      </c>
      <c r="Q830" s="63">
        <v>2.8</v>
      </c>
      <c r="R830" s="63">
        <v>2.6</v>
      </c>
      <c r="S830" s="63">
        <v>2.8</v>
      </c>
      <c r="T830" s="112">
        <v>7000</v>
      </c>
      <c r="U830" s="63">
        <v>97.230856000000003</v>
      </c>
      <c r="W830" s="163">
        <f t="shared" si="20"/>
        <v>0</v>
      </c>
    </row>
    <row r="831" spans="1:23" ht="15" customHeight="1" x14ac:dyDescent="0.25">
      <c r="A831" s="194"/>
      <c r="B831" s="195"/>
      <c r="C831" s="26" t="s">
        <v>76</v>
      </c>
      <c r="D831" s="26" t="s">
        <v>1177</v>
      </c>
      <c r="E831" s="27" t="s">
        <v>21</v>
      </c>
      <c r="F831" s="27" t="s">
        <v>1036</v>
      </c>
      <c r="G831" s="47" t="s">
        <v>1029</v>
      </c>
      <c r="H831" s="74">
        <v>44244</v>
      </c>
      <c r="I831" s="60">
        <v>44246</v>
      </c>
      <c r="J831" s="88">
        <v>13000</v>
      </c>
      <c r="K831" s="63">
        <v>2</v>
      </c>
      <c r="L831" s="60">
        <v>44428</v>
      </c>
      <c r="M831" s="63">
        <v>257.88459999999998</v>
      </c>
      <c r="N831" s="64">
        <v>3000</v>
      </c>
      <c r="O831" s="32">
        <v>10000</v>
      </c>
      <c r="P831" s="64">
        <v>13000</v>
      </c>
      <c r="Q831" s="63">
        <v>2.1</v>
      </c>
      <c r="R831" s="63">
        <v>1.95</v>
      </c>
      <c r="S831" s="63">
        <v>2.1</v>
      </c>
      <c r="T831" s="112">
        <v>13000</v>
      </c>
      <c r="U831" s="63">
        <v>98.988889</v>
      </c>
      <c r="W831" s="163">
        <f t="shared" si="20"/>
        <v>0</v>
      </c>
    </row>
    <row r="832" spans="1:23" ht="15" customHeight="1" x14ac:dyDescent="0.25">
      <c r="A832" s="194"/>
      <c r="B832" s="195"/>
      <c r="C832" s="26" t="s">
        <v>79</v>
      </c>
      <c r="D832" s="26" t="s">
        <v>1177</v>
      </c>
      <c r="E832" s="27" t="s">
        <v>21</v>
      </c>
      <c r="F832" s="27" t="s">
        <v>1545</v>
      </c>
      <c r="G832" s="47" t="s">
        <v>1029</v>
      </c>
      <c r="H832" s="74">
        <v>44244</v>
      </c>
      <c r="I832" s="60">
        <v>44246</v>
      </c>
      <c r="J832" s="88">
        <v>15000</v>
      </c>
      <c r="K832" s="63">
        <v>6.3235000000000001</v>
      </c>
      <c r="L832" s="60">
        <v>44428</v>
      </c>
      <c r="M832" s="63">
        <v>74.286699999999996</v>
      </c>
      <c r="N832" s="62">
        <v>3643</v>
      </c>
      <c r="O832" s="32">
        <v>7500</v>
      </c>
      <c r="P832" s="64">
        <v>11143</v>
      </c>
      <c r="Q832" s="63">
        <v>6.5</v>
      </c>
      <c r="R832" s="63">
        <v>5.85</v>
      </c>
      <c r="S832" s="63">
        <v>6.5</v>
      </c>
      <c r="T832" s="112">
        <v>15000</v>
      </c>
      <c r="U832" s="63">
        <v>96.803117999999998</v>
      </c>
      <c r="W832" s="163">
        <f t="shared" si="20"/>
        <v>3857</v>
      </c>
    </row>
    <row r="833" spans="1:23" ht="15" customHeight="1" x14ac:dyDescent="0.25">
      <c r="A833" s="194"/>
      <c r="B833" s="195"/>
      <c r="C833" s="26" t="s">
        <v>111</v>
      </c>
      <c r="D833" s="26" t="s">
        <v>1177</v>
      </c>
      <c r="E833" s="27" t="s">
        <v>23</v>
      </c>
      <c r="F833" s="27" t="s">
        <v>1037</v>
      </c>
      <c r="G833" s="47" t="s">
        <v>1029</v>
      </c>
      <c r="H833" s="74">
        <v>44244</v>
      </c>
      <c r="I833" s="60">
        <v>44246</v>
      </c>
      <c r="J833" s="88">
        <v>16000</v>
      </c>
      <c r="K833" s="63">
        <v>4.9301000000000004</v>
      </c>
      <c r="L833" s="60">
        <v>44337</v>
      </c>
      <c r="M833" s="63">
        <v>61.25</v>
      </c>
      <c r="N833" s="62">
        <v>6300</v>
      </c>
      <c r="O833" s="32">
        <v>3500</v>
      </c>
      <c r="P833" s="64">
        <v>9800</v>
      </c>
      <c r="Q833" s="63">
        <v>5.5</v>
      </c>
      <c r="R833" s="63">
        <v>4.45</v>
      </c>
      <c r="S833" s="63">
        <v>5.5</v>
      </c>
      <c r="T833" s="112">
        <v>16000</v>
      </c>
      <c r="U833" s="63">
        <v>98.753780000000006</v>
      </c>
      <c r="W833" s="163">
        <f t="shared" si="20"/>
        <v>6200</v>
      </c>
    </row>
    <row r="834" spans="1:23" ht="15" customHeight="1" x14ac:dyDescent="0.25">
      <c r="A834" s="194"/>
      <c r="B834" s="195"/>
      <c r="C834" s="26" t="s">
        <v>113</v>
      </c>
      <c r="D834" s="26" t="s">
        <v>1177</v>
      </c>
      <c r="E834" s="27" t="s">
        <v>21</v>
      </c>
      <c r="F834" s="27" t="s">
        <v>1038</v>
      </c>
      <c r="G834" s="47" t="s">
        <v>1029</v>
      </c>
      <c r="H834" s="74">
        <v>44244</v>
      </c>
      <c r="I834" s="60">
        <v>44246</v>
      </c>
      <c r="J834" s="88">
        <v>7020</v>
      </c>
      <c r="K834" s="63">
        <v>6.0896999999999997</v>
      </c>
      <c r="L834" s="60">
        <v>44428</v>
      </c>
      <c r="M834" s="63">
        <v>157.0513</v>
      </c>
      <c r="N834" s="62">
        <v>7020</v>
      </c>
      <c r="O834" s="32">
        <v>0</v>
      </c>
      <c r="P834" s="64">
        <v>7020</v>
      </c>
      <c r="Q834" s="63">
        <v>6.25</v>
      </c>
      <c r="R834" s="63">
        <v>6</v>
      </c>
      <c r="S834" s="63">
        <v>6.25</v>
      </c>
      <c r="T834" s="112">
        <v>7020</v>
      </c>
      <c r="U834" s="63">
        <v>96.921295999999998</v>
      </c>
      <c r="W834" s="163">
        <f t="shared" si="20"/>
        <v>0</v>
      </c>
    </row>
    <row r="835" spans="1:23" ht="15" customHeight="1" x14ac:dyDescent="0.25">
      <c r="A835" s="194"/>
      <c r="B835" s="195"/>
      <c r="C835" s="26" t="s">
        <v>79</v>
      </c>
      <c r="D835" s="26" t="s">
        <v>1177</v>
      </c>
      <c r="E835" s="27" t="s">
        <v>18</v>
      </c>
      <c r="F835" s="27" t="s">
        <v>1546</v>
      </c>
      <c r="G835" s="47" t="s">
        <v>1029</v>
      </c>
      <c r="H835" s="74">
        <v>44251</v>
      </c>
      <c r="I835" s="60">
        <v>44253</v>
      </c>
      <c r="J835" s="88">
        <v>11000</v>
      </c>
      <c r="K835" s="63">
        <v>6.0011000000000001</v>
      </c>
      <c r="L835" s="60">
        <v>44617</v>
      </c>
      <c r="M835" s="63">
        <v>97</v>
      </c>
      <c r="N835" s="111">
        <v>10600</v>
      </c>
      <c r="O835" s="32">
        <v>45</v>
      </c>
      <c r="P835" s="64">
        <v>10645</v>
      </c>
      <c r="Q835" s="63">
        <v>6.3</v>
      </c>
      <c r="R835" s="63">
        <v>5.6</v>
      </c>
      <c r="S835" s="63">
        <v>6.3</v>
      </c>
      <c r="T835" s="112">
        <v>11000</v>
      </c>
      <c r="U835" s="63">
        <v>93.932193999999996</v>
      </c>
      <c r="W835" s="163">
        <f t="shared" ref="W835:W898" si="23">J835-P835</f>
        <v>355</v>
      </c>
    </row>
    <row r="836" spans="1:23" ht="15" customHeight="1" x14ac:dyDescent="0.25">
      <c r="A836" s="194"/>
      <c r="B836" s="195"/>
      <c r="C836" s="26" t="s">
        <v>111</v>
      </c>
      <c r="D836" s="26" t="s">
        <v>1177</v>
      </c>
      <c r="E836" s="27" t="s">
        <v>23</v>
      </c>
      <c r="F836" s="27" t="s">
        <v>1039</v>
      </c>
      <c r="G836" s="47" t="s">
        <v>1029</v>
      </c>
      <c r="H836" s="74">
        <v>44251</v>
      </c>
      <c r="I836" s="60">
        <v>44253</v>
      </c>
      <c r="J836" s="88">
        <v>8000</v>
      </c>
      <c r="K836" s="63">
        <v>4.8075999999999999</v>
      </c>
      <c r="L836" s="60">
        <v>44337</v>
      </c>
      <c r="M836" s="63">
        <v>135</v>
      </c>
      <c r="N836" s="62">
        <v>4000</v>
      </c>
      <c r="O836" s="32">
        <v>4000</v>
      </c>
      <c r="P836" s="64">
        <v>8000</v>
      </c>
      <c r="Q836" s="63">
        <v>5.05</v>
      </c>
      <c r="R836" s="63">
        <v>4.5</v>
      </c>
      <c r="S836" s="63">
        <v>5.05</v>
      </c>
      <c r="T836" s="112">
        <v>8000</v>
      </c>
      <c r="U836" s="63">
        <v>98.878231999999997</v>
      </c>
      <c r="W836" s="163">
        <f t="shared" si="23"/>
        <v>0</v>
      </c>
    </row>
    <row r="837" spans="1:23" ht="15" customHeight="1" x14ac:dyDescent="0.25">
      <c r="A837" s="194"/>
      <c r="B837" s="195"/>
      <c r="C837" s="26" t="s">
        <v>111</v>
      </c>
      <c r="D837" s="26" t="s">
        <v>1177</v>
      </c>
      <c r="E837" s="27" t="s">
        <v>18</v>
      </c>
      <c r="F837" s="27" t="s">
        <v>1040</v>
      </c>
      <c r="G837" s="47" t="s">
        <v>1029</v>
      </c>
      <c r="H837" s="74">
        <v>44251</v>
      </c>
      <c r="I837" s="60">
        <v>44253</v>
      </c>
      <c r="J837" s="88">
        <v>10000</v>
      </c>
      <c r="K837" s="63">
        <v>5.5387000000000004</v>
      </c>
      <c r="L837" s="60">
        <v>44617</v>
      </c>
      <c r="M837" s="63">
        <v>41.78</v>
      </c>
      <c r="N837" s="62">
        <v>1000</v>
      </c>
      <c r="O837" s="32">
        <f>2165+650</f>
        <v>2815</v>
      </c>
      <c r="P837" s="64">
        <v>3815</v>
      </c>
      <c r="Q837" s="63">
        <v>5.85</v>
      </c>
      <c r="R837" s="63">
        <v>5</v>
      </c>
      <c r="S837" s="63">
        <v>5.85</v>
      </c>
      <c r="T837" s="112">
        <v>10000</v>
      </c>
      <c r="U837" s="63">
        <v>94.399795999999995</v>
      </c>
      <c r="W837" s="163">
        <f t="shared" si="23"/>
        <v>6185</v>
      </c>
    </row>
    <row r="838" spans="1:23" ht="15" customHeight="1" x14ac:dyDescent="0.25">
      <c r="A838" s="194"/>
      <c r="B838" s="195"/>
      <c r="C838" s="81" t="s">
        <v>113</v>
      </c>
      <c r="D838" s="81" t="s">
        <v>1177</v>
      </c>
      <c r="E838" s="82" t="s">
        <v>21</v>
      </c>
      <c r="F838" s="82" t="s">
        <v>1041</v>
      </c>
      <c r="G838" s="47" t="s">
        <v>1029</v>
      </c>
      <c r="H838" s="83">
        <v>44251</v>
      </c>
      <c r="I838" s="84">
        <v>44253</v>
      </c>
      <c r="J838" s="89">
        <v>16111</v>
      </c>
      <c r="K838" s="85">
        <v>6.4161000000000001</v>
      </c>
      <c r="L838" s="84">
        <v>44435</v>
      </c>
      <c r="M838" s="85">
        <v>92.433700000000002</v>
      </c>
      <c r="N838" s="86">
        <v>3929</v>
      </c>
      <c r="O838" s="157">
        <v>10963</v>
      </c>
      <c r="P838" s="87">
        <v>14892</v>
      </c>
      <c r="Q838" s="85">
        <v>6.5</v>
      </c>
      <c r="R838" s="85">
        <v>6.1820000000000004</v>
      </c>
      <c r="S838" s="85">
        <v>6.5</v>
      </c>
      <c r="T838" s="159">
        <v>16111</v>
      </c>
      <c r="U838" s="85">
        <v>96.756304</v>
      </c>
      <c r="W838" s="163">
        <f t="shared" si="23"/>
        <v>1219</v>
      </c>
    </row>
    <row r="839" spans="1:23" ht="15" customHeight="1" x14ac:dyDescent="0.25">
      <c r="A839" s="194"/>
      <c r="B839" s="174" t="s">
        <v>943</v>
      </c>
      <c r="C839" s="34" t="s">
        <v>76</v>
      </c>
      <c r="D839" s="34" t="s">
        <v>1177</v>
      </c>
      <c r="E839" s="65" t="s">
        <v>21</v>
      </c>
      <c r="F839" s="42" t="s">
        <v>1048</v>
      </c>
      <c r="G839" s="43" t="s">
        <v>1042</v>
      </c>
      <c r="H839" s="71">
        <v>44258</v>
      </c>
      <c r="I839" s="50">
        <v>44260</v>
      </c>
      <c r="J839" s="66">
        <v>20000</v>
      </c>
      <c r="K839" s="44">
        <v>2.0625</v>
      </c>
      <c r="L839" s="67">
        <v>44442</v>
      </c>
      <c r="M839" s="44">
        <v>195.125</v>
      </c>
      <c r="N839" s="109">
        <v>15000</v>
      </c>
      <c r="O839" s="40">
        <v>5000</v>
      </c>
      <c r="P839" s="41">
        <v>20000</v>
      </c>
      <c r="Q839" s="44">
        <v>2.15</v>
      </c>
      <c r="R839" s="44">
        <v>1.95</v>
      </c>
      <c r="S839" s="44">
        <v>2.15</v>
      </c>
      <c r="T839" s="132">
        <v>20000</v>
      </c>
      <c r="U839" s="44">
        <v>98.968035</v>
      </c>
      <c r="W839" s="163">
        <f t="shared" si="23"/>
        <v>0</v>
      </c>
    </row>
    <row r="840" spans="1:23" ht="15" customHeight="1" x14ac:dyDescent="0.25">
      <c r="A840" s="194"/>
      <c r="B840" s="175"/>
      <c r="C840" s="34" t="s">
        <v>79</v>
      </c>
      <c r="D840" s="34" t="s">
        <v>1177</v>
      </c>
      <c r="E840" s="65" t="s">
        <v>23</v>
      </c>
      <c r="F840" s="42" t="s">
        <v>1547</v>
      </c>
      <c r="G840" s="43" t="s">
        <v>1042</v>
      </c>
      <c r="H840" s="71">
        <v>44258</v>
      </c>
      <c r="I840" s="50">
        <v>44260</v>
      </c>
      <c r="J840" s="41">
        <v>6000</v>
      </c>
      <c r="K840" s="44">
        <v>5.9733000000000001</v>
      </c>
      <c r="L840" s="67">
        <v>44351</v>
      </c>
      <c r="M840" s="44">
        <v>96.666700000000006</v>
      </c>
      <c r="N840" s="41">
        <v>3300</v>
      </c>
      <c r="O840" s="146">
        <v>2500</v>
      </c>
      <c r="P840" s="41">
        <v>5800</v>
      </c>
      <c r="Q840" s="44">
        <v>6.5</v>
      </c>
      <c r="R840" s="44">
        <v>5.5</v>
      </c>
      <c r="S840" s="44">
        <v>6.5</v>
      </c>
      <c r="T840" s="132">
        <v>6000</v>
      </c>
      <c r="U840" s="44">
        <v>98.512534000000002</v>
      </c>
      <c r="W840" s="163">
        <f t="shared" si="23"/>
        <v>200</v>
      </c>
    </row>
    <row r="841" spans="1:23" ht="15" customHeight="1" x14ac:dyDescent="0.2">
      <c r="A841" s="194"/>
      <c r="B841" s="175"/>
      <c r="C841" s="34" t="s">
        <v>111</v>
      </c>
      <c r="D841" s="34" t="s">
        <v>1177</v>
      </c>
      <c r="E841" s="65" t="s">
        <v>21</v>
      </c>
      <c r="F841" s="65" t="s">
        <v>1049</v>
      </c>
      <c r="G841" s="43" t="s">
        <v>1042</v>
      </c>
      <c r="H841" s="67">
        <v>44258</v>
      </c>
      <c r="I841" s="50">
        <v>44260</v>
      </c>
      <c r="J841" s="41">
        <v>12000</v>
      </c>
      <c r="K841" s="44">
        <v>5.5045999999999999</v>
      </c>
      <c r="L841" s="67">
        <v>44442</v>
      </c>
      <c r="M841" s="44">
        <v>85.290999999999997</v>
      </c>
      <c r="N841" s="41">
        <v>300</v>
      </c>
      <c r="O841" s="40">
        <f>P841-N841</f>
        <v>9835</v>
      </c>
      <c r="P841" s="41">
        <v>10135</v>
      </c>
      <c r="Q841" s="44">
        <v>5.75</v>
      </c>
      <c r="R841" s="44">
        <v>4.75</v>
      </c>
      <c r="S841" s="44">
        <v>5.75</v>
      </c>
      <c r="T841" s="132">
        <v>12000</v>
      </c>
      <c r="U841" s="44">
        <v>97.292484000000002</v>
      </c>
      <c r="W841" s="163">
        <f t="shared" si="23"/>
        <v>1865</v>
      </c>
    </row>
    <row r="842" spans="1:23" ht="15" customHeight="1" x14ac:dyDescent="0.2">
      <c r="A842" s="194"/>
      <c r="B842" s="175"/>
      <c r="C842" s="34" t="s">
        <v>113</v>
      </c>
      <c r="D842" s="34" t="s">
        <v>1177</v>
      </c>
      <c r="E842" s="65" t="s">
        <v>21</v>
      </c>
      <c r="F842" s="65" t="s">
        <v>1050</v>
      </c>
      <c r="G842" s="43" t="s">
        <v>1042</v>
      </c>
      <c r="H842" s="67">
        <v>44258</v>
      </c>
      <c r="I842" s="145">
        <v>44260</v>
      </c>
      <c r="J842" s="41">
        <v>13090</v>
      </c>
      <c r="K842" s="44">
        <v>6.7289000000000003</v>
      </c>
      <c r="L842" s="67">
        <v>44442</v>
      </c>
      <c r="M842" s="44">
        <v>97.456100000000006</v>
      </c>
      <c r="N842" s="41">
        <v>4000</v>
      </c>
      <c r="O842" s="40">
        <v>8757</v>
      </c>
      <c r="P842" s="41">
        <v>12757</v>
      </c>
      <c r="Q842" s="44">
        <v>7</v>
      </c>
      <c r="R842" s="44">
        <v>6</v>
      </c>
      <c r="S842" s="44">
        <v>7</v>
      </c>
      <c r="T842" s="132">
        <v>13090</v>
      </c>
      <c r="U842" s="44">
        <v>96.710104000000001</v>
      </c>
      <c r="W842" s="163">
        <f t="shared" si="23"/>
        <v>333</v>
      </c>
    </row>
    <row r="843" spans="1:23" ht="12.75" customHeight="1" x14ac:dyDescent="0.25">
      <c r="A843" s="194"/>
      <c r="B843" s="175"/>
      <c r="C843" s="34" t="s">
        <v>947</v>
      </c>
      <c r="D843" s="34" t="s">
        <v>1177</v>
      </c>
      <c r="E843" s="65" t="s">
        <v>21</v>
      </c>
      <c r="F843" s="42" t="s">
        <v>1051</v>
      </c>
      <c r="G843" s="43" t="s">
        <v>1042</v>
      </c>
      <c r="H843" s="71">
        <v>44265</v>
      </c>
      <c r="I843" s="50">
        <v>44267</v>
      </c>
      <c r="J843" s="41">
        <v>5500</v>
      </c>
      <c r="K843" s="44">
        <v>5.5852000000000004</v>
      </c>
      <c r="L843" s="67">
        <v>44449</v>
      </c>
      <c r="M843" s="44">
        <v>100</v>
      </c>
      <c r="N843" s="41">
        <v>5500</v>
      </c>
      <c r="O843" s="40">
        <v>0</v>
      </c>
      <c r="P843" s="69">
        <v>5500</v>
      </c>
      <c r="Q843" s="44">
        <v>5.5</v>
      </c>
      <c r="R843" s="44">
        <v>5.25</v>
      </c>
      <c r="S843" s="44">
        <v>5.5</v>
      </c>
      <c r="T843" s="132">
        <v>5500</v>
      </c>
      <c r="U843" s="44">
        <v>97.253913999999995</v>
      </c>
      <c r="W843" s="163">
        <f t="shared" si="23"/>
        <v>0</v>
      </c>
    </row>
    <row r="844" spans="1:23" ht="12.75" customHeight="1" x14ac:dyDescent="0.2">
      <c r="A844" s="194"/>
      <c r="B844" s="175"/>
      <c r="C844" s="34" t="s">
        <v>79</v>
      </c>
      <c r="D844" s="34" t="s">
        <v>1177</v>
      </c>
      <c r="E844" s="65" t="s">
        <v>21</v>
      </c>
      <c r="F844" s="65" t="s">
        <v>1548</v>
      </c>
      <c r="G844" s="43" t="s">
        <v>1042</v>
      </c>
      <c r="H844" s="67">
        <v>44265</v>
      </c>
      <c r="I844" s="145">
        <v>44267</v>
      </c>
      <c r="J844" s="41">
        <v>15000</v>
      </c>
      <c r="K844" s="44">
        <v>6.9215</v>
      </c>
      <c r="L844" s="67">
        <v>44449</v>
      </c>
      <c r="M844" s="44">
        <v>53.333300000000001</v>
      </c>
      <c r="N844" s="41">
        <v>0</v>
      </c>
      <c r="O844" s="146">
        <v>8000</v>
      </c>
      <c r="P844" s="70">
        <v>8000</v>
      </c>
      <c r="Q844" s="44">
        <v>6.75</v>
      </c>
      <c r="R844" s="44">
        <v>6.5</v>
      </c>
      <c r="S844" s="44">
        <v>6.75</v>
      </c>
      <c r="T844" s="132">
        <v>15000</v>
      </c>
      <c r="U844" s="44">
        <v>96.619096999999996</v>
      </c>
      <c r="W844" s="163">
        <f t="shared" si="23"/>
        <v>7000</v>
      </c>
    </row>
    <row r="845" spans="1:23" ht="12.75" customHeight="1" x14ac:dyDescent="0.25">
      <c r="A845" s="194"/>
      <c r="B845" s="175"/>
      <c r="C845" s="34" t="s">
        <v>111</v>
      </c>
      <c r="D845" s="34" t="s">
        <v>1177</v>
      </c>
      <c r="E845" s="65" t="s">
        <v>21</v>
      </c>
      <c r="F845" s="35" t="s">
        <v>1052</v>
      </c>
      <c r="G845" s="43" t="s">
        <v>1042</v>
      </c>
      <c r="H845" s="71">
        <v>44265</v>
      </c>
      <c r="I845" s="50">
        <v>44267</v>
      </c>
      <c r="J845" s="38">
        <v>14000</v>
      </c>
      <c r="K845" s="39">
        <v>5.5251000000000001</v>
      </c>
      <c r="L845" s="37">
        <v>44449</v>
      </c>
      <c r="M845" s="39">
        <v>100.71429999999999</v>
      </c>
      <c r="N845" s="40">
        <v>5000</v>
      </c>
      <c r="O845" s="40">
        <v>9000</v>
      </c>
      <c r="P845" s="41">
        <v>14000</v>
      </c>
      <c r="Q845" s="44">
        <v>6</v>
      </c>
      <c r="R845" s="44">
        <v>4.9000000000000004</v>
      </c>
      <c r="S845" s="44">
        <v>6</v>
      </c>
      <c r="T845" s="132">
        <v>14000</v>
      </c>
      <c r="U845" s="44">
        <v>97.282639000000003</v>
      </c>
      <c r="W845" s="163">
        <f t="shared" si="23"/>
        <v>0</v>
      </c>
    </row>
    <row r="846" spans="1:23" ht="12.75" customHeight="1" x14ac:dyDescent="0.25">
      <c r="A846" s="194"/>
      <c r="B846" s="175"/>
      <c r="C846" s="34" t="s">
        <v>112</v>
      </c>
      <c r="D846" s="34" t="s">
        <v>1177</v>
      </c>
      <c r="E846" s="65" t="s">
        <v>18</v>
      </c>
      <c r="F846" s="42" t="s">
        <v>1057</v>
      </c>
      <c r="G846" s="43" t="s">
        <v>1042</v>
      </c>
      <c r="H846" s="71">
        <v>44265</v>
      </c>
      <c r="I846" s="50">
        <v>44267</v>
      </c>
      <c r="J846" s="66">
        <v>15000</v>
      </c>
      <c r="K846" s="44">
        <v>8.9102999999999994</v>
      </c>
      <c r="L846" s="67">
        <v>44631</v>
      </c>
      <c r="M846" s="44">
        <v>115.5933</v>
      </c>
      <c r="N846" s="41">
        <v>7000</v>
      </c>
      <c r="O846" s="40">
        <v>8000</v>
      </c>
      <c r="P846" s="41">
        <v>15000</v>
      </c>
      <c r="Q846" s="44">
        <v>9</v>
      </c>
      <c r="R846" s="44">
        <v>5.7</v>
      </c>
      <c r="S846" s="44">
        <v>9</v>
      </c>
      <c r="T846" s="132">
        <v>15000</v>
      </c>
      <c r="U846" s="44">
        <v>91.735279000000006</v>
      </c>
      <c r="W846" s="163">
        <f t="shared" si="23"/>
        <v>0</v>
      </c>
    </row>
    <row r="847" spans="1:23" ht="12.75" customHeight="1" x14ac:dyDescent="0.2">
      <c r="A847" s="194"/>
      <c r="B847" s="175"/>
      <c r="C847" s="34" t="s">
        <v>113</v>
      </c>
      <c r="D847" s="34" t="s">
        <v>1177</v>
      </c>
      <c r="E847" s="65" t="s">
        <v>23</v>
      </c>
      <c r="F847" s="65" t="s">
        <v>1053</v>
      </c>
      <c r="G847" s="43" t="s">
        <v>1042</v>
      </c>
      <c r="H847" s="67">
        <v>44265</v>
      </c>
      <c r="I847" s="145">
        <v>44267</v>
      </c>
      <c r="J847" s="41">
        <v>10000</v>
      </c>
      <c r="K847" s="44">
        <v>6.0923999999999996</v>
      </c>
      <c r="L847" s="67">
        <v>44358</v>
      </c>
      <c r="M847" s="44">
        <v>50</v>
      </c>
      <c r="N847" s="41">
        <v>0</v>
      </c>
      <c r="O847" s="40">
        <v>5000</v>
      </c>
      <c r="P847" s="70">
        <v>5000</v>
      </c>
      <c r="Q847" s="44">
        <v>6</v>
      </c>
      <c r="R847" s="44">
        <v>6</v>
      </c>
      <c r="S847" s="44">
        <v>6</v>
      </c>
      <c r="T847" s="132">
        <v>5000</v>
      </c>
      <c r="U847" s="44">
        <v>98.483333000000002</v>
      </c>
      <c r="W847" s="163">
        <f t="shared" si="23"/>
        <v>5000</v>
      </c>
    </row>
    <row r="848" spans="1:23" ht="12.75" customHeight="1" x14ac:dyDescent="0.2">
      <c r="A848" s="194"/>
      <c r="B848" s="175"/>
      <c r="C848" s="34" t="s">
        <v>113</v>
      </c>
      <c r="D848" s="34" t="s">
        <v>1177</v>
      </c>
      <c r="E848" s="65" t="s">
        <v>21</v>
      </c>
      <c r="F848" s="65" t="s">
        <v>1054</v>
      </c>
      <c r="G848" s="43" t="s">
        <v>1042</v>
      </c>
      <c r="H848" s="67">
        <v>44265</v>
      </c>
      <c r="I848" s="145">
        <v>44267</v>
      </c>
      <c r="J848" s="41">
        <v>36508</v>
      </c>
      <c r="K848" s="44">
        <v>6.7370000000000001</v>
      </c>
      <c r="L848" s="67">
        <v>44449</v>
      </c>
      <c r="M848" s="44">
        <v>19.670200000000001</v>
      </c>
      <c r="N848" s="41">
        <v>8622</v>
      </c>
      <c r="O848" s="146">
        <v>20464</v>
      </c>
      <c r="P848" s="70">
        <v>29086</v>
      </c>
      <c r="Q848" s="44">
        <v>6.75</v>
      </c>
      <c r="R848" s="44">
        <v>6.25</v>
      </c>
      <c r="S848" s="44">
        <v>6.75</v>
      </c>
      <c r="T848" s="132">
        <v>36508</v>
      </c>
      <c r="U848" s="44">
        <v>96.706266999999997</v>
      </c>
      <c r="W848" s="163">
        <f t="shared" si="23"/>
        <v>7422</v>
      </c>
    </row>
    <row r="849" spans="1:23" ht="12.75" customHeight="1" x14ac:dyDescent="0.25">
      <c r="A849" s="194"/>
      <c r="B849" s="175"/>
      <c r="C849" s="34" t="s">
        <v>111</v>
      </c>
      <c r="D849" s="34" t="s">
        <v>1177</v>
      </c>
      <c r="E849" s="65" t="s">
        <v>18</v>
      </c>
      <c r="F849" s="42" t="s">
        <v>1063</v>
      </c>
      <c r="G849" s="43" t="s">
        <v>1042</v>
      </c>
      <c r="H849" s="71">
        <v>44272</v>
      </c>
      <c r="I849" s="50">
        <v>44274</v>
      </c>
      <c r="J849" s="66">
        <v>10000</v>
      </c>
      <c r="K849" s="44">
        <v>5.8422000000000001</v>
      </c>
      <c r="L849" s="67">
        <v>44617</v>
      </c>
      <c r="M849" s="44">
        <v>100</v>
      </c>
      <c r="N849" s="41">
        <v>1998</v>
      </c>
      <c r="O849" s="40">
        <f>7977+25</f>
        <v>8002</v>
      </c>
      <c r="P849" s="41">
        <f>O849+N849</f>
        <v>10000</v>
      </c>
      <c r="Q849" s="44">
        <v>6</v>
      </c>
      <c r="R849" s="44">
        <v>5.5</v>
      </c>
      <c r="S849" s="44">
        <v>6</v>
      </c>
      <c r="T849" s="132">
        <v>10000</v>
      </c>
      <c r="U849" s="44">
        <v>94.433700999999999</v>
      </c>
      <c r="W849" s="163">
        <f t="shared" si="23"/>
        <v>0</v>
      </c>
    </row>
    <row r="850" spans="1:23" ht="12.75" customHeight="1" x14ac:dyDescent="0.25">
      <c r="A850" s="194"/>
      <c r="B850" s="175"/>
      <c r="C850" s="34" t="s">
        <v>111</v>
      </c>
      <c r="D850" s="34" t="s">
        <v>1177</v>
      </c>
      <c r="E850" s="65" t="s">
        <v>21</v>
      </c>
      <c r="F850" s="42" t="s">
        <v>1064</v>
      </c>
      <c r="G850" s="43" t="s">
        <v>1042</v>
      </c>
      <c r="H850" s="71">
        <v>44272</v>
      </c>
      <c r="I850" s="50">
        <v>44274</v>
      </c>
      <c r="J850" s="66">
        <v>15000</v>
      </c>
      <c r="K850" s="44">
        <v>5.4067999999999996</v>
      </c>
      <c r="L850" s="67">
        <v>44456</v>
      </c>
      <c r="M850" s="44">
        <v>36.4467</v>
      </c>
      <c r="N850" s="41">
        <v>5000</v>
      </c>
      <c r="O850" s="40">
        <v>367</v>
      </c>
      <c r="P850" s="41">
        <v>5367</v>
      </c>
      <c r="Q850" s="44">
        <v>5.5</v>
      </c>
      <c r="R850" s="44">
        <v>5.3</v>
      </c>
      <c r="S850" s="44">
        <v>5.5</v>
      </c>
      <c r="T850" s="132">
        <v>15000</v>
      </c>
      <c r="U850" s="44">
        <v>97.266542999999999</v>
      </c>
      <c r="W850" s="163">
        <f t="shared" si="23"/>
        <v>9633</v>
      </c>
    </row>
    <row r="851" spans="1:23" ht="12.75" customHeight="1" x14ac:dyDescent="0.25">
      <c r="A851" s="194"/>
      <c r="B851" s="175"/>
      <c r="C851" s="34" t="s">
        <v>113</v>
      </c>
      <c r="D851" s="34" t="s">
        <v>1177</v>
      </c>
      <c r="E851" s="65" t="s">
        <v>21</v>
      </c>
      <c r="F851" s="42" t="s">
        <v>1065</v>
      </c>
      <c r="G851" s="43" t="s">
        <v>1042</v>
      </c>
      <c r="H851" s="71">
        <v>44272</v>
      </c>
      <c r="I851" s="50">
        <v>44274</v>
      </c>
      <c r="J851" s="66">
        <v>30500</v>
      </c>
      <c r="K851" s="44">
        <v>6.4381000000000004</v>
      </c>
      <c r="L851" s="67">
        <v>44456</v>
      </c>
      <c r="M851" s="44">
        <v>79.452500000000001</v>
      </c>
      <c r="N851" s="41">
        <v>10825</v>
      </c>
      <c r="O851" s="40">
        <v>13408</v>
      </c>
      <c r="P851" s="41">
        <f>O851+N851</f>
        <v>24233</v>
      </c>
      <c r="Q851" s="44">
        <v>6.5</v>
      </c>
      <c r="R851" s="44">
        <v>6</v>
      </c>
      <c r="S851" s="44">
        <v>6.5</v>
      </c>
      <c r="T851" s="132">
        <v>30500</v>
      </c>
      <c r="U851" s="44">
        <v>96.745182</v>
      </c>
      <c r="W851" s="163">
        <f t="shared" si="23"/>
        <v>6267</v>
      </c>
    </row>
    <row r="852" spans="1:23" ht="12.75" customHeight="1" x14ac:dyDescent="0.2">
      <c r="A852" s="194"/>
      <c r="B852" s="175"/>
      <c r="C852" s="34" t="s">
        <v>79</v>
      </c>
      <c r="D852" s="34" t="s">
        <v>1177</v>
      </c>
      <c r="E852" s="65" t="s">
        <v>21</v>
      </c>
      <c r="F852" s="65" t="s">
        <v>1549</v>
      </c>
      <c r="G852" s="43" t="s">
        <v>1042</v>
      </c>
      <c r="H852" s="67">
        <v>44279</v>
      </c>
      <c r="I852" s="145">
        <v>44281</v>
      </c>
      <c r="J852" s="41">
        <v>12000</v>
      </c>
      <c r="K852" s="44">
        <v>6.125</v>
      </c>
      <c r="L852" s="67">
        <v>44463</v>
      </c>
      <c r="M852" s="44">
        <v>66.666700000000006</v>
      </c>
      <c r="N852" s="41">
        <v>2000</v>
      </c>
      <c r="O852" s="40">
        <v>6000</v>
      </c>
      <c r="P852" s="70">
        <v>8000</v>
      </c>
      <c r="Q852" s="44">
        <v>6.5</v>
      </c>
      <c r="R852" s="44">
        <v>6</v>
      </c>
      <c r="S852" s="44">
        <v>6.5</v>
      </c>
      <c r="T852" s="132">
        <v>12000</v>
      </c>
      <c r="U852" s="44">
        <v>96.903471999999994</v>
      </c>
      <c r="W852" s="163">
        <f t="shared" si="23"/>
        <v>4000</v>
      </c>
    </row>
    <row r="853" spans="1:23" ht="12.75" customHeight="1" x14ac:dyDescent="0.2">
      <c r="A853" s="194"/>
      <c r="B853" s="175"/>
      <c r="C853" s="34" t="s">
        <v>111</v>
      </c>
      <c r="D853" s="34" t="s">
        <v>1177</v>
      </c>
      <c r="E853" s="65" t="s">
        <v>18</v>
      </c>
      <c r="F853" s="65" t="s">
        <v>1056</v>
      </c>
      <c r="G853" s="43" t="s">
        <v>1042</v>
      </c>
      <c r="H853" s="67">
        <v>44279</v>
      </c>
      <c r="I853" s="145">
        <v>44281</v>
      </c>
      <c r="J853" s="41">
        <v>10000</v>
      </c>
      <c r="K853" s="44">
        <v>5.9009999999999998</v>
      </c>
      <c r="L853" s="67">
        <v>44645</v>
      </c>
      <c r="M853" s="44">
        <v>100</v>
      </c>
      <c r="N853" s="41">
        <v>5500</v>
      </c>
      <c r="O853" s="40">
        <v>4500</v>
      </c>
      <c r="P853" s="70">
        <v>10000</v>
      </c>
      <c r="Q853" s="44">
        <v>6.15</v>
      </c>
      <c r="R853" s="44">
        <v>5.5</v>
      </c>
      <c r="S853" s="44">
        <v>6.15</v>
      </c>
      <c r="T853" s="132">
        <v>10000</v>
      </c>
      <c r="U853" s="44">
        <v>94.033433000000002</v>
      </c>
      <c r="W853" s="163">
        <f t="shared" si="23"/>
        <v>0</v>
      </c>
    </row>
    <row r="854" spans="1:23" ht="12.75" customHeight="1" x14ac:dyDescent="0.25">
      <c r="A854" s="194"/>
      <c r="B854" s="175"/>
      <c r="C854" s="34" t="s">
        <v>112</v>
      </c>
      <c r="D854" s="34" t="s">
        <v>1177</v>
      </c>
      <c r="E854" s="65" t="s">
        <v>18</v>
      </c>
      <c r="F854" s="42" t="s">
        <v>1058</v>
      </c>
      <c r="G854" s="43" t="s">
        <v>1042</v>
      </c>
      <c r="H854" s="71">
        <v>44279</v>
      </c>
      <c r="I854" s="50">
        <v>44281</v>
      </c>
      <c r="J854" s="66">
        <v>10000</v>
      </c>
      <c r="K854" s="44">
        <v>8.4596999999999998</v>
      </c>
      <c r="L854" s="67">
        <v>44645</v>
      </c>
      <c r="M854" s="44">
        <v>98</v>
      </c>
      <c r="N854" s="41">
        <v>2500</v>
      </c>
      <c r="O854" s="40">
        <v>6600</v>
      </c>
      <c r="P854" s="41">
        <f>O854+N854</f>
        <v>9100</v>
      </c>
      <c r="Q854" s="44">
        <v>8.9499999999999993</v>
      </c>
      <c r="R854" s="44">
        <v>5</v>
      </c>
      <c r="S854" s="44">
        <v>8.9499999999999993</v>
      </c>
      <c r="T854" s="132">
        <v>10000</v>
      </c>
      <c r="U854" s="44">
        <v>91.446299999999994</v>
      </c>
      <c r="W854" s="163">
        <f t="shared" si="23"/>
        <v>900</v>
      </c>
    </row>
    <row r="855" spans="1:23" ht="12.75" customHeight="1" x14ac:dyDescent="0.25">
      <c r="A855" s="194"/>
      <c r="B855" s="175"/>
      <c r="C855" s="34" t="s">
        <v>113</v>
      </c>
      <c r="D855" s="34" t="s">
        <v>1177</v>
      </c>
      <c r="E855" s="65" t="s">
        <v>21</v>
      </c>
      <c r="F855" s="42" t="s">
        <v>1059</v>
      </c>
      <c r="G855" s="43" t="s">
        <v>1042</v>
      </c>
      <c r="H855" s="71">
        <v>44279</v>
      </c>
      <c r="I855" s="50">
        <v>44281</v>
      </c>
      <c r="J855" s="66">
        <v>10000</v>
      </c>
      <c r="K855" s="44">
        <v>0</v>
      </c>
      <c r="L855" s="67">
        <v>44828</v>
      </c>
      <c r="M855" s="44">
        <v>0</v>
      </c>
      <c r="N855" s="41">
        <v>0</v>
      </c>
      <c r="O855" s="40">
        <v>0</v>
      </c>
      <c r="P855" s="41">
        <v>0</v>
      </c>
      <c r="Q855" s="44">
        <v>0</v>
      </c>
      <c r="R855" s="44">
        <v>0</v>
      </c>
      <c r="S855" s="44">
        <v>0</v>
      </c>
      <c r="T855" s="132">
        <v>10000</v>
      </c>
      <c r="U855" s="44">
        <v>0</v>
      </c>
      <c r="W855" s="163">
        <f t="shared" si="23"/>
        <v>10000</v>
      </c>
    </row>
    <row r="856" spans="1:23" ht="12.75" customHeight="1" x14ac:dyDescent="0.25">
      <c r="A856" s="194"/>
      <c r="B856" s="176"/>
      <c r="C856" s="34" t="s">
        <v>113</v>
      </c>
      <c r="D856" s="34" t="s">
        <v>1177</v>
      </c>
      <c r="E856" s="65" t="s">
        <v>18</v>
      </c>
      <c r="F856" s="42" t="s">
        <v>1060</v>
      </c>
      <c r="G856" s="43" t="s">
        <v>1042</v>
      </c>
      <c r="H856" s="71">
        <v>44279</v>
      </c>
      <c r="I856" s="50">
        <v>44281</v>
      </c>
      <c r="J856" s="66">
        <v>25000</v>
      </c>
      <c r="K856" s="44">
        <v>6.4450000000000003</v>
      </c>
      <c r="L856" s="67">
        <v>44645</v>
      </c>
      <c r="M856" s="44">
        <v>85</v>
      </c>
      <c r="N856" s="41">
        <v>4500</v>
      </c>
      <c r="O856" s="40">
        <v>16750</v>
      </c>
      <c r="P856" s="41">
        <v>21250</v>
      </c>
      <c r="Q856" s="44">
        <v>6.6</v>
      </c>
      <c r="R856" s="44">
        <v>6</v>
      </c>
      <c r="S856" s="44">
        <v>6.6</v>
      </c>
      <c r="T856" s="132">
        <v>25000</v>
      </c>
      <c r="U856" s="44">
        <v>93.483389000000003</v>
      </c>
      <c r="W856" s="163">
        <f t="shared" si="23"/>
        <v>3750</v>
      </c>
    </row>
    <row r="857" spans="1:23" ht="12.75" customHeight="1" x14ac:dyDescent="0.25">
      <c r="A857" s="194"/>
      <c r="B857" s="172" t="s">
        <v>17</v>
      </c>
      <c r="C857" s="26" t="s">
        <v>76</v>
      </c>
      <c r="D857" s="26" t="s">
        <v>1177</v>
      </c>
      <c r="E857" s="27" t="s">
        <v>21</v>
      </c>
      <c r="F857" s="27" t="s">
        <v>1068</v>
      </c>
      <c r="G857" s="47" t="s">
        <v>1077</v>
      </c>
      <c r="H857" s="74">
        <v>44286</v>
      </c>
      <c r="I857" s="60">
        <v>44288</v>
      </c>
      <c r="J857" s="61">
        <v>20000</v>
      </c>
      <c r="K857" s="63">
        <v>2.0499999999999998</v>
      </c>
      <c r="L857" s="60">
        <v>44470</v>
      </c>
      <c r="M857" s="63">
        <v>197.5</v>
      </c>
      <c r="N857" s="64">
        <v>20000</v>
      </c>
      <c r="O857" s="32">
        <v>0</v>
      </c>
      <c r="P857" s="64">
        <v>20000</v>
      </c>
      <c r="Q857" s="63">
        <v>2.0499999999999998</v>
      </c>
      <c r="R857" s="63">
        <v>2.0499999999999998</v>
      </c>
      <c r="S857" s="63">
        <v>2.0499999999999998</v>
      </c>
      <c r="T857" s="112">
        <v>20000</v>
      </c>
      <c r="U857" s="63">
        <v>98.963611</v>
      </c>
      <c r="W857" s="163">
        <f t="shared" si="23"/>
        <v>0</v>
      </c>
    </row>
    <row r="858" spans="1:23" ht="12.75" customHeight="1" x14ac:dyDescent="0.25">
      <c r="A858" s="194"/>
      <c r="B858" s="171"/>
      <c r="C858" s="26" t="s">
        <v>79</v>
      </c>
      <c r="D858" s="26" t="s">
        <v>1177</v>
      </c>
      <c r="E858" s="27" t="s">
        <v>23</v>
      </c>
      <c r="F858" s="27" t="s">
        <v>1550</v>
      </c>
      <c r="G858" s="47" t="s">
        <v>1077</v>
      </c>
      <c r="H858" s="74">
        <v>44286</v>
      </c>
      <c r="I858" s="60">
        <v>44288</v>
      </c>
      <c r="J858" s="88">
        <v>10000</v>
      </c>
      <c r="K858" s="63">
        <v>5.85</v>
      </c>
      <c r="L858" s="60">
        <v>44379</v>
      </c>
      <c r="M858" s="63">
        <v>133.49</v>
      </c>
      <c r="N858" s="64">
        <v>10000</v>
      </c>
      <c r="O858" s="32">
        <v>0</v>
      </c>
      <c r="P858" s="64">
        <v>10000</v>
      </c>
      <c r="Q858" s="63">
        <v>5.85</v>
      </c>
      <c r="R858" s="63">
        <v>5.85</v>
      </c>
      <c r="S858" s="63">
        <v>8.85</v>
      </c>
      <c r="T858" s="112">
        <v>10000</v>
      </c>
      <c r="U858" s="63">
        <v>98.521249999999995</v>
      </c>
      <c r="W858" s="163">
        <f t="shared" si="23"/>
        <v>0</v>
      </c>
    </row>
    <row r="859" spans="1:23" ht="12.75" customHeight="1" x14ac:dyDescent="0.25">
      <c r="A859" s="194"/>
      <c r="B859" s="171"/>
      <c r="C859" s="26" t="s">
        <v>79</v>
      </c>
      <c r="D859" s="26" t="s">
        <v>1177</v>
      </c>
      <c r="E859" s="27" t="s">
        <v>18</v>
      </c>
      <c r="F859" s="27" t="s">
        <v>1551</v>
      </c>
      <c r="G859" s="47" t="s">
        <v>1077</v>
      </c>
      <c r="H859" s="74">
        <v>44286</v>
      </c>
      <c r="I859" s="60">
        <v>44288</v>
      </c>
      <c r="J859" s="88">
        <v>20000</v>
      </c>
      <c r="K859" s="63">
        <v>6.3365999999999998</v>
      </c>
      <c r="L859" s="60">
        <v>44652</v>
      </c>
      <c r="M859" s="63">
        <v>98.2</v>
      </c>
      <c r="N859" s="112">
        <v>13640</v>
      </c>
      <c r="O859" s="32">
        <v>6000</v>
      </c>
      <c r="P859" s="64">
        <f>O859+N859</f>
        <v>19640</v>
      </c>
      <c r="Q859" s="63">
        <v>6.75</v>
      </c>
      <c r="R859" s="63">
        <v>6</v>
      </c>
      <c r="S859" s="63">
        <v>6.75</v>
      </c>
      <c r="T859" s="112">
        <v>20000</v>
      </c>
      <c r="U859" s="63">
        <v>93.593035999999998</v>
      </c>
      <c r="W859" s="163">
        <f t="shared" si="23"/>
        <v>360</v>
      </c>
    </row>
    <row r="860" spans="1:23" ht="12.75" customHeight="1" x14ac:dyDescent="0.25">
      <c r="A860" s="194"/>
      <c r="B860" s="171"/>
      <c r="C860" s="26" t="s">
        <v>111</v>
      </c>
      <c r="D860" s="26" t="s">
        <v>1177</v>
      </c>
      <c r="E860" s="27" t="s">
        <v>21</v>
      </c>
      <c r="F860" s="27" t="s">
        <v>1069</v>
      </c>
      <c r="G860" s="47" t="s">
        <v>1077</v>
      </c>
      <c r="H860" s="74">
        <v>44286</v>
      </c>
      <c r="I860" s="60">
        <v>44288</v>
      </c>
      <c r="J860" s="88">
        <v>10000</v>
      </c>
      <c r="K860" s="63">
        <v>5.3333000000000004</v>
      </c>
      <c r="L860" s="60">
        <v>44456</v>
      </c>
      <c r="M860" s="63">
        <v>60</v>
      </c>
      <c r="N860" s="64">
        <v>1000</v>
      </c>
      <c r="O860" s="32">
        <v>5000</v>
      </c>
      <c r="P860" s="64">
        <v>6000</v>
      </c>
      <c r="Q860" s="63">
        <v>5.75</v>
      </c>
      <c r="R860" s="63">
        <v>5</v>
      </c>
      <c r="S860" s="63">
        <v>5.75</v>
      </c>
      <c r="T860" s="112">
        <v>10000</v>
      </c>
      <c r="U860" s="63">
        <v>97.511111</v>
      </c>
      <c r="W860" s="163">
        <f t="shared" si="23"/>
        <v>4000</v>
      </c>
    </row>
    <row r="861" spans="1:23" ht="12.75" customHeight="1" x14ac:dyDescent="0.25">
      <c r="A861" s="194"/>
      <c r="B861" s="171"/>
      <c r="C861" s="26" t="s">
        <v>111</v>
      </c>
      <c r="D861" s="26" t="s">
        <v>1177</v>
      </c>
      <c r="E861" s="27" t="s">
        <v>18</v>
      </c>
      <c r="F861" s="27" t="s">
        <v>1070</v>
      </c>
      <c r="G861" s="47" t="s">
        <v>1077</v>
      </c>
      <c r="H861" s="74">
        <v>44286</v>
      </c>
      <c r="I861" s="60">
        <v>44288</v>
      </c>
      <c r="J861" s="88">
        <v>15000</v>
      </c>
      <c r="K861" s="63">
        <v>5.9547999999999996</v>
      </c>
      <c r="L861" s="60">
        <v>44652</v>
      </c>
      <c r="M861" s="63">
        <v>82.666700000000006</v>
      </c>
      <c r="N861" s="64">
        <v>5200</v>
      </c>
      <c r="O861" s="32">
        <v>7200</v>
      </c>
      <c r="P861" s="64">
        <v>12400</v>
      </c>
      <c r="Q861" s="63">
        <v>6.5</v>
      </c>
      <c r="R861" s="63">
        <v>5.75</v>
      </c>
      <c r="S861" s="63">
        <v>6.5</v>
      </c>
      <c r="T861" s="112">
        <v>15000</v>
      </c>
      <c r="U861" s="63">
        <v>93.978995999999995</v>
      </c>
      <c r="W861" s="163">
        <f t="shared" si="23"/>
        <v>2600</v>
      </c>
    </row>
    <row r="862" spans="1:23" ht="12.75" customHeight="1" x14ac:dyDescent="0.25">
      <c r="A862" s="194"/>
      <c r="B862" s="171"/>
      <c r="C862" s="26" t="s">
        <v>112</v>
      </c>
      <c r="D862" s="26" t="s">
        <v>1177</v>
      </c>
      <c r="E862" s="27" t="s">
        <v>18</v>
      </c>
      <c r="F862" s="27" t="s">
        <v>1071</v>
      </c>
      <c r="G862" s="47" t="s">
        <v>1077</v>
      </c>
      <c r="H862" s="74">
        <v>44286</v>
      </c>
      <c r="I862" s="60">
        <v>44288</v>
      </c>
      <c r="J862" s="88">
        <v>20000</v>
      </c>
      <c r="K862" s="63">
        <v>8.4383999999999997</v>
      </c>
      <c r="L862" s="60">
        <v>44652</v>
      </c>
      <c r="M862" s="63">
        <v>67.174999999999997</v>
      </c>
      <c r="N862" s="64">
        <v>10000</v>
      </c>
      <c r="O862" s="32">
        <f>P862-N862</f>
        <v>3435</v>
      </c>
      <c r="P862" s="64">
        <v>13435</v>
      </c>
      <c r="Q862" s="63">
        <v>9.5</v>
      </c>
      <c r="R862" s="63">
        <v>8</v>
      </c>
      <c r="S862" s="63">
        <v>9.5</v>
      </c>
      <c r="T862" s="112">
        <v>20000</v>
      </c>
      <c r="U862" s="63">
        <v>91.467832999999999</v>
      </c>
      <c r="W862" s="163">
        <f t="shared" si="23"/>
        <v>6565</v>
      </c>
    </row>
    <row r="863" spans="1:23" ht="12.75" customHeight="1" x14ac:dyDescent="0.25">
      <c r="A863" s="194"/>
      <c r="B863" s="171"/>
      <c r="C863" s="26" t="s">
        <v>113</v>
      </c>
      <c r="D863" s="26" t="s">
        <v>1177</v>
      </c>
      <c r="E863" s="27" t="s">
        <v>21</v>
      </c>
      <c r="F863" s="27" t="s">
        <v>1072</v>
      </c>
      <c r="G863" s="47" t="s">
        <v>1077</v>
      </c>
      <c r="H863" s="74">
        <v>44286</v>
      </c>
      <c r="I863" s="60">
        <v>44288</v>
      </c>
      <c r="J863" s="88">
        <v>10000</v>
      </c>
      <c r="K863" s="63">
        <v>6.5</v>
      </c>
      <c r="L863" s="60">
        <v>44470</v>
      </c>
      <c r="M863" s="63">
        <v>15</v>
      </c>
      <c r="N863" s="64">
        <v>500</v>
      </c>
      <c r="O863" s="32">
        <v>1000</v>
      </c>
      <c r="P863" s="64">
        <v>1500</v>
      </c>
      <c r="Q863" s="63">
        <v>6.5</v>
      </c>
      <c r="R863" s="63">
        <v>6.5</v>
      </c>
      <c r="S863" s="63">
        <v>6.5</v>
      </c>
      <c r="T863" s="112">
        <v>10000</v>
      </c>
      <c r="U863" s="63">
        <v>96.713888999999995</v>
      </c>
      <c r="W863" s="163">
        <f t="shared" si="23"/>
        <v>8500</v>
      </c>
    </row>
    <row r="864" spans="1:23" ht="12.75" customHeight="1" x14ac:dyDescent="0.25">
      <c r="A864" s="194"/>
      <c r="B864" s="171"/>
      <c r="C864" s="26" t="s">
        <v>76</v>
      </c>
      <c r="D864" s="26" t="s">
        <v>1177</v>
      </c>
      <c r="E864" s="27" t="s">
        <v>18</v>
      </c>
      <c r="F864" s="27" t="s">
        <v>1076</v>
      </c>
      <c r="G864" s="47" t="s">
        <v>1077</v>
      </c>
      <c r="H864" s="74">
        <v>44293</v>
      </c>
      <c r="I864" s="60">
        <v>44295</v>
      </c>
      <c r="J864" s="88">
        <v>10000</v>
      </c>
      <c r="K864" s="63">
        <v>2.9737</v>
      </c>
      <c r="L864" s="60">
        <v>44659</v>
      </c>
      <c r="M864" s="63">
        <v>129</v>
      </c>
      <c r="N864" s="64">
        <v>10000</v>
      </c>
      <c r="O864" s="32">
        <v>0</v>
      </c>
      <c r="P864" s="64">
        <v>10000</v>
      </c>
      <c r="Q864" s="63">
        <v>3.5</v>
      </c>
      <c r="R864" s="63">
        <v>2.69</v>
      </c>
      <c r="S864" s="63">
        <v>3.5</v>
      </c>
      <c r="T864" s="112">
        <v>10000</v>
      </c>
      <c r="U864" s="63">
        <v>96.993258999999995</v>
      </c>
      <c r="W864" s="163">
        <f t="shared" si="23"/>
        <v>0</v>
      </c>
    </row>
    <row r="865" spans="1:23" ht="12.75" customHeight="1" x14ac:dyDescent="0.25">
      <c r="A865" s="194"/>
      <c r="B865" s="171"/>
      <c r="C865" s="26" t="s">
        <v>79</v>
      </c>
      <c r="D865" s="26" t="s">
        <v>1177</v>
      </c>
      <c r="E865" s="27" t="s">
        <v>21</v>
      </c>
      <c r="F865" s="27" t="s">
        <v>1552</v>
      </c>
      <c r="G865" s="47" t="s">
        <v>1077</v>
      </c>
      <c r="H865" s="74">
        <v>44293</v>
      </c>
      <c r="I865" s="60">
        <v>44295</v>
      </c>
      <c r="J865" s="88">
        <v>13000</v>
      </c>
      <c r="K865" s="63">
        <v>6.0747</v>
      </c>
      <c r="L865" s="60">
        <v>44477</v>
      </c>
      <c r="M865" s="63">
        <v>133.4385</v>
      </c>
      <c r="N865" s="111">
        <v>10672</v>
      </c>
      <c r="O865" s="32">
        <v>2328</v>
      </c>
      <c r="P865" s="64">
        <v>13000</v>
      </c>
      <c r="Q865" s="63">
        <v>6.5</v>
      </c>
      <c r="R865" s="63">
        <v>5.5</v>
      </c>
      <c r="S865" s="63">
        <v>6.5</v>
      </c>
      <c r="T865" s="112">
        <v>13000</v>
      </c>
      <c r="U865" s="63">
        <v>96.928886000000006</v>
      </c>
      <c r="W865" s="163">
        <f t="shared" si="23"/>
        <v>0</v>
      </c>
    </row>
    <row r="866" spans="1:23" ht="12.75" customHeight="1" x14ac:dyDescent="0.25">
      <c r="A866" s="194"/>
      <c r="B866" s="171"/>
      <c r="C866" s="26" t="s">
        <v>111</v>
      </c>
      <c r="D866" s="26" t="s">
        <v>1177</v>
      </c>
      <c r="E866" s="27" t="s">
        <v>23</v>
      </c>
      <c r="F866" s="27" t="s">
        <v>1553</v>
      </c>
      <c r="G866" s="47" t="s">
        <v>1077</v>
      </c>
      <c r="H866" s="74">
        <v>44293</v>
      </c>
      <c r="I866" s="60">
        <v>44295</v>
      </c>
      <c r="J866" s="88">
        <v>10000</v>
      </c>
      <c r="K866" s="63">
        <v>5.0098000000000003</v>
      </c>
      <c r="L866" s="60">
        <v>44386</v>
      </c>
      <c r="M866" s="63">
        <v>246.08</v>
      </c>
      <c r="N866" s="62">
        <v>408</v>
      </c>
      <c r="O866" s="32">
        <f>P866-N866</f>
        <v>9592</v>
      </c>
      <c r="P866" s="64">
        <v>10000</v>
      </c>
      <c r="Q866" s="63">
        <v>5.25</v>
      </c>
      <c r="R866" s="63">
        <v>4.75</v>
      </c>
      <c r="S866" s="63">
        <v>5.25</v>
      </c>
      <c r="T866" s="112">
        <v>10000</v>
      </c>
      <c r="U866" s="63">
        <v>98.733633999999995</v>
      </c>
      <c r="W866" s="163">
        <f t="shared" si="23"/>
        <v>0</v>
      </c>
    </row>
    <row r="867" spans="1:23" ht="12.75" customHeight="1" x14ac:dyDescent="0.25">
      <c r="A867" s="194"/>
      <c r="B867" s="171"/>
      <c r="C867" s="26" t="s">
        <v>79</v>
      </c>
      <c r="D867" s="26" t="s">
        <v>1177</v>
      </c>
      <c r="E867" s="27" t="s">
        <v>21</v>
      </c>
      <c r="F867" s="27" t="s">
        <v>1554</v>
      </c>
      <c r="G867" s="47" t="s">
        <v>1077</v>
      </c>
      <c r="H867" s="74">
        <v>44300</v>
      </c>
      <c r="I867" s="60">
        <v>44302</v>
      </c>
      <c r="J867" s="88">
        <v>12000</v>
      </c>
      <c r="K867" s="63">
        <v>6.4317000000000002</v>
      </c>
      <c r="L867" s="60">
        <v>44484</v>
      </c>
      <c r="M867" s="63">
        <v>100.325</v>
      </c>
      <c r="N867" s="111">
        <v>4027</v>
      </c>
      <c r="O867" s="32">
        <f>P867-N867</f>
        <v>7973</v>
      </c>
      <c r="P867" s="64">
        <v>12000</v>
      </c>
      <c r="Q867" s="63">
        <v>6.5</v>
      </c>
      <c r="R867" s="63">
        <v>5.5</v>
      </c>
      <c r="S867" s="63">
        <v>6.5</v>
      </c>
      <c r="T867" s="112">
        <v>12000</v>
      </c>
      <c r="U867" s="63">
        <v>96.748435000000001</v>
      </c>
      <c r="W867" s="163">
        <f t="shared" si="23"/>
        <v>0</v>
      </c>
    </row>
    <row r="868" spans="1:23" ht="12.75" customHeight="1" x14ac:dyDescent="0.25">
      <c r="A868" s="194"/>
      <c r="B868" s="171"/>
      <c r="C868" s="26" t="s">
        <v>111</v>
      </c>
      <c r="D868" s="26" t="s">
        <v>1177</v>
      </c>
      <c r="E868" s="27" t="s">
        <v>18</v>
      </c>
      <c r="F868" s="27" t="s">
        <v>1158</v>
      </c>
      <c r="G868" s="47" t="s">
        <v>1077</v>
      </c>
      <c r="H868" s="74">
        <v>44300</v>
      </c>
      <c r="I868" s="60">
        <v>44302</v>
      </c>
      <c r="J868" s="88">
        <v>10000</v>
      </c>
      <c r="K868" s="63">
        <v>5.8250000000000002</v>
      </c>
      <c r="L868" s="60">
        <v>44666</v>
      </c>
      <c r="M868" s="63">
        <v>208</v>
      </c>
      <c r="N868" s="62">
        <v>635</v>
      </c>
      <c r="O868" s="32">
        <f>P868-N868</f>
        <v>9365</v>
      </c>
      <c r="P868" s="64">
        <v>10000</v>
      </c>
      <c r="Q868" s="63">
        <v>6</v>
      </c>
      <c r="R868" s="63">
        <v>5.5</v>
      </c>
      <c r="S868" s="63">
        <v>6</v>
      </c>
      <c r="T868" s="112">
        <v>10000</v>
      </c>
      <c r="U868" s="63">
        <v>94.110277999999994</v>
      </c>
      <c r="W868" s="163">
        <f t="shared" si="23"/>
        <v>0</v>
      </c>
    </row>
    <row r="869" spans="1:23" ht="12.75" customHeight="1" x14ac:dyDescent="0.25">
      <c r="A869" s="194"/>
      <c r="B869" s="171"/>
      <c r="C869" s="26" t="s">
        <v>112</v>
      </c>
      <c r="D869" s="26" t="s">
        <v>1177</v>
      </c>
      <c r="E869" s="27" t="s">
        <v>18</v>
      </c>
      <c r="F869" s="27" t="s">
        <v>1159</v>
      </c>
      <c r="G869" s="47" t="s">
        <v>1077</v>
      </c>
      <c r="H869" s="74">
        <v>44300</v>
      </c>
      <c r="I869" s="60">
        <v>44302</v>
      </c>
      <c r="J869" s="88">
        <v>15000</v>
      </c>
      <c r="K869" s="63">
        <v>8.3249999999999993</v>
      </c>
      <c r="L869" s="60">
        <v>44666</v>
      </c>
      <c r="M869" s="63">
        <v>155.5933</v>
      </c>
      <c r="N869" s="62">
        <v>10000</v>
      </c>
      <c r="O869" s="32">
        <f>P869-N869</f>
        <v>5000</v>
      </c>
      <c r="P869" s="64">
        <v>15000</v>
      </c>
      <c r="Q869" s="63">
        <v>8.75</v>
      </c>
      <c r="R869" s="63">
        <v>8</v>
      </c>
      <c r="S869" s="63">
        <v>8.75</v>
      </c>
      <c r="T869" s="112">
        <v>15000</v>
      </c>
      <c r="U869" s="63">
        <v>91.582499999999996</v>
      </c>
      <c r="W869" s="163">
        <f t="shared" si="23"/>
        <v>0</v>
      </c>
    </row>
    <row r="870" spans="1:23" ht="12.75" customHeight="1" x14ac:dyDescent="0.25">
      <c r="A870" s="194"/>
      <c r="B870" s="171"/>
      <c r="C870" s="26" t="s">
        <v>113</v>
      </c>
      <c r="D870" s="26" t="s">
        <v>1177</v>
      </c>
      <c r="E870" s="27" t="s">
        <v>21</v>
      </c>
      <c r="F870" s="27" t="s">
        <v>1160</v>
      </c>
      <c r="G870" s="47" t="s">
        <v>1077</v>
      </c>
      <c r="H870" s="74">
        <v>44300</v>
      </c>
      <c r="I870" s="60">
        <v>44302</v>
      </c>
      <c r="J870" s="88">
        <v>11120</v>
      </c>
      <c r="K870" s="63">
        <v>6.3800999999999997</v>
      </c>
      <c r="L870" s="60">
        <v>44484</v>
      </c>
      <c r="M870" s="63">
        <v>88.210400000000007</v>
      </c>
      <c r="N870" s="62">
        <v>6809</v>
      </c>
      <c r="O870" s="32">
        <f t="shared" ref="O870:O956" si="24">P870-N870</f>
        <v>3000</v>
      </c>
      <c r="P870" s="64">
        <v>9809</v>
      </c>
      <c r="Q870" s="63">
        <v>6.5</v>
      </c>
      <c r="R870" s="63">
        <v>6.15</v>
      </c>
      <c r="S870" s="63">
        <v>6.5</v>
      </c>
      <c r="T870" s="112">
        <v>11120</v>
      </c>
      <c r="U870" s="63">
        <v>96.774518</v>
      </c>
      <c r="W870" s="163">
        <f t="shared" si="23"/>
        <v>1311</v>
      </c>
    </row>
    <row r="871" spans="1:23" ht="12.75" customHeight="1" x14ac:dyDescent="0.25">
      <c r="A871" s="194"/>
      <c r="B871" s="171"/>
      <c r="C871" s="26" t="s">
        <v>113</v>
      </c>
      <c r="D871" s="26" t="s">
        <v>1177</v>
      </c>
      <c r="E871" s="27" t="s">
        <v>18</v>
      </c>
      <c r="F871" s="27" t="s">
        <v>1161</v>
      </c>
      <c r="G871" s="47" t="s">
        <v>1077</v>
      </c>
      <c r="H871" s="74">
        <v>44300</v>
      </c>
      <c r="I871" s="60"/>
      <c r="J871" s="88">
        <v>10000</v>
      </c>
      <c r="K871" s="63"/>
      <c r="L871" s="60"/>
      <c r="M871" s="63"/>
      <c r="N871" s="62"/>
      <c r="O871" s="32">
        <f t="shared" si="24"/>
        <v>0</v>
      </c>
      <c r="P871" s="64">
        <v>0</v>
      </c>
      <c r="Q871" s="63">
        <v>0</v>
      </c>
      <c r="R871" s="63"/>
      <c r="S871" s="63"/>
      <c r="T871" s="112"/>
      <c r="U871" s="63" t="s">
        <v>1162</v>
      </c>
      <c r="W871" s="163">
        <f t="shared" si="23"/>
        <v>10000</v>
      </c>
    </row>
    <row r="872" spans="1:23" ht="12.75" customHeight="1" x14ac:dyDescent="0.25">
      <c r="A872" s="194"/>
      <c r="B872" s="171"/>
      <c r="C872" s="81" t="s">
        <v>79</v>
      </c>
      <c r="D872" s="81" t="s">
        <v>1177</v>
      </c>
      <c r="E872" s="82" t="s">
        <v>18</v>
      </c>
      <c r="F872" s="82" t="s">
        <v>1555</v>
      </c>
      <c r="G872" s="47" t="s">
        <v>1077</v>
      </c>
      <c r="H872" s="83">
        <v>44307</v>
      </c>
      <c r="I872" s="84">
        <v>44309</v>
      </c>
      <c r="J872" s="89">
        <v>10000</v>
      </c>
      <c r="K872" s="85">
        <v>6.4928999999999997</v>
      </c>
      <c r="L872" s="84">
        <v>44596</v>
      </c>
      <c r="M872" s="85">
        <v>100</v>
      </c>
      <c r="N872" s="113">
        <v>6085</v>
      </c>
      <c r="O872" s="157">
        <f t="shared" si="24"/>
        <v>3915</v>
      </c>
      <c r="P872" s="87">
        <v>10000</v>
      </c>
      <c r="Q872" s="85">
        <v>6.5</v>
      </c>
      <c r="R872" s="85">
        <v>5.95</v>
      </c>
      <c r="S872" s="85">
        <v>6.5</v>
      </c>
      <c r="T872" s="159">
        <v>10000</v>
      </c>
      <c r="U872" s="85">
        <v>94.823735999999997</v>
      </c>
      <c r="W872" s="163">
        <f t="shared" si="23"/>
        <v>0</v>
      </c>
    </row>
    <row r="873" spans="1:23" ht="12.75" customHeight="1" x14ac:dyDescent="0.25">
      <c r="A873" s="194"/>
      <c r="B873" s="171"/>
      <c r="C873" s="26" t="s">
        <v>111</v>
      </c>
      <c r="D873" s="26" t="s">
        <v>1177</v>
      </c>
      <c r="E873" s="27" t="s">
        <v>21</v>
      </c>
      <c r="F873" s="27" t="s">
        <v>1164</v>
      </c>
      <c r="G873" s="47" t="s">
        <v>1077</v>
      </c>
      <c r="H873" s="74">
        <v>44307</v>
      </c>
      <c r="I873" s="60">
        <v>44309</v>
      </c>
      <c r="J873" s="61">
        <v>12000</v>
      </c>
      <c r="K873" s="63">
        <v>5.5</v>
      </c>
      <c r="L873" s="60">
        <v>44491</v>
      </c>
      <c r="M873" s="63">
        <v>181.66669999999999</v>
      </c>
      <c r="N873" s="62">
        <v>0</v>
      </c>
      <c r="O873" s="32">
        <f t="shared" si="24"/>
        <v>12000</v>
      </c>
      <c r="P873" s="64">
        <v>12000</v>
      </c>
      <c r="Q873" s="63">
        <v>5.5</v>
      </c>
      <c r="R873" s="63">
        <v>5.5</v>
      </c>
      <c r="S873" s="63">
        <v>5.5</v>
      </c>
      <c r="T873" s="112">
        <v>12000</v>
      </c>
      <c r="U873" s="63">
        <v>97.219443999999996</v>
      </c>
      <c r="W873" s="163">
        <f t="shared" si="23"/>
        <v>0</v>
      </c>
    </row>
    <row r="874" spans="1:23" ht="12.75" customHeight="1" x14ac:dyDescent="0.25">
      <c r="A874" s="194"/>
      <c r="B874" s="171"/>
      <c r="C874" s="26" t="s">
        <v>112</v>
      </c>
      <c r="D874" s="26" t="s">
        <v>1177</v>
      </c>
      <c r="E874" s="27" t="s">
        <v>18</v>
      </c>
      <c r="F874" s="27" t="s">
        <v>1165</v>
      </c>
      <c r="G874" s="47" t="s">
        <v>1077</v>
      </c>
      <c r="H874" s="74">
        <v>44307</v>
      </c>
      <c r="I874" s="60">
        <v>44309</v>
      </c>
      <c r="J874" s="88">
        <v>15000</v>
      </c>
      <c r="K874" s="63">
        <v>8.3920999999999992</v>
      </c>
      <c r="L874" s="60">
        <v>44673</v>
      </c>
      <c r="M874" s="63">
        <v>100.02</v>
      </c>
      <c r="N874" s="62">
        <v>4000</v>
      </c>
      <c r="O874" s="32">
        <f t="shared" si="24"/>
        <v>11000</v>
      </c>
      <c r="P874" s="64">
        <v>15000</v>
      </c>
      <c r="Q874" s="63">
        <v>9</v>
      </c>
      <c r="R874" s="63">
        <v>7.95</v>
      </c>
      <c r="S874" s="63">
        <v>9</v>
      </c>
      <c r="T874" s="112">
        <v>15000</v>
      </c>
      <c r="U874" s="63">
        <v>91.514617000000001</v>
      </c>
      <c r="W874" s="163">
        <f t="shared" si="23"/>
        <v>0</v>
      </c>
    </row>
    <row r="875" spans="1:23" ht="12.75" customHeight="1" x14ac:dyDescent="0.25">
      <c r="A875" s="194"/>
      <c r="B875" s="171"/>
      <c r="C875" s="26" t="s">
        <v>111</v>
      </c>
      <c r="D875" s="26" t="s">
        <v>1177</v>
      </c>
      <c r="E875" s="27" t="s">
        <v>18</v>
      </c>
      <c r="F875" s="27" t="s">
        <v>1166</v>
      </c>
      <c r="G875" s="47" t="s">
        <v>1077</v>
      </c>
      <c r="H875" s="74">
        <v>44314</v>
      </c>
      <c r="I875" s="60">
        <v>44316</v>
      </c>
      <c r="J875" s="88">
        <v>10000</v>
      </c>
      <c r="K875" s="63">
        <v>5.5613000000000001</v>
      </c>
      <c r="L875" s="60">
        <v>44477</v>
      </c>
      <c r="M875" s="63">
        <v>120.5</v>
      </c>
      <c r="N875" s="62">
        <v>0</v>
      </c>
      <c r="O875" s="32">
        <f t="shared" si="24"/>
        <v>10000</v>
      </c>
      <c r="P875" s="64">
        <v>10000</v>
      </c>
      <c r="Q875" s="63">
        <v>5.75</v>
      </c>
      <c r="R875" s="63">
        <v>5.5</v>
      </c>
      <c r="S875" s="63">
        <v>5.75</v>
      </c>
      <c r="T875" s="112">
        <v>10000</v>
      </c>
      <c r="U875" s="63">
        <v>97.512884999999997</v>
      </c>
      <c r="W875" s="163">
        <f t="shared" si="23"/>
        <v>0</v>
      </c>
    </row>
    <row r="876" spans="1:23" ht="12.75" customHeight="1" x14ac:dyDescent="0.25">
      <c r="A876" s="194"/>
      <c r="B876" s="171"/>
      <c r="C876" s="26" t="s">
        <v>111</v>
      </c>
      <c r="D876" s="26" t="s">
        <v>1177</v>
      </c>
      <c r="E876" s="27" t="s">
        <v>23</v>
      </c>
      <c r="F876" s="27" t="s">
        <v>1167</v>
      </c>
      <c r="G876" s="47" t="s">
        <v>1077</v>
      </c>
      <c r="H876" s="74">
        <v>44314</v>
      </c>
      <c r="I876" s="60">
        <v>44316</v>
      </c>
      <c r="J876" s="88">
        <v>14000</v>
      </c>
      <c r="K876" s="63">
        <v>5.1001000000000003</v>
      </c>
      <c r="L876" s="60">
        <v>44407</v>
      </c>
      <c r="M876" s="63">
        <v>114.1071</v>
      </c>
      <c r="N876" s="62">
        <v>5975</v>
      </c>
      <c r="O876" s="32">
        <f t="shared" si="24"/>
        <v>8025</v>
      </c>
      <c r="P876" s="64">
        <v>14000</v>
      </c>
      <c r="Q876" s="63">
        <v>5.25</v>
      </c>
      <c r="R876" s="63">
        <v>4.9000000000000004</v>
      </c>
      <c r="S876" s="63">
        <v>5.25</v>
      </c>
      <c r="T876" s="112">
        <v>14000</v>
      </c>
      <c r="U876" s="63">
        <v>98.710811000000007</v>
      </c>
      <c r="W876" s="163">
        <f t="shared" si="23"/>
        <v>0</v>
      </c>
    </row>
    <row r="877" spans="1:23" ht="12.75" customHeight="1" x14ac:dyDescent="0.25">
      <c r="A877" s="194"/>
      <c r="B877" s="173"/>
      <c r="C877" s="26" t="s">
        <v>113</v>
      </c>
      <c r="D877" s="26" t="s">
        <v>1177</v>
      </c>
      <c r="E877" s="27" t="s">
        <v>21</v>
      </c>
      <c r="F877" s="27" t="s">
        <v>1168</v>
      </c>
      <c r="G877" s="47" t="s">
        <v>1077</v>
      </c>
      <c r="H877" s="74">
        <v>44314</v>
      </c>
      <c r="I877" s="60">
        <v>44316</v>
      </c>
      <c r="J877" s="88">
        <v>13500</v>
      </c>
      <c r="K877" s="63">
        <v>6.5</v>
      </c>
      <c r="L877" s="60">
        <v>44498</v>
      </c>
      <c r="M877" s="63">
        <v>100</v>
      </c>
      <c r="N877" s="62">
        <v>0</v>
      </c>
      <c r="O877" s="32">
        <f t="shared" si="24"/>
        <v>13500</v>
      </c>
      <c r="P877" s="64">
        <v>13500</v>
      </c>
      <c r="Q877" s="63">
        <v>6.5</v>
      </c>
      <c r="R877" s="63">
        <v>6.5</v>
      </c>
      <c r="S877" s="63">
        <v>6.5</v>
      </c>
      <c r="T877" s="112">
        <v>13500</v>
      </c>
      <c r="U877" s="63">
        <v>96.713888999999995</v>
      </c>
      <c r="W877" s="163">
        <f t="shared" si="23"/>
        <v>0</v>
      </c>
    </row>
    <row r="878" spans="1:23" ht="12.75" customHeight="1" x14ac:dyDescent="0.25">
      <c r="A878" s="194"/>
      <c r="B878" s="174" t="s">
        <v>33</v>
      </c>
      <c r="C878" s="34" t="s">
        <v>111</v>
      </c>
      <c r="D878" s="34" t="s">
        <v>1177</v>
      </c>
      <c r="E878" s="65" t="s">
        <v>21</v>
      </c>
      <c r="F878" s="42" t="s">
        <v>1180</v>
      </c>
      <c r="G878" s="43" t="s">
        <v>1181</v>
      </c>
      <c r="H878" s="71">
        <v>44321</v>
      </c>
      <c r="I878" s="50">
        <v>44323</v>
      </c>
      <c r="J878" s="66">
        <v>8000</v>
      </c>
      <c r="K878" s="44">
        <v>5.2249999999999996</v>
      </c>
      <c r="L878" s="67">
        <v>44505</v>
      </c>
      <c r="M878" s="44">
        <v>101.25</v>
      </c>
      <c r="N878" s="41">
        <v>3000</v>
      </c>
      <c r="O878" s="40">
        <f t="shared" si="24"/>
        <v>5000</v>
      </c>
      <c r="P878" s="41">
        <v>8000</v>
      </c>
      <c r="Q878" s="44">
        <v>5.5</v>
      </c>
      <c r="R878" s="44">
        <v>5</v>
      </c>
      <c r="S878" s="44">
        <v>5.5</v>
      </c>
      <c r="T878" s="132">
        <v>8000</v>
      </c>
      <c r="U878" s="44">
        <v>97.358472000000006</v>
      </c>
      <c r="W878" s="163">
        <f t="shared" si="23"/>
        <v>0</v>
      </c>
    </row>
    <row r="879" spans="1:23" ht="12.75" customHeight="1" x14ac:dyDescent="0.25">
      <c r="A879" s="194"/>
      <c r="B879" s="175"/>
      <c r="C879" s="34" t="s">
        <v>111</v>
      </c>
      <c r="D879" s="34" t="s">
        <v>1177</v>
      </c>
      <c r="E879" s="65" t="s">
        <v>21</v>
      </c>
      <c r="F879" s="42" t="s">
        <v>1188</v>
      </c>
      <c r="G879" s="43" t="s">
        <v>1181</v>
      </c>
      <c r="H879" s="71">
        <v>44328</v>
      </c>
      <c r="I879" s="50">
        <v>44330</v>
      </c>
      <c r="J879" s="41">
        <v>12500</v>
      </c>
      <c r="K879" s="44">
        <v>5.4112</v>
      </c>
      <c r="L879" s="67">
        <v>44512</v>
      </c>
      <c r="M879" s="44">
        <v>211.88</v>
      </c>
      <c r="N879" s="41">
        <v>2559</v>
      </c>
      <c r="O879" s="146">
        <f t="shared" si="24"/>
        <v>9941</v>
      </c>
      <c r="P879" s="41">
        <v>12500</v>
      </c>
      <c r="Q879" s="44">
        <v>5.5</v>
      </c>
      <c r="R879" s="44">
        <v>4.75</v>
      </c>
      <c r="S879" s="44">
        <v>5.5</v>
      </c>
      <c r="T879" s="132">
        <v>12500</v>
      </c>
      <c r="U879" s="44">
        <v>97.264318000000003</v>
      </c>
      <c r="W879" s="163">
        <f t="shared" si="23"/>
        <v>0</v>
      </c>
    </row>
    <row r="880" spans="1:23" ht="12.75" customHeight="1" x14ac:dyDescent="0.25">
      <c r="A880" s="194"/>
      <c r="B880" s="175"/>
      <c r="C880" s="34" t="s">
        <v>76</v>
      </c>
      <c r="D880" s="34" t="s">
        <v>1177</v>
      </c>
      <c r="E880" s="65" t="s">
        <v>21</v>
      </c>
      <c r="F880" s="65" t="s">
        <v>1196</v>
      </c>
      <c r="G880" s="43" t="s">
        <v>1181</v>
      </c>
      <c r="H880" s="67">
        <v>44328</v>
      </c>
      <c r="I880" s="50">
        <v>44330</v>
      </c>
      <c r="J880" s="41">
        <v>25000</v>
      </c>
      <c r="K880" s="44">
        <v>1.9430000000000001</v>
      </c>
      <c r="L880" s="67">
        <v>44512</v>
      </c>
      <c r="M880" s="44">
        <v>228.416</v>
      </c>
      <c r="N880" s="109">
        <v>25000</v>
      </c>
      <c r="O880" s="40">
        <f t="shared" si="24"/>
        <v>0</v>
      </c>
      <c r="P880" s="41">
        <v>25000</v>
      </c>
      <c r="Q880" s="44">
        <v>2</v>
      </c>
      <c r="R880" s="44">
        <v>1.85</v>
      </c>
      <c r="S880" s="44">
        <v>2</v>
      </c>
      <c r="T880" s="132">
        <v>25000</v>
      </c>
      <c r="U880" s="44">
        <v>99.017706000000004</v>
      </c>
      <c r="W880" s="163">
        <f t="shared" si="23"/>
        <v>0</v>
      </c>
    </row>
    <row r="881" spans="1:23" ht="12.75" customHeight="1" x14ac:dyDescent="0.2">
      <c r="A881" s="194"/>
      <c r="B881" s="175"/>
      <c r="C881" s="34" t="s">
        <v>112</v>
      </c>
      <c r="D881" s="34" t="s">
        <v>1177</v>
      </c>
      <c r="E881" s="65" t="s">
        <v>18</v>
      </c>
      <c r="F881" s="65" t="s">
        <v>1189</v>
      </c>
      <c r="G881" s="43" t="s">
        <v>1181</v>
      </c>
      <c r="H881" s="67">
        <v>44328</v>
      </c>
      <c r="I881" s="50">
        <v>44330</v>
      </c>
      <c r="J881" s="41">
        <v>15000</v>
      </c>
      <c r="K881" s="44">
        <v>6.3167</v>
      </c>
      <c r="L881" s="67">
        <v>44694</v>
      </c>
      <c r="M881" s="44">
        <v>167.58</v>
      </c>
      <c r="N881" s="41">
        <v>12000</v>
      </c>
      <c r="O881" s="40">
        <f t="shared" si="24"/>
        <v>0</v>
      </c>
      <c r="P881" s="41">
        <v>12000</v>
      </c>
      <c r="Q881" s="44">
        <v>7.9</v>
      </c>
      <c r="R881" s="44">
        <v>6</v>
      </c>
      <c r="S881" s="44">
        <v>7.9</v>
      </c>
      <c r="T881" s="132">
        <v>15000</v>
      </c>
      <c r="U881" s="44">
        <v>93.613147999999995</v>
      </c>
      <c r="W881" s="163">
        <f t="shared" si="23"/>
        <v>3000</v>
      </c>
    </row>
    <row r="882" spans="1:23" ht="12.75" customHeight="1" x14ac:dyDescent="0.2">
      <c r="A882" s="194"/>
      <c r="B882" s="175"/>
      <c r="C882" s="34" t="s">
        <v>113</v>
      </c>
      <c r="D882" s="34" t="s">
        <v>1177</v>
      </c>
      <c r="E882" s="65" t="s">
        <v>18</v>
      </c>
      <c r="F882" s="42" t="s">
        <v>1190</v>
      </c>
      <c r="G882" s="43" t="s">
        <v>1181</v>
      </c>
      <c r="H882" s="67">
        <v>44328</v>
      </c>
      <c r="I882" s="50">
        <v>44330</v>
      </c>
      <c r="J882" s="41">
        <v>36450</v>
      </c>
      <c r="K882" s="44">
        <v>6.5</v>
      </c>
      <c r="L882" s="67">
        <v>44694</v>
      </c>
      <c r="M882" s="44">
        <v>83.0672</v>
      </c>
      <c r="N882" s="41">
        <v>10000</v>
      </c>
      <c r="O882" s="40">
        <f t="shared" si="24"/>
        <v>20278</v>
      </c>
      <c r="P882" s="69">
        <v>30278</v>
      </c>
      <c r="Q882" s="44">
        <v>6.5</v>
      </c>
      <c r="R882" s="44">
        <v>6.5</v>
      </c>
      <c r="S882" s="44">
        <v>6.5</v>
      </c>
      <c r="T882" s="132">
        <v>36450</v>
      </c>
      <c r="U882" s="44">
        <v>93.427778000000004</v>
      </c>
      <c r="W882" s="163">
        <f t="shared" si="23"/>
        <v>6172</v>
      </c>
    </row>
    <row r="883" spans="1:23" ht="12.75" customHeight="1" x14ac:dyDescent="0.2">
      <c r="A883" s="194"/>
      <c r="B883" s="175"/>
      <c r="C883" s="34" t="s">
        <v>111</v>
      </c>
      <c r="D883" s="34" t="s">
        <v>1177</v>
      </c>
      <c r="E883" s="65" t="s">
        <v>23</v>
      </c>
      <c r="F883" s="65" t="s">
        <v>1191</v>
      </c>
      <c r="G883" s="43" t="s">
        <v>1181</v>
      </c>
      <c r="H883" s="67">
        <v>44335</v>
      </c>
      <c r="I883" s="145">
        <v>44337</v>
      </c>
      <c r="J883" s="41">
        <v>15000</v>
      </c>
      <c r="K883" s="44">
        <v>5.0576999999999996</v>
      </c>
      <c r="L883" s="67">
        <v>44428</v>
      </c>
      <c r="M883" s="44">
        <v>43.333300000000001</v>
      </c>
      <c r="N883" s="41">
        <v>5500</v>
      </c>
      <c r="O883" s="146">
        <f t="shared" si="24"/>
        <v>1000</v>
      </c>
      <c r="P883" s="70">
        <v>6500</v>
      </c>
      <c r="Q883" s="44">
        <v>5.25</v>
      </c>
      <c r="R883" s="44">
        <v>5</v>
      </c>
      <c r="S883" s="44">
        <v>5.25</v>
      </c>
      <c r="T883" s="132">
        <v>15000</v>
      </c>
      <c r="U883" s="44">
        <v>98.721528000000006</v>
      </c>
      <c r="W883" s="163">
        <f t="shared" si="23"/>
        <v>8500</v>
      </c>
    </row>
    <row r="884" spans="1:23" ht="12.75" customHeight="1" x14ac:dyDescent="0.2">
      <c r="A884" s="194"/>
      <c r="B884" s="175"/>
      <c r="C884" s="34" t="s">
        <v>113</v>
      </c>
      <c r="D884" s="34" t="s">
        <v>1177</v>
      </c>
      <c r="E884" s="65" t="s">
        <v>18</v>
      </c>
      <c r="F884" s="35" t="s">
        <v>1192</v>
      </c>
      <c r="G884" s="43" t="s">
        <v>1181</v>
      </c>
      <c r="H884" s="67">
        <v>44335</v>
      </c>
      <c r="I884" s="145">
        <v>44337</v>
      </c>
      <c r="J884" s="38">
        <v>30000</v>
      </c>
      <c r="K884" s="39">
        <v>6.4504000000000001</v>
      </c>
      <c r="L884" s="37">
        <v>44701</v>
      </c>
      <c r="M884" s="39">
        <v>84.84</v>
      </c>
      <c r="N884" s="40">
        <v>17926</v>
      </c>
      <c r="O884" s="40">
        <f t="shared" si="24"/>
        <v>7526</v>
      </c>
      <c r="P884" s="41">
        <v>25452</v>
      </c>
      <c r="Q884" s="44">
        <v>6.5</v>
      </c>
      <c r="R884" s="44">
        <v>6.25</v>
      </c>
      <c r="S884" s="44">
        <v>6.5</v>
      </c>
      <c r="T884" s="132">
        <v>30000</v>
      </c>
      <c r="U884" s="44">
        <v>93.477884000000003</v>
      </c>
      <c r="W884" s="163">
        <f t="shared" si="23"/>
        <v>4548</v>
      </c>
    </row>
    <row r="885" spans="1:23" ht="12.75" customHeight="1" x14ac:dyDescent="0.25">
      <c r="A885" s="194"/>
      <c r="B885" s="175"/>
      <c r="C885" s="34" t="s">
        <v>111</v>
      </c>
      <c r="D885" s="34" t="s">
        <v>1177</v>
      </c>
      <c r="E885" s="65" t="s">
        <v>23</v>
      </c>
      <c r="F885" s="42" t="s">
        <v>1194</v>
      </c>
      <c r="G885" s="43" t="s">
        <v>1181</v>
      </c>
      <c r="H885" s="71">
        <v>44342</v>
      </c>
      <c r="I885" s="50">
        <v>44344</v>
      </c>
      <c r="J885" s="66">
        <v>15000</v>
      </c>
      <c r="K885" s="44">
        <v>5.1681999999999997</v>
      </c>
      <c r="L885" s="67">
        <v>44435</v>
      </c>
      <c r="M885" s="44">
        <v>185.33330000000001</v>
      </c>
      <c r="N885" s="41">
        <v>3250</v>
      </c>
      <c r="O885" s="40">
        <f t="shared" si="24"/>
        <v>11750</v>
      </c>
      <c r="P885" s="41">
        <v>15000</v>
      </c>
      <c r="Q885" s="44">
        <v>5.25</v>
      </c>
      <c r="R885" s="44">
        <v>5</v>
      </c>
      <c r="S885" s="44">
        <v>5.25</v>
      </c>
      <c r="T885" s="132">
        <v>15000</v>
      </c>
      <c r="U885" s="44">
        <v>98.693601999999998</v>
      </c>
      <c r="W885" s="163">
        <f t="shared" si="23"/>
        <v>0</v>
      </c>
    </row>
    <row r="886" spans="1:23" ht="12.75" customHeight="1" x14ac:dyDescent="0.2">
      <c r="A886" s="194"/>
      <c r="B886" s="176"/>
      <c r="C886" s="34" t="s">
        <v>79</v>
      </c>
      <c r="D886" s="34" t="s">
        <v>1177</v>
      </c>
      <c r="E886" s="65" t="s">
        <v>23</v>
      </c>
      <c r="F886" s="65" t="s">
        <v>1556</v>
      </c>
      <c r="G886" s="43" t="s">
        <v>1181</v>
      </c>
      <c r="H886" s="67">
        <v>44342</v>
      </c>
      <c r="I886" s="145">
        <v>44344</v>
      </c>
      <c r="J886" s="41">
        <v>13000</v>
      </c>
      <c r="K886" s="44">
        <v>6.0273000000000003</v>
      </c>
      <c r="L886" s="67">
        <v>44435</v>
      </c>
      <c r="M886" s="44">
        <v>77.346199999999996</v>
      </c>
      <c r="N886" s="41">
        <v>24</v>
      </c>
      <c r="O886" s="40">
        <f t="shared" si="24"/>
        <v>10031</v>
      </c>
      <c r="P886" s="70">
        <v>10055</v>
      </c>
      <c r="Q886" s="44">
        <v>6.25</v>
      </c>
      <c r="R886" s="44">
        <v>5.85</v>
      </c>
      <c r="S886" s="44">
        <v>6.25</v>
      </c>
      <c r="T886" s="132">
        <v>13000</v>
      </c>
      <c r="U886" s="44">
        <v>98.476420000000005</v>
      </c>
      <c r="W886" s="163">
        <f t="shared" si="23"/>
        <v>2945</v>
      </c>
    </row>
    <row r="887" spans="1:23" ht="12.75" customHeight="1" x14ac:dyDescent="0.25">
      <c r="A887" s="194"/>
      <c r="B887" s="172" t="s">
        <v>45</v>
      </c>
      <c r="C887" s="26" t="s">
        <v>76</v>
      </c>
      <c r="D887" s="26" t="s">
        <v>1177</v>
      </c>
      <c r="E887" s="27" t="s">
        <v>21</v>
      </c>
      <c r="F887" s="27" t="s">
        <v>1197</v>
      </c>
      <c r="G887" s="47" t="s">
        <v>1198</v>
      </c>
      <c r="H887" s="74">
        <v>44349</v>
      </c>
      <c r="I887" s="60">
        <v>44351</v>
      </c>
      <c r="J887" s="61">
        <v>20000</v>
      </c>
      <c r="K887" s="63">
        <v>1.9871000000000001</v>
      </c>
      <c r="L887" s="60">
        <v>44533</v>
      </c>
      <c r="M887" s="63">
        <v>216.61500000000001</v>
      </c>
      <c r="N887" s="64">
        <v>20000</v>
      </c>
      <c r="O887" s="32">
        <f t="shared" si="24"/>
        <v>0</v>
      </c>
      <c r="P887" s="64">
        <v>20000</v>
      </c>
      <c r="Q887" s="63">
        <v>2</v>
      </c>
      <c r="R887" s="63">
        <v>1.85</v>
      </c>
      <c r="S887" s="63">
        <v>2</v>
      </c>
      <c r="T887" s="112">
        <v>20000</v>
      </c>
      <c r="U887" s="63">
        <v>98.995429999999999</v>
      </c>
      <c r="W887" s="163">
        <f t="shared" si="23"/>
        <v>0</v>
      </c>
    </row>
    <row r="888" spans="1:23" ht="12.75" customHeight="1" x14ac:dyDescent="0.25">
      <c r="A888" s="194"/>
      <c r="B888" s="171"/>
      <c r="C888" s="26" t="s">
        <v>79</v>
      </c>
      <c r="D888" s="26" t="s">
        <v>1177</v>
      </c>
      <c r="E888" s="27" t="s">
        <v>21</v>
      </c>
      <c r="F888" s="27" t="s">
        <v>1557</v>
      </c>
      <c r="G888" s="47" t="s">
        <v>1198</v>
      </c>
      <c r="H888" s="74">
        <v>44349</v>
      </c>
      <c r="I888" s="60">
        <v>44351</v>
      </c>
      <c r="J888" s="88">
        <v>10000</v>
      </c>
      <c r="K888" s="63">
        <v>6.2530000000000001</v>
      </c>
      <c r="L888" s="60">
        <v>44533</v>
      </c>
      <c r="M888" s="63">
        <v>118.42</v>
      </c>
      <c r="N888" s="112">
        <v>4796</v>
      </c>
      <c r="O888" s="32">
        <f t="shared" si="24"/>
        <v>5204</v>
      </c>
      <c r="P888" s="64">
        <v>10000</v>
      </c>
      <c r="Q888" s="63">
        <v>6.5</v>
      </c>
      <c r="R888" s="63">
        <v>6</v>
      </c>
      <c r="S888" s="63">
        <v>6.5</v>
      </c>
      <c r="T888" s="112">
        <v>10000</v>
      </c>
      <c r="U888" s="63">
        <v>96.838761000000005</v>
      </c>
      <c r="W888" s="163">
        <f t="shared" si="23"/>
        <v>0</v>
      </c>
    </row>
    <row r="889" spans="1:23" ht="12.75" customHeight="1" x14ac:dyDescent="0.25">
      <c r="A889" s="194"/>
      <c r="B889" s="171"/>
      <c r="C889" s="26" t="s">
        <v>111</v>
      </c>
      <c r="D889" s="26" t="s">
        <v>1177</v>
      </c>
      <c r="E889" s="27" t="s">
        <v>21</v>
      </c>
      <c r="F889" s="27" t="s">
        <v>1199</v>
      </c>
      <c r="G889" s="47" t="s">
        <v>1198</v>
      </c>
      <c r="H889" s="74">
        <v>44349</v>
      </c>
      <c r="I889" s="60">
        <v>44351</v>
      </c>
      <c r="J889" s="88">
        <v>12000</v>
      </c>
      <c r="K889" s="63">
        <v>5.0167000000000002</v>
      </c>
      <c r="L889" s="60">
        <v>44533</v>
      </c>
      <c r="M889" s="63">
        <v>395.83330000000001</v>
      </c>
      <c r="N889" s="64">
        <v>0</v>
      </c>
      <c r="O889" s="32">
        <f t="shared" si="24"/>
        <v>12000</v>
      </c>
      <c r="P889" s="64">
        <v>12000</v>
      </c>
      <c r="Q889" s="63">
        <v>5.0999999999999996</v>
      </c>
      <c r="R889" s="63">
        <v>5</v>
      </c>
      <c r="S889" s="63">
        <v>5.0999999999999996</v>
      </c>
      <c r="T889" s="112">
        <v>12000</v>
      </c>
      <c r="U889" s="63">
        <v>97.463796000000002</v>
      </c>
      <c r="W889" s="163">
        <f t="shared" si="23"/>
        <v>0</v>
      </c>
    </row>
    <row r="890" spans="1:23" ht="12.75" customHeight="1" x14ac:dyDescent="0.25">
      <c r="A890" s="194"/>
      <c r="B890" s="171"/>
      <c r="C890" s="26" t="s">
        <v>113</v>
      </c>
      <c r="D890" s="26" t="s">
        <v>1177</v>
      </c>
      <c r="E890" s="27" t="s">
        <v>18</v>
      </c>
      <c r="F890" s="27" t="s">
        <v>1200</v>
      </c>
      <c r="G890" s="47" t="s">
        <v>1198</v>
      </c>
      <c r="H890" s="74">
        <v>44349</v>
      </c>
      <c r="I890" s="60">
        <v>44351</v>
      </c>
      <c r="J890" s="88">
        <v>37000</v>
      </c>
      <c r="K890" s="63">
        <v>6.5</v>
      </c>
      <c r="L890" s="60">
        <v>44715</v>
      </c>
      <c r="M890" s="63">
        <v>94.6541</v>
      </c>
      <c r="N890" s="64">
        <v>28022</v>
      </c>
      <c r="O890" s="32">
        <f t="shared" si="24"/>
        <v>7000</v>
      </c>
      <c r="P890" s="64">
        <v>35022</v>
      </c>
      <c r="Q890" s="63">
        <v>6.5</v>
      </c>
      <c r="R890" s="63">
        <v>6.5</v>
      </c>
      <c r="S890" s="63">
        <v>6.5</v>
      </c>
      <c r="T890" s="112">
        <v>37000</v>
      </c>
      <c r="U890" s="63">
        <v>93.427778000000004</v>
      </c>
      <c r="W890" s="163">
        <f t="shared" si="23"/>
        <v>1978</v>
      </c>
    </row>
    <row r="891" spans="1:23" ht="12.75" customHeight="1" x14ac:dyDescent="0.25">
      <c r="A891" s="194"/>
      <c r="B891" s="171"/>
      <c r="C891" s="26" t="s">
        <v>76</v>
      </c>
      <c r="D891" s="26" t="s">
        <v>1177</v>
      </c>
      <c r="E891" s="27" t="s">
        <v>21</v>
      </c>
      <c r="F891" s="27" t="s">
        <v>1201</v>
      </c>
      <c r="G891" s="47" t="s">
        <v>1198</v>
      </c>
      <c r="H891" s="74">
        <v>44356</v>
      </c>
      <c r="I891" s="60">
        <v>44358</v>
      </c>
      <c r="J891" s="88">
        <v>15000</v>
      </c>
      <c r="K891" s="63">
        <v>1.9883</v>
      </c>
      <c r="L891" s="60">
        <v>44540</v>
      </c>
      <c r="M891" s="63">
        <v>262.22000000000003</v>
      </c>
      <c r="N891" s="64">
        <v>15000</v>
      </c>
      <c r="O891" s="32">
        <f t="shared" si="24"/>
        <v>0</v>
      </c>
      <c r="P891" s="64">
        <v>15000</v>
      </c>
      <c r="Q891" s="63">
        <v>2</v>
      </c>
      <c r="R891" s="63">
        <v>1.85</v>
      </c>
      <c r="S891" s="63">
        <v>2</v>
      </c>
      <c r="T891" s="112">
        <v>15000</v>
      </c>
      <c r="U891" s="63">
        <v>98.994787000000002</v>
      </c>
      <c r="W891" s="163">
        <f t="shared" si="23"/>
        <v>0</v>
      </c>
    </row>
    <row r="892" spans="1:23" ht="12.75" customHeight="1" x14ac:dyDescent="0.25">
      <c r="A892" s="194"/>
      <c r="B892" s="171"/>
      <c r="C892" s="26" t="s">
        <v>947</v>
      </c>
      <c r="D892" s="26" t="s">
        <v>1177</v>
      </c>
      <c r="E892" s="27" t="s">
        <v>18</v>
      </c>
      <c r="F892" s="27" t="s">
        <v>1202</v>
      </c>
      <c r="G892" s="47" t="s">
        <v>1198</v>
      </c>
      <c r="H892" s="74">
        <v>44356</v>
      </c>
      <c r="I892" s="60">
        <v>44358</v>
      </c>
      <c r="J892" s="88">
        <v>6000</v>
      </c>
      <c r="K892" s="63">
        <v>5.875</v>
      </c>
      <c r="L892" s="60">
        <v>44722</v>
      </c>
      <c r="M892" s="63">
        <v>100</v>
      </c>
      <c r="N892" s="64">
        <v>6000</v>
      </c>
      <c r="O892" s="32">
        <f t="shared" si="24"/>
        <v>0</v>
      </c>
      <c r="P892" s="64">
        <v>6000</v>
      </c>
      <c r="Q892" s="63">
        <v>6</v>
      </c>
      <c r="R892" s="63">
        <v>5.5</v>
      </c>
      <c r="S892" s="63">
        <v>6</v>
      </c>
      <c r="T892" s="112">
        <v>6000</v>
      </c>
      <c r="U892" s="63">
        <v>94.059721999999994</v>
      </c>
      <c r="W892" s="163">
        <f t="shared" si="23"/>
        <v>0</v>
      </c>
    </row>
    <row r="893" spans="1:23" ht="12.75" customHeight="1" x14ac:dyDescent="0.25">
      <c r="A893" s="194"/>
      <c r="B893" s="171"/>
      <c r="C893" s="26" t="s">
        <v>111</v>
      </c>
      <c r="D893" s="26" t="s">
        <v>1177</v>
      </c>
      <c r="E893" s="27" t="s">
        <v>18</v>
      </c>
      <c r="F893" s="27" t="s">
        <v>1204</v>
      </c>
      <c r="G893" s="47" t="s">
        <v>1198</v>
      </c>
      <c r="H893" s="74">
        <v>44356</v>
      </c>
      <c r="I893" s="60">
        <v>44358</v>
      </c>
      <c r="J893" s="88">
        <v>12500</v>
      </c>
      <c r="K893" s="63">
        <v>4.87</v>
      </c>
      <c r="L893" s="60">
        <v>44722</v>
      </c>
      <c r="M893" s="63">
        <v>170.88800000000001</v>
      </c>
      <c r="N893" s="64">
        <v>0</v>
      </c>
      <c r="O893" s="32">
        <f t="shared" si="24"/>
        <v>12500</v>
      </c>
      <c r="P893" s="64">
        <v>12500</v>
      </c>
      <c r="Q893" s="63">
        <v>5</v>
      </c>
      <c r="R893" s="63">
        <v>4.75</v>
      </c>
      <c r="S893" s="63">
        <v>5</v>
      </c>
      <c r="T893" s="112">
        <v>12500</v>
      </c>
      <c r="U893" s="63">
        <v>95.075889000000004</v>
      </c>
      <c r="W893" s="163">
        <f t="shared" si="23"/>
        <v>0</v>
      </c>
    </row>
    <row r="894" spans="1:23" ht="12.75" customHeight="1" x14ac:dyDescent="0.25">
      <c r="A894" s="194"/>
      <c r="B894" s="171"/>
      <c r="C894" s="26" t="s">
        <v>112</v>
      </c>
      <c r="D894" s="26" t="s">
        <v>1177</v>
      </c>
      <c r="E894" s="27" t="s">
        <v>18</v>
      </c>
      <c r="F894" s="27" t="s">
        <v>1203</v>
      </c>
      <c r="G894" s="47" t="s">
        <v>1198</v>
      </c>
      <c r="H894" s="74">
        <v>44356</v>
      </c>
      <c r="I894" s="60">
        <v>44358</v>
      </c>
      <c r="J894" s="88">
        <v>15000</v>
      </c>
      <c r="K894" s="63">
        <v>5.7682000000000002</v>
      </c>
      <c r="L894" s="60">
        <v>44722</v>
      </c>
      <c r="M894" s="63">
        <v>125.1267</v>
      </c>
      <c r="N894" s="64">
        <v>10525</v>
      </c>
      <c r="O894" s="32">
        <f t="shared" si="24"/>
        <v>96</v>
      </c>
      <c r="P894" s="64">
        <v>10621</v>
      </c>
      <c r="Q894" s="63">
        <v>7</v>
      </c>
      <c r="R894" s="63">
        <v>4.9000000000000004</v>
      </c>
      <c r="S894" s="63">
        <v>7</v>
      </c>
      <c r="T894" s="112">
        <v>15000</v>
      </c>
      <c r="U894" s="63">
        <v>94.167714000000004</v>
      </c>
      <c r="W894" s="163">
        <f t="shared" si="23"/>
        <v>4379</v>
      </c>
    </row>
    <row r="895" spans="1:23" ht="12.75" customHeight="1" x14ac:dyDescent="0.25">
      <c r="A895" s="194"/>
      <c r="B895" s="171"/>
      <c r="C895" s="26" t="s">
        <v>113</v>
      </c>
      <c r="D895" s="26" t="s">
        <v>1177</v>
      </c>
      <c r="E895" s="27" t="s">
        <v>18</v>
      </c>
      <c r="F895" s="27" t="s">
        <v>1205</v>
      </c>
      <c r="G895" s="47" t="s">
        <v>1198</v>
      </c>
      <c r="H895" s="74">
        <v>44356</v>
      </c>
      <c r="I895" s="60">
        <v>44358</v>
      </c>
      <c r="J895" s="88">
        <v>24000</v>
      </c>
      <c r="K895" s="63">
        <v>6.4</v>
      </c>
      <c r="L895" s="60">
        <v>44722</v>
      </c>
      <c r="M895" s="63">
        <v>83.333299999999994</v>
      </c>
      <c r="N895" s="64">
        <v>15000</v>
      </c>
      <c r="O895" s="32">
        <f t="shared" si="24"/>
        <v>5000</v>
      </c>
      <c r="P895" s="64">
        <v>20000</v>
      </c>
      <c r="Q895" s="63">
        <v>6.5</v>
      </c>
      <c r="R895" s="63">
        <v>6.25</v>
      </c>
      <c r="S895" s="63">
        <v>6.5</v>
      </c>
      <c r="T895" s="112">
        <v>24000</v>
      </c>
      <c r="U895" s="63">
        <v>93.528889000000007</v>
      </c>
      <c r="W895" s="163">
        <f t="shared" si="23"/>
        <v>4000</v>
      </c>
    </row>
    <row r="896" spans="1:23" ht="12.75" customHeight="1" x14ac:dyDescent="0.25">
      <c r="A896" s="194"/>
      <c r="B896" s="171"/>
      <c r="C896" s="26" t="s">
        <v>79</v>
      </c>
      <c r="D896" s="26" t="s">
        <v>1177</v>
      </c>
      <c r="E896" s="27" t="s">
        <v>21</v>
      </c>
      <c r="F896" s="27" t="s">
        <v>1558</v>
      </c>
      <c r="G896" s="47" t="s">
        <v>1198</v>
      </c>
      <c r="H896" s="74">
        <v>44363</v>
      </c>
      <c r="I896" s="60">
        <v>44365</v>
      </c>
      <c r="J896" s="88">
        <v>10000</v>
      </c>
      <c r="K896" s="63">
        <v>6.0536000000000003</v>
      </c>
      <c r="L896" s="60">
        <v>44547</v>
      </c>
      <c r="M896" s="63">
        <v>72.56</v>
      </c>
      <c r="N896" s="112">
        <v>2236</v>
      </c>
      <c r="O896" s="32">
        <f t="shared" si="24"/>
        <v>5020</v>
      </c>
      <c r="P896" s="64">
        <v>7256</v>
      </c>
      <c r="Q896" s="63">
        <v>6.25</v>
      </c>
      <c r="R896" s="63">
        <v>5.5</v>
      </c>
      <c r="S896" s="63">
        <v>6.25</v>
      </c>
      <c r="T896" s="112">
        <v>10000</v>
      </c>
      <c r="U896" s="63">
        <v>96.935490000000001</v>
      </c>
      <c r="W896" s="163">
        <f t="shared" si="23"/>
        <v>2744</v>
      </c>
    </row>
    <row r="897" spans="1:23" ht="12.75" customHeight="1" x14ac:dyDescent="0.25">
      <c r="A897" s="194"/>
      <c r="B897" s="171"/>
      <c r="C897" s="26" t="s">
        <v>111</v>
      </c>
      <c r="D897" s="26" t="s">
        <v>1177</v>
      </c>
      <c r="E897" s="27" t="s">
        <v>21</v>
      </c>
      <c r="F897" s="27" t="s">
        <v>1210</v>
      </c>
      <c r="G897" s="47" t="s">
        <v>1198</v>
      </c>
      <c r="H897" s="74">
        <v>44363</v>
      </c>
      <c r="I897" s="60">
        <v>44365</v>
      </c>
      <c r="J897" s="88">
        <v>12500</v>
      </c>
      <c r="K897" s="63">
        <v>4.8040000000000003</v>
      </c>
      <c r="L897" s="60">
        <v>44547</v>
      </c>
      <c r="M897" s="63">
        <v>348.40800000000002</v>
      </c>
      <c r="N897" s="64">
        <v>4938</v>
      </c>
      <c r="O897" s="32">
        <f t="shared" si="24"/>
        <v>7562</v>
      </c>
      <c r="P897" s="64">
        <v>12500</v>
      </c>
      <c r="Q897" s="63">
        <v>4.8499999999999996</v>
      </c>
      <c r="R897" s="63">
        <v>4.75</v>
      </c>
      <c r="S897" s="63">
        <v>4.8499999999999996</v>
      </c>
      <c r="T897" s="112">
        <v>12500</v>
      </c>
      <c r="U897" s="63">
        <v>97.571310999999994</v>
      </c>
      <c r="W897" s="163">
        <f t="shared" si="23"/>
        <v>0</v>
      </c>
    </row>
    <row r="898" spans="1:23" ht="12.75" customHeight="1" x14ac:dyDescent="0.25">
      <c r="A898" s="194"/>
      <c r="B898" s="171"/>
      <c r="C898" s="26" t="s">
        <v>113</v>
      </c>
      <c r="D898" s="26" t="s">
        <v>1177</v>
      </c>
      <c r="E898" s="27" t="s">
        <v>18</v>
      </c>
      <c r="F898" s="27" t="s">
        <v>1211</v>
      </c>
      <c r="G898" s="47" t="s">
        <v>1198</v>
      </c>
      <c r="H898" s="74">
        <v>44363</v>
      </c>
      <c r="I898" s="60">
        <v>44365</v>
      </c>
      <c r="J898" s="88">
        <v>72000</v>
      </c>
      <c r="K898" s="63">
        <v>6.3349000000000002</v>
      </c>
      <c r="L898" s="60">
        <v>44729</v>
      </c>
      <c r="M898" s="63">
        <v>59.363900000000001</v>
      </c>
      <c r="N898" s="64">
        <v>29143</v>
      </c>
      <c r="O898" s="32">
        <f t="shared" si="24"/>
        <v>13599</v>
      </c>
      <c r="P898" s="64">
        <v>42742</v>
      </c>
      <c r="Q898" s="63">
        <v>6.75</v>
      </c>
      <c r="R898" s="63">
        <v>6.25</v>
      </c>
      <c r="S898" s="63">
        <v>6.75</v>
      </c>
      <c r="T898" s="112">
        <v>72000</v>
      </c>
      <c r="U898" s="63">
        <v>93.359472699999998</v>
      </c>
      <c r="W898" s="163">
        <f t="shared" si="23"/>
        <v>29258</v>
      </c>
    </row>
    <row r="899" spans="1:23" ht="12.75" customHeight="1" x14ac:dyDescent="0.25">
      <c r="A899" s="194"/>
      <c r="B899" s="171"/>
      <c r="C899" s="26" t="s">
        <v>76</v>
      </c>
      <c r="D899" s="26" t="s">
        <v>1177</v>
      </c>
      <c r="E899" s="27" t="s">
        <v>23</v>
      </c>
      <c r="F899" s="27" t="s">
        <v>1213</v>
      </c>
      <c r="G899" s="47" t="s">
        <v>1198</v>
      </c>
      <c r="H899" s="74">
        <v>44370</v>
      </c>
      <c r="I899" s="60">
        <v>44372</v>
      </c>
      <c r="J899" s="88">
        <v>25000</v>
      </c>
      <c r="K899" s="63">
        <v>1.9790000000000001</v>
      </c>
      <c r="L899" s="60">
        <v>44463</v>
      </c>
      <c r="M899" s="63">
        <v>149.33199999999999</v>
      </c>
      <c r="N899" s="64">
        <v>24800</v>
      </c>
      <c r="O899" s="32">
        <f t="shared" si="24"/>
        <v>200</v>
      </c>
      <c r="P899" s="64">
        <v>25000</v>
      </c>
      <c r="Q899" s="63">
        <v>2.5</v>
      </c>
      <c r="R899" s="63">
        <v>1.85</v>
      </c>
      <c r="S899" s="63">
        <v>2.5</v>
      </c>
      <c r="T899" s="112">
        <v>25000</v>
      </c>
      <c r="U899" s="63">
        <v>99.499752999999998</v>
      </c>
      <c r="W899" s="163">
        <f t="shared" ref="W899:W962" si="25">J899-P899</f>
        <v>0</v>
      </c>
    </row>
    <row r="900" spans="1:23" ht="12.75" customHeight="1" x14ac:dyDescent="0.25">
      <c r="A900" s="194"/>
      <c r="B900" s="171"/>
      <c r="C900" s="26" t="s">
        <v>111</v>
      </c>
      <c r="D900" s="26" t="s">
        <v>1177</v>
      </c>
      <c r="E900" s="27" t="s">
        <v>23</v>
      </c>
      <c r="F900" s="27" t="s">
        <v>1214</v>
      </c>
      <c r="G900" s="47" t="s">
        <v>1198</v>
      </c>
      <c r="H900" s="74">
        <v>44370</v>
      </c>
      <c r="I900" s="60">
        <v>44372</v>
      </c>
      <c r="J900" s="88">
        <v>13000</v>
      </c>
      <c r="K900" s="63">
        <v>4.4528999999999996</v>
      </c>
      <c r="L900" s="60">
        <v>44463</v>
      </c>
      <c r="M900" s="63">
        <v>244.5154</v>
      </c>
      <c r="N900" s="62">
        <v>0</v>
      </c>
      <c r="O900" s="32">
        <f t="shared" si="24"/>
        <v>13000</v>
      </c>
      <c r="P900" s="64">
        <v>13000</v>
      </c>
      <c r="Q900" s="63">
        <v>4.55</v>
      </c>
      <c r="R900" s="63">
        <v>4.3499999999999996</v>
      </c>
      <c r="S900" s="63">
        <v>4.55</v>
      </c>
      <c r="T900" s="112">
        <v>13000</v>
      </c>
      <c r="U900" s="63">
        <v>98.874409999999997</v>
      </c>
      <c r="W900" s="163">
        <f t="shared" si="25"/>
        <v>0</v>
      </c>
    </row>
    <row r="901" spans="1:23" ht="12.75" customHeight="1" x14ac:dyDescent="0.25">
      <c r="A901" s="194"/>
      <c r="B901" s="173"/>
      <c r="C901" s="26" t="s">
        <v>113</v>
      </c>
      <c r="D901" s="26" t="s">
        <v>1177</v>
      </c>
      <c r="E901" s="27" t="s">
        <v>18</v>
      </c>
      <c r="F901" s="27" t="s">
        <v>1215</v>
      </c>
      <c r="G901" s="47" t="s">
        <v>1198</v>
      </c>
      <c r="H901" s="74">
        <v>44370</v>
      </c>
      <c r="I901" s="60">
        <v>44372</v>
      </c>
      <c r="J901" s="88">
        <v>25000</v>
      </c>
      <c r="K901" s="63">
        <v>6.5147000000000004</v>
      </c>
      <c r="L901" s="60">
        <v>44736</v>
      </c>
      <c r="M901" s="63">
        <v>81.040000000000006</v>
      </c>
      <c r="N901" s="62">
        <v>16000</v>
      </c>
      <c r="O901" s="32">
        <f t="shared" si="24"/>
        <v>4260</v>
      </c>
      <c r="P901" s="64">
        <v>20260</v>
      </c>
      <c r="Q901" s="63">
        <v>6.75</v>
      </c>
      <c r="R901" s="63">
        <v>5</v>
      </c>
      <c r="S901" s="63">
        <v>6.75</v>
      </c>
      <c r="T901" s="112">
        <v>25000</v>
      </c>
      <c r="U901" s="63">
        <v>93.412931</v>
      </c>
      <c r="W901" s="163">
        <f t="shared" si="25"/>
        <v>4740</v>
      </c>
    </row>
    <row r="902" spans="1:23" ht="12.75" customHeight="1" x14ac:dyDescent="0.2">
      <c r="A902" s="194"/>
      <c r="B902" s="174" t="s">
        <v>57</v>
      </c>
      <c r="C902" s="34" t="s">
        <v>111</v>
      </c>
      <c r="D902" s="34" t="s">
        <v>1177</v>
      </c>
      <c r="E902" s="65" t="s">
        <v>21</v>
      </c>
      <c r="F902" s="65" t="s">
        <v>1221</v>
      </c>
      <c r="G902" s="43" t="s">
        <v>1222</v>
      </c>
      <c r="H902" s="67">
        <v>44377</v>
      </c>
      <c r="I902" s="145">
        <v>44379</v>
      </c>
      <c r="J902" s="41">
        <v>10000</v>
      </c>
      <c r="K902" s="44">
        <v>4.7850000000000001</v>
      </c>
      <c r="L902" s="67">
        <v>44561</v>
      </c>
      <c r="M902" s="44">
        <v>235.24</v>
      </c>
      <c r="N902" s="41">
        <v>500</v>
      </c>
      <c r="O902" s="146">
        <f t="shared" si="24"/>
        <v>9500</v>
      </c>
      <c r="P902" s="70">
        <v>10000</v>
      </c>
      <c r="Q902" s="44">
        <v>4.55</v>
      </c>
      <c r="R902" s="44">
        <v>4.42</v>
      </c>
      <c r="S902" s="44">
        <v>4.55</v>
      </c>
      <c r="T902" s="132">
        <v>10000</v>
      </c>
      <c r="U902" s="44">
        <v>97.732583000000005</v>
      </c>
      <c r="W902" s="163">
        <f t="shared" si="25"/>
        <v>0</v>
      </c>
    </row>
    <row r="903" spans="1:23" ht="12.75" customHeight="1" x14ac:dyDescent="0.2">
      <c r="A903" s="194"/>
      <c r="B903" s="175"/>
      <c r="C903" s="34" t="s">
        <v>112</v>
      </c>
      <c r="D903" s="34" t="s">
        <v>1177</v>
      </c>
      <c r="E903" s="65" t="s">
        <v>18</v>
      </c>
      <c r="F903" s="65" t="s">
        <v>1223</v>
      </c>
      <c r="G903" s="43" t="s">
        <v>1222</v>
      </c>
      <c r="H903" s="67">
        <v>44377</v>
      </c>
      <c r="I903" s="145">
        <v>44379</v>
      </c>
      <c r="J903" s="41">
        <v>20000</v>
      </c>
      <c r="K903" s="44">
        <v>7.3544999999999998</v>
      </c>
      <c r="L903" s="67">
        <v>44743</v>
      </c>
      <c r="M903" s="44">
        <v>128.75</v>
      </c>
      <c r="N903" s="41">
        <v>6220</v>
      </c>
      <c r="O903" s="146">
        <f t="shared" si="24"/>
        <v>13780</v>
      </c>
      <c r="P903" s="70">
        <v>20000</v>
      </c>
      <c r="Q903" s="44">
        <v>8</v>
      </c>
      <c r="R903" s="44">
        <v>6.45</v>
      </c>
      <c r="S903" s="44">
        <v>8</v>
      </c>
      <c r="T903" s="132">
        <v>20000</v>
      </c>
      <c r="U903" s="44">
        <v>92.563783000000001</v>
      </c>
      <c r="W903" s="163">
        <f t="shared" si="25"/>
        <v>0</v>
      </c>
    </row>
    <row r="904" spans="1:23" ht="12.75" customHeight="1" x14ac:dyDescent="0.2">
      <c r="A904" s="194"/>
      <c r="B904" s="175"/>
      <c r="C904" s="34" t="s">
        <v>79</v>
      </c>
      <c r="D904" s="34" t="s">
        <v>1177</v>
      </c>
      <c r="E904" s="65" t="s">
        <v>21</v>
      </c>
      <c r="F904" s="65" t="s">
        <v>1559</v>
      </c>
      <c r="G904" s="43" t="s">
        <v>1222</v>
      </c>
      <c r="H904" s="67">
        <v>44384</v>
      </c>
      <c r="I904" s="145">
        <v>44386</v>
      </c>
      <c r="J904" s="41">
        <v>15000</v>
      </c>
      <c r="K904" s="44">
        <v>6.5526999999999997</v>
      </c>
      <c r="L904" s="67">
        <v>44568</v>
      </c>
      <c r="M904" s="44">
        <v>98</v>
      </c>
      <c r="N904" s="110">
        <v>1700</v>
      </c>
      <c r="O904" s="146">
        <f t="shared" si="24"/>
        <v>13000</v>
      </c>
      <c r="P904" s="70">
        <v>14700</v>
      </c>
      <c r="Q904" s="44">
        <v>6.75</v>
      </c>
      <c r="R904" s="44">
        <v>5.9</v>
      </c>
      <c r="S904" s="44">
        <v>6.75</v>
      </c>
      <c r="T904" s="132">
        <v>15000</v>
      </c>
      <c r="U904" s="44">
        <v>96.687235000000001</v>
      </c>
      <c r="W904" s="163">
        <f t="shared" si="25"/>
        <v>300</v>
      </c>
    </row>
    <row r="905" spans="1:23" ht="12.75" customHeight="1" x14ac:dyDescent="0.2">
      <c r="A905" s="194"/>
      <c r="B905" s="175"/>
      <c r="C905" s="34" t="s">
        <v>111</v>
      </c>
      <c r="D905" s="34" t="s">
        <v>1177</v>
      </c>
      <c r="E905" s="65" t="s">
        <v>21</v>
      </c>
      <c r="F905" s="65" t="s">
        <v>1224</v>
      </c>
      <c r="G905" s="43" t="s">
        <v>1222</v>
      </c>
      <c r="H905" s="67">
        <v>44384</v>
      </c>
      <c r="I905" s="145">
        <v>44386</v>
      </c>
      <c r="J905" s="41">
        <v>12000</v>
      </c>
      <c r="K905" s="44">
        <v>4.4713000000000003</v>
      </c>
      <c r="L905" s="67">
        <v>44568</v>
      </c>
      <c r="M905" s="44">
        <v>302.2833</v>
      </c>
      <c r="N905" s="41">
        <v>5050</v>
      </c>
      <c r="O905" s="146">
        <f t="shared" si="24"/>
        <v>6950</v>
      </c>
      <c r="P905" s="70">
        <v>12000</v>
      </c>
      <c r="Q905" s="44">
        <v>4.55</v>
      </c>
      <c r="R905" s="44">
        <v>4.4000000000000004</v>
      </c>
      <c r="S905" s="44">
        <v>4.55</v>
      </c>
      <c r="T905" s="132">
        <v>12000</v>
      </c>
      <c r="U905" s="44">
        <v>97.739492999999996</v>
      </c>
      <c r="W905" s="163">
        <f t="shared" si="25"/>
        <v>0</v>
      </c>
    </row>
    <row r="906" spans="1:23" ht="12.75" customHeight="1" x14ac:dyDescent="0.2">
      <c r="A906" s="194"/>
      <c r="B906" s="175"/>
      <c r="C906" s="34" t="s">
        <v>113</v>
      </c>
      <c r="D906" s="34" t="s">
        <v>1177</v>
      </c>
      <c r="E906" s="65" t="s">
        <v>21</v>
      </c>
      <c r="F906" s="65" t="s">
        <v>1225</v>
      </c>
      <c r="G906" s="43" t="s">
        <v>1222</v>
      </c>
      <c r="H906" s="67">
        <v>44384</v>
      </c>
      <c r="I906" s="145">
        <v>44386</v>
      </c>
      <c r="J906" s="41">
        <v>8543</v>
      </c>
      <c r="K906" s="44">
        <v>6.6204000000000001</v>
      </c>
      <c r="L906" s="67">
        <v>44568</v>
      </c>
      <c r="M906" s="44">
        <v>116.89100000000001</v>
      </c>
      <c r="N906" s="41">
        <v>4986</v>
      </c>
      <c r="O906" s="146">
        <f t="shared" si="24"/>
        <v>3557</v>
      </c>
      <c r="P906" s="70">
        <v>8543</v>
      </c>
      <c r="Q906" s="44">
        <v>7</v>
      </c>
      <c r="R906" s="44">
        <v>6.5</v>
      </c>
      <c r="S906" s="44">
        <v>7</v>
      </c>
      <c r="T906" s="132">
        <v>8543</v>
      </c>
      <c r="U906" s="44">
        <v>96.653025</v>
      </c>
      <c r="W906" s="163">
        <f t="shared" si="25"/>
        <v>0</v>
      </c>
    </row>
    <row r="907" spans="1:23" ht="12.75" customHeight="1" x14ac:dyDescent="0.25">
      <c r="A907" s="194"/>
      <c r="B907" s="175"/>
      <c r="C907" s="34" t="s">
        <v>76</v>
      </c>
      <c r="D907" s="34" t="s">
        <v>1177</v>
      </c>
      <c r="E907" s="65" t="s">
        <v>23</v>
      </c>
      <c r="F907" s="65" t="s">
        <v>1235</v>
      </c>
      <c r="G907" s="43" t="s">
        <v>1222</v>
      </c>
      <c r="H907" s="67">
        <v>44391</v>
      </c>
      <c r="I907" s="145">
        <v>44393</v>
      </c>
      <c r="J907" s="41">
        <v>25000</v>
      </c>
      <c r="K907" s="44">
        <v>1.889</v>
      </c>
      <c r="L907" s="67">
        <v>44484</v>
      </c>
      <c r="M907" s="44">
        <v>238</v>
      </c>
      <c r="N907" s="109">
        <v>17000</v>
      </c>
      <c r="O907" s="146">
        <f t="shared" si="24"/>
        <v>8000</v>
      </c>
      <c r="P907" s="70">
        <v>25000</v>
      </c>
      <c r="Q907" s="44">
        <v>2</v>
      </c>
      <c r="R907" s="44">
        <v>1.6</v>
      </c>
      <c r="S907" s="44">
        <v>2</v>
      </c>
      <c r="T907" s="132">
        <v>25000</v>
      </c>
      <c r="U907" s="44">
        <v>99.522503</v>
      </c>
      <c r="W907" s="163">
        <f t="shared" si="25"/>
        <v>0</v>
      </c>
    </row>
    <row r="908" spans="1:23" ht="12.75" customHeight="1" x14ac:dyDescent="0.2">
      <c r="A908" s="194"/>
      <c r="B908" s="175"/>
      <c r="C908" s="34" t="s">
        <v>111</v>
      </c>
      <c r="D908" s="34" t="s">
        <v>1177</v>
      </c>
      <c r="E908" s="65" t="s">
        <v>23</v>
      </c>
      <c r="F908" s="65" t="s">
        <v>1236</v>
      </c>
      <c r="G908" s="43" t="s">
        <v>1222</v>
      </c>
      <c r="H908" s="67">
        <v>44391</v>
      </c>
      <c r="I908" s="145">
        <v>44393</v>
      </c>
      <c r="J908" s="41">
        <v>15000</v>
      </c>
      <c r="K908" s="44">
        <v>4.3232999999999997</v>
      </c>
      <c r="L908" s="67">
        <v>44484</v>
      </c>
      <c r="M908" s="44">
        <v>170</v>
      </c>
      <c r="N908" s="41">
        <v>5000</v>
      </c>
      <c r="O908" s="146">
        <f t="shared" si="24"/>
        <v>10000</v>
      </c>
      <c r="P908" s="70">
        <v>15000</v>
      </c>
      <c r="Q908" s="44">
        <v>4.4000000000000004</v>
      </c>
      <c r="R908" s="44">
        <v>4.2</v>
      </c>
      <c r="S908" s="44">
        <v>4.4000000000000004</v>
      </c>
      <c r="T908" s="132">
        <v>15000</v>
      </c>
      <c r="U908" s="44">
        <v>98.907156999999998</v>
      </c>
      <c r="W908" s="163">
        <f t="shared" si="25"/>
        <v>0</v>
      </c>
    </row>
    <row r="909" spans="1:23" ht="12.75" customHeight="1" x14ac:dyDescent="0.2">
      <c r="A909" s="194"/>
      <c r="B909" s="175"/>
      <c r="C909" s="34" t="s">
        <v>113</v>
      </c>
      <c r="D909" s="34" t="s">
        <v>1177</v>
      </c>
      <c r="E909" s="65" t="s">
        <v>18</v>
      </c>
      <c r="F909" s="65" t="s">
        <v>1237</v>
      </c>
      <c r="G909" s="43" t="s">
        <v>1222</v>
      </c>
      <c r="H909" s="67">
        <v>44391</v>
      </c>
      <c r="I909" s="145">
        <v>44393</v>
      </c>
      <c r="J909" s="41">
        <v>25000</v>
      </c>
      <c r="K909" s="44">
        <v>6.4916999999999998</v>
      </c>
      <c r="L909" s="67">
        <v>44757</v>
      </c>
      <c r="M909" s="44">
        <v>102.4</v>
      </c>
      <c r="N909" s="41">
        <v>19500</v>
      </c>
      <c r="O909" s="146">
        <f t="shared" si="24"/>
        <v>5500</v>
      </c>
      <c r="P909" s="70">
        <v>25000</v>
      </c>
      <c r="Q909" s="44">
        <v>6.8</v>
      </c>
      <c r="R909" s="44">
        <v>6.25</v>
      </c>
      <c r="S909" s="44">
        <v>6.8</v>
      </c>
      <c r="T909" s="132">
        <v>25000</v>
      </c>
      <c r="U909" s="44">
        <v>93.436170000000004</v>
      </c>
      <c r="W909" s="163">
        <f t="shared" si="25"/>
        <v>0</v>
      </c>
    </row>
    <row r="910" spans="1:23" ht="12.75" customHeight="1" x14ac:dyDescent="0.25">
      <c r="A910" s="194"/>
      <c r="B910" s="175"/>
      <c r="C910" s="34" t="s">
        <v>76</v>
      </c>
      <c r="D910" s="34" t="s">
        <v>1177</v>
      </c>
      <c r="E910" s="65" t="s">
        <v>23</v>
      </c>
      <c r="F910" s="65" t="s">
        <v>1229</v>
      </c>
      <c r="G910" s="43" t="s">
        <v>1222</v>
      </c>
      <c r="H910" s="67">
        <v>44398</v>
      </c>
      <c r="I910" s="145">
        <v>44400</v>
      </c>
      <c r="J910" s="41">
        <v>20000</v>
      </c>
      <c r="K910" s="44">
        <v>1.9333</v>
      </c>
      <c r="L910" s="67">
        <v>44491</v>
      </c>
      <c r="M910" s="44">
        <v>125</v>
      </c>
      <c r="N910" s="109">
        <v>15000</v>
      </c>
      <c r="O910" s="146">
        <f t="shared" si="24"/>
        <v>0</v>
      </c>
      <c r="P910" s="70">
        <v>15000</v>
      </c>
      <c r="Q910" s="44">
        <v>2.6</v>
      </c>
      <c r="R910" s="44">
        <v>1.75</v>
      </c>
      <c r="S910" s="44">
        <v>2.6</v>
      </c>
      <c r="T910" s="132">
        <v>20000</v>
      </c>
      <c r="U910" s="44">
        <v>99.511296000000002</v>
      </c>
      <c r="W910" s="163">
        <f t="shared" si="25"/>
        <v>5000</v>
      </c>
    </row>
    <row r="911" spans="1:23" ht="12.75" customHeight="1" x14ac:dyDescent="0.2">
      <c r="A911" s="194"/>
      <c r="B911" s="175"/>
      <c r="C911" s="34" t="s">
        <v>111</v>
      </c>
      <c r="D911" s="34" t="s">
        <v>1177</v>
      </c>
      <c r="E911" s="65" t="s">
        <v>21</v>
      </c>
      <c r="F911" s="65" t="s">
        <v>1230</v>
      </c>
      <c r="G911" s="43" t="s">
        <v>1222</v>
      </c>
      <c r="H911" s="67">
        <v>44398</v>
      </c>
      <c r="I911" s="145">
        <v>44400</v>
      </c>
      <c r="J911" s="41">
        <v>14000</v>
      </c>
      <c r="K911" s="44">
        <v>4.7709000000000001</v>
      </c>
      <c r="L911" s="67">
        <v>44582</v>
      </c>
      <c r="M911" s="44">
        <v>150.3571</v>
      </c>
      <c r="N911" s="41">
        <v>1250</v>
      </c>
      <c r="O911" s="146">
        <f t="shared" si="24"/>
        <v>12750</v>
      </c>
      <c r="P911" s="70">
        <v>14000</v>
      </c>
      <c r="Q911" s="44">
        <v>5</v>
      </c>
      <c r="R911" s="44">
        <v>4.3</v>
      </c>
      <c r="S911" s="44">
        <v>5</v>
      </c>
      <c r="T911" s="132">
        <v>14000</v>
      </c>
      <c r="U911" s="44">
        <v>97.588048999999998</v>
      </c>
      <c r="W911" s="163">
        <f t="shared" si="25"/>
        <v>0</v>
      </c>
    </row>
    <row r="912" spans="1:23" ht="12.75" customHeight="1" x14ac:dyDescent="0.2">
      <c r="A912" s="194"/>
      <c r="B912" s="175"/>
      <c r="C912" s="34" t="s">
        <v>113</v>
      </c>
      <c r="D912" s="34" t="s">
        <v>1177</v>
      </c>
      <c r="E912" s="65" t="s">
        <v>18</v>
      </c>
      <c r="F912" s="65" t="s">
        <v>1231</v>
      </c>
      <c r="G912" s="43" t="s">
        <v>1222</v>
      </c>
      <c r="H912" s="67">
        <v>44398</v>
      </c>
      <c r="I912" s="145">
        <v>44400</v>
      </c>
      <c r="J912" s="41">
        <v>25000</v>
      </c>
      <c r="K912" s="44">
        <v>6.6</v>
      </c>
      <c r="L912" s="67">
        <v>44764</v>
      </c>
      <c r="M912" s="44">
        <v>13</v>
      </c>
      <c r="N912" s="41">
        <v>2000</v>
      </c>
      <c r="O912" s="146">
        <f t="shared" si="24"/>
        <v>1000</v>
      </c>
      <c r="P912" s="70">
        <v>3000</v>
      </c>
      <c r="Q912" s="44">
        <v>6.8</v>
      </c>
      <c r="R912" s="44">
        <v>6.5</v>
      </c>
      <c r="S912" s="44">
        <v>6.8</v>
      </c>
      <c r="T912" s="132">
        <v>25000</v>
      </c>
      <c r="U912" s="44">
        <v>93.326667</v>
      </c>
      <c r="W912" s="163">
        <f t="shared" si="25"/>
        <v>22000</v>
      </c>
    </row>
    <row r="913" spans="1:68" ht="12.75" customHeight="1" x14ac:dyDescent="0.25">
      <c r="A913" s="194"/>
      <c r="B913" s="175"/>
      <c r="C913" s="34" t="s">
        <v>76</v>
      </c>
      <c r="D913" s="34" t="s">
        <v>1177</v>
      </c>
      <c r="E913" s="65" t="s">
        <v>18</v>
      </c>
      <c r="F913" s="65" t="s">
        <v>1238</v>
      </c>
      <c r="G913" s="43" t="s">
        <v>1222</v>
      </c>
      <c r="H913" s="67">
        <v>44405</v>
      </c>
      <c r="I913" s="145">
        <v>44407</v>
      </c>
      <c r="J913" s="41">
        <v>20000</v>
      </c>
      <c r="K913" s="44">
        <v>2.8868999999999998</v>
      </c>
      <c r="L913" s="67">
        <v>44771</v>
      </c>
      <c r="M913" s="44">
        <v>187.5</v>
      </c>
      <c r="N913" s="109">
        <v>15000</v>
      </c>
      <c r="O913" s="146">
        <f t="shared" si="24"/>
        <v>5000</v>
      </c>
      <c r="P913" s="70">
        <v>20000</v>
      </c>
      <c r="Q913" s="44">
        <v>3.2</v>
      </c>
      <c r="R913" s="44">
        <v>2.75</v>
      </c>
      <c r="S913" s="44">
        <v>3.1</v>
      </c>
      <c r="T913" s="132">
        <v>20000</v>
      </c>
      <c r="U913" s="44">
        <v>97.081048999999993</v>
      </c>
      <c r="W913" s="163">
        <f t="shared" si="25"/>
        <v>0</v>
      </c>
    </row>
    <row r="914" spans="1:68" ht="12.75" customHeight="1" x14ac:dyDescent="0.2">
      <c r="A914" s="194"/>
      <c r="B914" s="175"/>
      <c r="C914" s="34" t="s">
        <v>111</v>
      </c>
      <c r="D914" s="34" t="s">
        <v>1177</v>
      </c>
      <c r="E914" s="65" t="s">
        <v>23</v>
      </c>
      <c r="F914" s="65" t="s">
        <v>1239</v>
      </c>
      <c r="G914" s="43" t="s">
        <v>1222</v>
      </c>
      <c r="H914" s="67">
        <v>44405</v>
      </c>
      <c r="I914" s="145">
        <v>44407</v>
      </c>
      <c r="J914" s="41">
        <v>14000</v>
      </c>
      <c r="K914" s="44">
        <v>4.3838999999999997</v>
      </c>
      <c r="L914" s="67">
        <v>44498</v>
      </c>
      <c r="M914" s="44">
        <v>107.21429999999999</v>
      </c>
      <c r="N914" s="41">
        <v>5000</v>
      </c>
      <c r="O914" s="146">
        <f t="shared" si="24"/>
        <v>9000</v>
      </c>
      <c r="P914" s="70">
        <v>14000</v>
      </c>
      <c r="Q914" s="44">
        <v>4.75</v>
      </c>
      <c r="R914" s="44">
        <v>4.2</v>
      </c>
      <c r="S914" s="44">
        <v>4.75</v>
      </c>
      <c r="T914" s="132">
        <v>14000</v>
      </c>
      <c r="U914" s="44">
        <v>98.891840000000002</v>
      </c>
      <c r="W914" s="163">
        <f t="shared" si="25"/>
        <v>0</v>
      </c>
    </row>
    <row r="915" spans="1:68" ht="12.75" customHeight="1" x14ac:dyDescent="0.2">
      <c r="A915" s="194"/>
      <c r="B915" s="176"/>
      <c r="C915" s="34" t="s">
        <v>113</v>
      </c>
      <c r="D915" s="34" t="s">
        <v>1177</v>
      </c>
      <c r="E915" s="65" t="s">
        <v>18</v>
      </c>
      <c r="F915" s="65" t="s">
        <v>1240</v>
      </c>
      <c r="G915" s="43" t="s">
        <v>1222</v>
      </c>
      <c r="H915" s="67">
        <v>44405</v>
      </c>
      <c r="I915" s="145">
        <v>44407</v>
      </c>
      <c r="J915" s="41">
        <v>15000</v>
      </c>
      <c r="K915" s="44">
        <v>6.5134999999999996</v>
      </c>
      <c r="L915" s="67">
        <v>44771</v>
      </c>
      <c r="M915" s="44">
        <v>79.36</v>
      </c>
      <c r="N915" s="41">
        <v>11804</v>
      </c>
      <c r="O915" s="146">
        <f t="shared" si="24"/>
        <v>0</v>
      </c>
      <c r="P915" s="70">
        <v>11804</v>
      </c>
      <c r="Q915" s="44">
        <v>6.6</v>
      </c>
      <c r="R915" s="44">
        <v>6.5</v>
      </c>
      <c r="S915" s="44">
        <v>6.6</v>
      </c>
      <c r="T915" s="132">
        <v>15000</v>
      </c>
      <c r="U915" s="44">
        <v>93.414156000000006</v>
      </c>
      <c r="W915" s="163">
        <f t="shared" si="25"/>
        <v>3196</v>
      </c>
    </row>
    <row r="916" spans="1:68" s="116" customFormat="1" ht="12.75" customHeight="1" x14ac:dyDescent="0.25">
      <c r="A916" s="194"/>
      <c r="B916" s="172" t="s">
        <v>117</v>
      </c>
      <c r="C916" s="26" t="s">
        <v>76</v>
      </c>
      <c r="D916" s="26" t="s">
        <v>1177</v>
      </c>
      <c r="E916" s="27" t="s">
        <v>23</v>
      </c>
      <c r="F916" s="27" t="s">
        <v>1247</v>
      </c>
      <c r="G916" s="28" t="s">
        <v>1248</v>
      </c>
      <c r="H916" s="74">
        <v>44412</v>
      </c>
      <c r="I916" s="60">
        <v>44414</v>
      </c>
      <c r="J916" s="120">
        <v>15000</v>
      </c>
      <c r="K916" s="63">
        <v>2.1040000000000001</v>
      </c>
      <c r="L916" s="60">
        <v>44505</v>
      </c>
      <c r="M916" s="63">
        <v>176.66669999999999</v>
      </c>
      <c r="N916" s="64">
        <v>10000</v>
      </c>
      <c r="O916" s="32">
        <f t="shared" si="24"/>
        <v>0</v>
      </c>
      <c r="P916" s="64">
        <v>10000</v>
      </c>
      <c r="Q916" s="63">
        <v>2.7</v>
      </c>
      <c r="R916" s="63">
        <v>1.9</v>
      </c>
      <c r="S916" s="63">
        <v>2.7</v>
      </c>
      <c r="T916" s="112">
        <v>15000</v>
      </c>
      <c r="U916" s="63">
        <v>99.468155999999993</v>
      </c>
      <c r="V916" s="121"/>
      <c r="W916" s="163">
        <f t="shared" si="25"/>
        <v>5000</v>
      </c>
      <c r="X916" s="121"/>
      <c r="Y916" s="121"/>
      <c r="Z916" s="121"/>
      <c r="AA916" s="121"/>
      <c r="AB916" s="121"/>
      <c r="AC916" s="121"/>
      <c r="AD916" s="121"/>
      <c r="AE916" s="121"/>
      <c r="AF916" s="121"/>
      <c r="AG916" s="121"/>
      <c r="AH916" s="121"/>
      <c r="AI916" s="121"/>
      <c r="AJ916" s="121"/>
      <c r="AK916" s="121"/>
      <c r="AL916" s="121"/>
      <c r="AM916" s="121"/>
      <c r="AN916" s="121"/>
      <c r="AO916" s="121"/>
      <c r="AP916" s="121"/>
      <c r="AQ916" s="121"/>
      <c r="AR916" s="121"/>
      <c r="AS916" s="121"/>
      <c r="AT916" s="121"/>
      <c r="AU916" s="121"/>
      <c r="AV916" s="121"/>
      <c r="AW916" s="121"/>
      <c r="AX916" s="121"/>
      <c r="AY916" s="121"/>
      <c r="AZ916" s="121"/>
      <c r="BA916" s="121"/>
      <c r="BB916" s="121"/>
      <c r="BC916" s="121"/>
      <c r="BD916" s="121"/>
      <c r="BE916" s="121"/>
      <c r="BF916" s="121"/>
      <c r="BG916" s="121"/>
      <c r="BH916" s="121"/>
      <c r="BI916" s="121"/>
      <c r="BJ916" s="121"/>
      <c r="BK916" s="121"/>
      <c r="BL916" s="121"/>
      <c r="BM916" s="121"/>
      <c r="BN916" s="121"/>
      <c r="BO916" s="121"/>
      <c r="BP916" s="121"/>
    </row>
    <row r="917" spans="1:68" ht="12.75" customHeight="1" x14ac:dyDescent="0.25">
      <c r="A917" s="194"/>
      <c r="B917" s="171"/>
      <c r="C917" s="26" t="s">
        <v>111</v>
      </c>
      <c r="D917" s="26" t="s">
        <v>1177</v>
      </c>
      <c r="E917" s="27" t="s">
        <v>21</v>
      </c>
      <c r="F917" s="27" t="s">
        <v>1249</v>
      </c>
      <c r="G917" s="47" t="s">
        <v>1248</v>
      </c>
      <c r="H917" s="74">
        <v>44412</v>
      </c>
      <c r="I917" s="60">
        <v>44414</v>
      </c>
      <c r="J917" s="88">
        <v>11000</v>
      </c>
      <c r="K917" s="63">
        <v>4.6981000000000002</v>
      </c>
      <c r="L917" s="60">
        <v>44596</v>
      </c>
      <c r="M917" s="63">
        <v>191.0455</v>
      </c>
      <c r="N917" s="64">
        <v>6500</v>
      </c>
      <c r="O917" s="32">
        <f t="shared" si="24"/>
        <v>4500</v>
      </c>
      <c r="P917" s="64">
        <v>11000</v>
      </c>
      <c r="Q917" s="63">
        <v>5</v>
      </c>
      <c r="R917" s="63">
        <v>4.5</v>
      </c>
      <c r="S917" s="63">
        <v>5</v>
      </c>
      <c r="T917" s="112">
        <v>11000</v>
      </c>
      <c r="U917" s="63">
        <v>97.624842999999998</v>
      </c>
      <c r="W917" s="163">
        <f t="shared" si="25"/>
        <v>0</v>
      </c>
    </row>
    <row r="918" spans="1:68" ht="12.75" customHeight="1" x14ac:dyDescent="0.25">
      <c r="A918" s="194"/>
      <c r="B918" s="171"/>
      <c r="C918" s="26" t="s">
        <v>113</v>
      </c>
      <c r="D918" s="26" t="s">
        <v>1177</v>
      </c>
      <c r="E918" s="27" t="s">
        <v>18</v>
      </c>
      <c r="F918" s="27" t="s">
        <v>1250</v>
      </c>
      <c r="G918" s="47" t="s">
        <v>1248</v>
      </c>
      <c r="H918" s="74">
        <v>44412</v>
      </c>
      <c r="I918" s="60">
        <v>44414</v>
      </c>
      <c r="J918" s="88">
        <v>18262</v>
      </c>
      <c r="K918" s="63">
        <v>6.5997000000000003</v>
      </c>
      <c r="L918" s="60">
        <v>44778</v>
      </c>
      <c r="M918" s="63">
        <v>100.5476</v>
      </c>
      <c r="N918" s="64">
        <v>7811</v>
      </c>
      <c r="O918" s="32">
        <f t="shared" si="24"/>
        <v>10451</v>
      </c>
      <c r="P918" s="64">
        <v>18262</v>
      </c>
      <c r="Q918" s="63">
        <v>7</v>
      </c>
      <c r="R918" s="63">
        <v>6.25</v>
      </c>
      <c r="S918" s="63">
        <v>7</v>
      </c>
      <c r="T918" s="112">
        <v>18262</v>
      </c>
      <c r="U918" s="63">
        <v>93.327004000000002</v>
      </c>
      <c r="W918" s="163">
        <f t="shared" si="25"/>
        <v>0</v>
      </c>
    </row>
    <row r="919" spans="1:68" ht="12.75" customHeight="1" x14ac:dyDescent="0.25">
      <c r="A919" s="194"/>
      <c r="B919" s="171"/>
      <c r="C919" s="26" t="s">
        <v>76</v>
      </c>
      <c r="D919" s="26" t="s">
        <v>1177</v>
      </c>
      <c r="E919" s="27" t="s">
        <v>21</v>
      </c>
      <c r="F919" s="27" t="s">
        <v>1255</v>
      </c>
      <c r="G919" s="47" t="s">
        <v>1248</v>
      </c>
      <c r="H919" s="74">
        <v>44419</v>
      </c>
      <c r="I919" s="60">
        <v>44421</v>
      </c>
      <c r="J919" s="88">
        <v>25000</v>
      </c>
      <c r="K919" s="63">
        <v>2.2166999999999999</v>
      </c>
      <c r="L919" s="60">
        <v>44603</v>
      </c>
      <c r="M919" s="63">
        <v>68</v>
      </c>
      <c r="N919" s="64">
        <v>15000</v>
      </c>
      <c r="O919" s="32">
        <f t="shared" si="24"/>
        <v>0</v>
      </c>
      <c r="P919" s="64">
        <v>15000</v>
      </c>
      <c r="Q919" s="63">
        <v>2.25</v>
      </c>
      <c r="R919" s="63">
        <v>2.2000000000000002</v>
      </c>
      <c r="S919" s="63">
        <v>2.25</v>
      </c>
      <c r="T919" s="112">
        <v>25000</v>
      </c>
      <c r="U919" s="63">
        <v>98.879351999999997</v>
      </c>
      <c r="W919" s="163">
        <f t="shared" si="25"/>
        <v>10000</v>
      </c>
    </row>
    <row r="920" spans="1:68" ht="12.75" customHeight="1" x14ac:dyDescent="0.25">
      <c r="A920" s="194"/>
      <c r="B920" s="171"/>
      <c r="C920" s="26" t="s">
        <v>79</v>
      </c>
      <c r="D920" s="26" t="s">
        <v>1177</v>
      </c>
      <c r="E920" s="27" t="s">
        <v>23</v>
      </c>
      <c r="F920" s="27" t="s">
        <v>1560</v>
      </c>
      <c r="G920" s="47" t="s">
        <v>1248</v>
      </c>
      <c r="H920" s="74">
        <v>44419</v>
      </c>
      <c r="I920" s="60">
        <v>44421</v>
      </c>
      <c r="J920" s="88">
        <v>10000</v>
      </c>
      <c r="K920" s="63">
        <v>5.9443999999999999</v>
      </c>
      <c r="L920" s="60">
        <v>44512</v>
      </c>
      <c r="M920" s="63">
        <v>88.79</v>
      </c>
      <c r="N920" s="111">
        <v>5000</v>
      </c>
      <c r="O920" s="32">
        <f t="shared" si="24"/>
        <v>3879</v>
      </c>
      <c r="P920" s="64">
        <v>8879</v>
      </c>
      <c r="Q920" s="63">
        <v>6</v>
      </c>
      <c r="R920" s="63">
        <v>4.5</v>
      </c>
      <c r="S920" s="63">
        <v>6</v>
      </c>
      <c r="T920" s="112">
        <v>10000</v>
      </c>
      <c r="U920" s="63">
        <v>98.497377</v>
      </c>
      <c r="W920" s="163">
        <f t="shared" si="25"/>
        <v>1121</v>
      </c>
    </row>
    <row r="921" spans="1:68" ht="12.75" customHeight="1" x14ac:dyDescent="0.25">
      <c r="A921" s="194"/>
      <c r="B921" s="171"/>
      <c r="C921" s="26" t="s">
        <v>79</v>
      </c>
      <c r="D921" s="26" t="s">
        <v>1177</v>
      </c>
      <c r="E921" s="27" t="s">
        <v>21</v>
      </c>
      <c r="F921" s="27" t="s">
        <v>1561</v>
      </c>
      <c r="G921" s="47" t="s">
        <v>1248</v>
      </c>
      <c r="H921" s="74">
        <v>44419</v>
      </c>
      <c r="I921" s="60">
        <v>44421</v>
      </c>
      <c r="J921" s="88">
        <v>10000</v>
      </c>
      <c r="K921" s="63">
        <v>6.3760000000000003</v>
      </c>
      <c r="L921" s="60">
        <v>44603</v>
      </c>
      <c r="M921" s="63">
        <v>93.68</v>
      </c>
      <c r="N921" s="111">
        <v>2318</v>
      </c>
      <c r="O921" s="32">
        <f t="shared" si="24"/>
        <v>7050</v>
      </c>
      <c r="P921" s="64">
        <v>9368</v>
      </c>
      <c r="Q921" s="63">
        <v>6.5</v>
      </c>
      <c r="R921" s="63">
        <v>6</v>
      </c>
      <c r="S921" s="63">
        <v>6.5</v>
      </c>
      <c r="T921" s="112">
        <v>10000</v>
      </c>
      <c r="U921" s="63">
        <v>96.776571000000004</v>
      </c>
      <c r="W921" s="163">
        <f t="shared" si="25"/>
        <v>632</v>
      </c>
    </row>
    <row r="922" spans="1:68" ht="12.75" customHeight="1" x14ac:dyDescent="0.25">
      <c r="A922" s="194"/>
      <c r="B922" s="171"/>
      <c r="C922" s="26" t="s">
        <v>111</v>
      </c>
      <c r="D922" s="26" t="s">
        <v>1177</v>
      </c>
      <c r="E922" s="27" t="s">
        <v>21</v>
      </c>
      <c r="F922" s="27" t="s">
        <v>1256</v>
      </c>
      <c r="G922" s="47" t="s">
        <v>1248</v>
      </c>
      <c r="H922" s="74">
        <v>44419</v>
      </c>
      <c r="I922" s="60">
        <v>44421</v>
      </c>
      <c r="J922" s="88">
        <v>12500</v>
      </c>
      <c r="K922" s="63">
        <v>5.3583999999999996</v>
      </c>
      <c r="L922" s="60">
        <v>44603</v>
      </c>
      <c r="M922" s="63">
        <v>114.648</v>
      </c>
      <c r="N922" s="62">
        <v>0</v>
      </c>
      <c r="O922" s="32">
        <f t="shared" si="24"/>
        <v>12500</v>
      </c>
      <c r="P922" s="64">
        <v>12500</v>
      </c>
      <c r="Q922" s="63">
        <v>5.75</v>
      </c>
      <c r="R922" s="63">
        <v>3.5</v>
      </c>
      <c r="S922" s="63">
        <v>5.75</v>
      </c>
      <c r="T922" s="112">
        <v>12500</v>
      </c>
      <c r="U922" s="63">
        <v>97.291021000000001</v>
      </c>
      <c r="W922" s="163">
        <f t="shared" si="25"/>
        <v>0</v>
      </c>
    </row>
    <row r="923" spans="1:68" ht="12.75" customHeight="1" x14ac:dyDescent="0.25">
      <c r="A923" s="194"/>
      <c r="B923" s="171"/>
      <c r="C923" s="26" t="s">
        <v>79</v>
      </c>
      <c r="D923" s="26" t="s">
        <v>1177</v>
      </c>
      <c r="E923" s="27" t="s">
        <v>18</v>
      </c>
      <c r="F923" s="27" t="s">
        <v>1562</v>
      </c>
      <c r="G923" s="47" t="s">
        <v>1248</v>
      </c>
      <c r="H923" s="74">
        <v>44426</v>
      </c>
      <c r="I923" s="60">
        <v>44428</v>
      </c>
      <c r="J923" s="88">
        <v>10000</v>
      </c>
      <c r="K923" s="63">
        <v>6.6731999999999996</v>
      </c>
      <c r="L923" s="60">
        <v>44792</v>
      </c>
      <c r="M923" s="63">
        <v>100</v>
      </c>
      <c r="N923" s="111">
        <v>10</v>
      </c>
      <c r="O923" s="32">
        <f t="shared" si="24"/>
        <v>9490</v>
      </c>
      <c r="P923" s="64">
        <v>9500</v>
      </c>
      <c r="Q923" s="63">
        <v>6.75</v>
      </c>
      <c r="R923" s="63">
        <v>6.25</v>
      </c>
      <c r="S923" s="63">
        <v>6.75</v>
      </c>
      <c r="T923" s="112">
        <v>10000</v>
      </c>
      <c r="U923" s="63">
        <v>93.252643000000006</v>
      </c>
      <c r="W923" s="163">
        <f t="shared" si="25"/>
        <v>500</v>
      </c>
    </row>
    <row r="924" spans="1:68" ht="12.75" customHeight="1" x14ac:dyDescent="0.25">
      <c r="A924" s="194"/>
      <c r="B924" s="171"/>
      <c r="C924" s="26" t="s">
        <v>111</v>
      </c>
      <c r="D924" s="26" t="s">
        <v>1177</v>
      </c>
      <c r="E924" s="27" t="s">
        <v>18</v>
      </c>
      <c r="F924" s="27" t="s">
        <v>1262</v>
      </c>
      <c r="G924" s="47" t="s">
        <v>1248</v>
      </c>
      <c r="H924" s="74">
        <v>44426</v>
      </c>
      <c r="I924" s="60">
        <v>44428</v>
      </c>
      <c r="J924" s="88">
        <v>10000</v>
      </c>
      <c r="K924" s="63">
        <v>6.4443999999999999</v>
      </c>
      <c r="L924" s="60">
        <v>44792</v>
      </c>
      <c r="M924" s="63">
        <v>46</v>
      </c>
      <c r="N924" s="62">
        <v>0</v>
      </c>
      <c r="O924" s="32">
        <f t="shared" si="24"/>
        <v>4500</v>
      </c>
      <c r="P924" s="64">
        <v>4500</v>
      </c>
      <c r="Q924" s="63">
        <v>7</v>
      </c>
      <c r="R924" s="63">
        <v>6.25</v>
      </c>
      <c r="S924" s="63">
        <v>7</v>
      </c>
      <c r="T924" s="112">
        <v>10000</v>
      </c>
      <c r="U924" s="63">
        <v>93.483951000000005</v>
      </c>
      <c r="W924" s="163">
        <f t="shared" si="25"/>
        <v>5500</v>
      </c>
    </row>
    <row r="925" spans="1:68" ht="13.5" customHeight="1" x14ac:dyDescent="0.25">
      <c r="A925" s="194"/>
      <c r="B925" s="171"/>
      <c r="C925" s="26" t="s">
        <v>113</v>
      </c>
      <c r="D925" s="26" t="s">
        <v>1177</v>
      </c>
      <c r="E925" s="27" t="s">
        <v>18</v>
      </c>
      <c r="F925" s="27" t="s">
        <v>1263</v>
      </c>
      <c r="G925" s="47" t="s">
        <v>1248</v>
      </c>
      <c r="H925" s="74">
        <v>44426</v>
      </c>
      <c r="I925" s="60">
        <v>44428</v>
      </c>
      <c r="J925" s="88">
        <v>10000</v>
      </c>
      <c r="K925" s="63">
        <v>6.2565999999999997</v>
      </c>
      <c r="L925" s="60">
        <v>44792</v>
      </c>
      <c r="M925" s="63">
        <v>75.67</v>
      </c>
      <c r="N925" s="62">
        <v>7320</v>
      </c>
      <c r="O925" s="32">
        <f t="shared" si="24"/>
        <v>247</v>
      </c>
      <c r="P925" s="64">
        <v>7567</v>
      </c>
      <c r="Q925" s="63">
        <v>6.5</v>
      </c>
      <c r="R925" s="63">
        <v>6</v>
      </c>
      <c r="S925" s="63">
        <v>6.5</v>
      </c>
      <c r="T925" s="112">
        <v>10000</v>
      </c>
      <c r="U925" s="63">
        <v>93.673873999999998</v>
      </c>
      <c r="W925" s="163">
        <f t="shared" si="25"/>
        <v>2433</v>
      </c>
    </row>
    <row r="926" spans="1:68" ht="12.75" customHeight="1" x14ac:dyDescent="0.25">
      <c r="A926" s="194"/>
      <c r="B926" s="171"/>
      <c r="C926" s="26" t="s">
        <v>79</v>
      </c>
      <c r="D926" s="26" t="s">
        <v>1177</v>
      </c>
      <c r="E926" s="27" t="s">
        <v>21</v>
      </c>
      <c r="F926" s="27" t="s">
        <v>1563</v>
      </c>
      <c r="G926" s="47" t="s">
        <v>1248</v>
      </c>
      <c r="H926" s="74">
        <v>44433</v>
      </c>
      <c r="I926" s="60">
        <v>44435</v>
      </c>
      <c r="J926" s="88">
        <v>10000</v>
      </c>
      <c r="K926" s="63">
        <v>6.6639999999999997</v>
      </c>
      <c r="L926" s="60">
        <v>44617</v>
      </c>
      <c r="M926" s="63">
        <v>69.650000000000006</v>
      </c>
      <c r="N926" s="111">
        <v>250</v>
      </c>
      <c r="O926" s="32">
        <f t="shared" si="24"/>
        <v>6715</v>
      </c>
      <c r="P926" s="64">
        <v>6965</v>
      </c>
      <c r="Q926" s="63">
        <v>6.75</v>
      </c>
      <c r="R926" s="63">
        <v>6</v>
      </c>
      <c r="S926" s="63">
        <v>6.75</v>
      </c>
      <c r="T926" s="112">
        <v>10000</v>
      </c>
      <c r="U926" s="63">
        <v>96.630960000000002</v>
      </c>
      <c r="W926" s="163">
        <f t="shared" si="25"/>
        <v>3035</v>
      </c>
    </row>
    <row r="927" spans="1:68" ht="12.75" customHeight="1" x14ac:dyDescent="0.25">
      <c r="A927" s="194"/>
      <c r="B927" s="171"/>
      <c r="C927" s="26" t="s">
        <v>111</v>
      </c>
      <c r="D927" s="26" t="s">
        <v>1177</v>
      </c>
      <c r="E927" s="27" t="s">
        <v>23</v>
      </c>
      <c r="F927" s="27" t="s">
        <v>1267</v>
      </c>
      <c r="G927" s="47" t="s">
        <v>1248</v>
      </c>
      <c r="H927" s="74">
        <v>44433</v>
      </c>
      <c r="I927" s="60">
        <v>44435</v>
      </c>
      <c r="J927" s="88">
        <v>15000</v>
      </c>
      <c r="K927" s="63">
        <v>4.4999000000000002</v>
      </c>
      <c r="L927" s="60">
        <v>44526</v>
      </c>
      <c r="M927" s="63">
        <v>146.13329999999999</v>
      </c>
      <c r="N927" s="62">
        <v>3060</v>
      </c>
      <c r="O927" s="32">
        <f t="shared" si="24"/>
        <v>11940</v>
      </c>
      <c r="P927" s="64">
        <v>15000</v>
      </c>
      <c r="Q927" s="63">
        <v>4.75</v>
      </c>
      <c r="R927" s="63">
        <v>4.3499999999999996</v>
      </c>
      <c r="S927" s="63">
        <v>4.75</v>
      </c>
      <c r="T927" s="112">
        <v>15000</v>
      </c>
      <c r="U927" s="63">
        <v>98.862525000000005</v>
      </c>
      <c r="W927" s="163">
        <f t="shared" si="25"/>
        <v>0</v>
      </c>
    </row>
    <row r="928" spans="1:68" ht="12.75" customHeight="1" x14ac:dyDescent="0.25">
      <c r="A928" s="194"/>
      <c r="B928" s="173"/>
      <c r="C928" s="26" t="s">
        <v>113</v>
      </c>
      <c r="D928" s="26" t="s">
        <v>1177</v>
      </c>
      <c r="E928" s="27" t="s">
        <v>18</v>
      </c>
      <c r="F928" s="27" t="s">
        <v>1268</v>
      </c>
      <c r="G928" s="47" t="s">
        <v>1248</v>
      </c>
      <c r="H928" s="74">
        <v>44433</v>
      </c>
      <c r="I928" s="60">
        <v>44435</v>
      </c>
      <c r="J928" s="88">
        <v>20000</v>
      </c>
      <c r="K928" s="63">
        <v>6.5309999999999997</v>
      </c>
      <c r="L928" s="60">
        <v>44799</v>
      </c>
      <c r="M928" s="63">
        <v>83.71</v>
      </c>
      <c r="N928" s="62">
        <v>4279</v>
      </c>
      <c r="O928" s="32">
        <f t="shared" si="24"/>
        <v>12463</v>
      </c>
      <c r="P928" s="64">
        <v>16742</v>
      </c>
      <c r="Q928" s="63">
        <v>6.75</v>
      </c>
      <c r="R928" s="63">
        <v>6.5</v>
      </c>
      <c r="S928" s="63">
        <v>6.75</v>
      </c>
      <c r="T928" s="112">
        <v>20000</v>
      </c>
      <c r="U928" s="63">
        <v>93.396465000000006</v>
      </c>
      <c r="W928" s="163">
        <f t="shared" si="25"/>
        <v>3258</v>
      </c>
    </row>
    <row r="929" spans="1:23" ht="12.75" customHeight="1" x14ac:dyDescent="0.25">
      <c r="A929" s="194"/>
      <c r="B929" s="174" t="s">
        <v>147</v>
      </c>
      <c r="C929" s="34" t="s">
        <v>76</v>
      </c>
      <c r="D929" s="34" t="s">
        <v>1177</v>
      </c>
      <c r="E929" s="65" t="s">
        <v>21</v>
      </c>
      <c r="F929" s="65" t="s">
        <v>1271</v>
      </c>
      <c r="G929" s="43" t="s">
        <v>1272</v>
      </c>
      <c r="H929" s="67">
        <v>44440</v>
      </c>
      <c r="I929" s="145">
        <v>44442</v>
      </c>
      <c r="J929" s="41">
        <v>20000</v>
      </c>
      <c r="K929" s="44">
        <v>2.4</v>
      </c>
      <c r="L929" s="67">
        <v>44624</v>
      </c>
      <c r="M929" s="44">
        <v>83</v>
      </c>
      <c r="N929" s="109">
        <v>12500</v>
      </c>
      <c r="O929" s="146">
        <f t="shared" si="24"/>
        <v>0</v>
      </c>
      <c r="P929" s="70">
        <v>12500</v>
      </c>
      <c r="Q929" s="44">
        <v>2.8</v>
      </c>
      <c r="R929" s="44">
        <v>2</v>
      </c>
      <c r="S929" s="44">
        <v>2.8</v>
      </c>
      <c r="T929" s="132">
        <v>20000</v>
      </c>
      <c r="U929" s="44">
        <v>98.786666999999994</v>
      </c>
      <c r="W929" s="163">
        <f t="shared" si="25"/>
        <v>7500</v>
      </c>
    </row>
    <row r="930" spans="1:23" ht="12.75" customHeight="1" x14ac:dyDescent="0.2">
      <c r="A930" s="194"/>
      <c r="B930" s="175"/>
      <c r="C930" s="34" t="s">
        <v>947</v>
      </c>
      <c r="D930" s="34" t="s">
        <v>1177</v>
      </c>
      <c r="E930" s="65" t="s">
        <v>21</v>
      </c>
      <c r="F930" s="65" t="s">
        <v>1273</v>
      </c>
      <c r="G930" s="43" t="s">
        <v>1272</v>
      </c>
      <c r="H930" s="67">
        <v>44440</v>
      </c>
      <c r="I930" s="145">
        <v>44442</v>
      </c>
      <c r="J930" s="41">
        <v>5500</v>
      </c>
      <c r="K930" s="44">
        <v>5.9188000000000001</v>
      </c>
      <c r="L930" s="67">
        <v>44624</v>
      </c>
      <c r="M930" s="44">
        <v>72.7273</v>
      </c>
      <c r="N930" s="41">
        <v>4000</v>
      </c>
      <c r="O930" s="146">
        <f t="shared" si="24"/>
        <v>0</v>
      </c>
      <c r="P930" s="70">
        <v>4000</v>
      </c>
      <c r="Q930" s="44">
        <v>6.25</v>
      </c>
      <c r="R930" s="44">
        <v>5.25</v>
      </c>
      <c r="S930" s="44">
        <v>6.25</v>
      </c>
      <c r="T930" s="132">
        <v>5500</v>
      </c>
      <c r="U930" s="44">
        <v>97.007743000000005</v>
      </c>
      <c r="W930" s="163">
        <f t="shared" si="25"/>
        <v>1500</v>
      </c>
    </row>
    <row r="931" spans="1:23" ht="12.75" customHeight="1" x14ac:dyDescent="0.2">
      <c r="A931" s="194"/>
      <c r="B931" s="175"/>
      <c r="C931" s="34" t="s">
        <v>79</v>
      </c>
      <c r="D931" s="34" t="s">
        <v>1177</v>
      </c>
      <c r="E931" s="65" t="s">
        <v>21</v>
      </c>
      <c r="F931" s="65" t="s">
        <v>1564</v>
      </c>
      <c r="G931" s="43" t="s">
        <v>1272</v>
      </c>
      <c r="H931" s="67">
        <v>44440</v>
      </c>
      <c r="I931" s="145">
        <v>44442</v>
      </c>
      <c r="J931" s="41">
        <v>7000</v>
      </c>
      <c r="K931" s="44">
        <v>6.3731</v>
      </c>
      <c r="L931" s="67">
        <v>44617</v>
      </c>
      <c r="M931" s="44">
        <v>169.1429</v>
      </c>
      <c r="N931" s="110">
        <v>29</v>
      </c>
      <c r="O931" s="146">
        <f t="shared" si="24"/>
        <v>6971</v>
      </c>
      <c r="P931" s="70">
        <v>7000</v>
      </c>
      <c r="Q931" s="44">
        <v>6.75</v>
      </c>
      <c r="R931" s="44">
        <v>5.5</v>
      </c>
      <c r="S931" s="44">
        <v>6.75</v>
      </c>
      <c r="T931" s="132">
        <v>7000</v>
      </c>
      <c r="U931" s="44">
        <v>96.901978999999997</v>
      </c>
      <c r="W931" s="163">
        <f t="shared" si="25"/>
        <v>0</v>
      </c>
    </row>
    <row r="932" spans="1:23" ht="12.75" customHeight="1" x14ac:dyDescent="0.2">
      <c r="A932" s="194"/>
      <c r="B932" s="175"/>
      <c r="C932" s="34" t="s">
        <v>111</v>
      </c>
      <c r="D932" s="34" t="s">
        <v>1177</v>
      </c>
      <c r="E932" s="65" t="s">
        <v>21</v>
      </c>
      <c r="F932" s="65" t="s">
        <v>1274</v>
      </c>
      <c r="G932" s="43" t="s">
        <v>1272</v>
      </c>
      <c r="H932" s="67">
        <v>44440</v>
      </c>
      <c r="I932" s="145">
        <v>44442</v>
      </c>
      <c r="J932" s="41">
        <v>12000</v>
      </c>
      <c r="K932" s="44">
        <v>5.6104000000000003</v>
      </c>
      <c r="L932" s="67">
        <v>44624</v>
      </c>
      <c r="M932" s="44">
        <v>102.5</v>
      </c>
      <c r="N932" s="41">
        <v>1500</v>
      </c>
      <c r="O932" s="146">
        <f t="shared" si="24"/>
        <v>10500</v>
      </c>
      <c r="P932" s="70">
        <v>12000</v>
      </c>
      <c r="Q932" s="44">
        <v>6</v>
      </c>
      <c r="R932" s="44">
        <v>5.5</v>
      </c>
      <c r="S932" s="44">
        <v>6</v>
      </c>
      <c r="T932" s="132">
        <v>12000</v>
      </c>
      <c r="U932" s="44">
        <v>97.163623000000001</v>
      </c>
      <c r="W932" s="163">
        <f t="shared" si="25"/>
        <v>0</v>
      </c>
    </row>
    <row r="933" spans="1:23" ht="12.75" customHeight="1" x14ac:dyDescent="0.2">
      <c r="A933" s="194"/>
      <c r="B933" s="175"/>
      <c r="C933" s="34" t="s">
        <v>113</v>
      </c>
      <c r="D933" s="34" t="s">
        <v>1177</v>
      </c>
      <c r="E933" s="65" t="s">
        <v>21</v>
      </c>
      <c r="F933" s="65" t="s">
        <v>1275</v>
      </c>
      <c r="G933" s="43" t="s">
        <v>1272</v>
      </c>
      <c r="H933" s="67">
        <v>44440</v>
      </c>
      <c r="I933" s="145">
        <v>44442</v>
      </c>
      <c r="J933" s="41">
        <v>20000</v>
      </c>
      <c r="K933" s="44">
        <v>6.5</v>
      </c>
      <c r="L933" s="67">
        <v>44624</v>
      </c>
      <c r="M933" s="44">
        <v>42.83</v>
      </c>
      <c r="N933" s="41">
        <v>4000</v>
      </c>
      <c r="O933" s="146">
        <f t="shared" si="24"/>
        <v>4566</v>
      </c>
      <c r="P933" s="70">
        <v>8566</v>
      </c>
      <c r="Q933" s="44">
        <v>6.5</v>
      </c>
      <c r="R933" s="44">
        <v>6.5</v>
      </c>
      <c r="S933" s="44">
        <v>6.5</v>
      </c>
      <c r="T933" s="132">
        <v>20000</v>
      </c>
      <c r="U933" s="44">
        <v>96.713888999999995</v>
      </c>
      <c r="W933" s="163">
        <f t="shared" si="25"/>
        <v>11434</v>
      </c>
    </row>
    <row r="934" spans="1:23" ht="12.75" customHeight="1" x14ac:dyDescent="0.2">
      <c r="A934" s="194"/>
      <c r="B934" s="175"/>
      <c r="C934" s="34" t="s">
        <v>111</v>
      </c>
      <c r="D934" s="34" t="s">
        <v>1177</v>
      </c>
      <c r="E934" s="65" t="s">
        <v>21</v>
      </c>
      <c r="F934" s="65" t="s">
        <v>1278</v>
      </c>
      <c r="G934" s="43" t="s">
        <v>1272</v>
      </c>
      <c r="H934" s="67">
        <v>44447</v>
      </c>
      <c r="I934" s="145">
        <v>44449</v>
      </c>
      <c r="J934" s="41">
        <v>12000</v>
      </c>
      <c r="K934" s="44">
        <v>6.1958000000000002</v>
      </c>
      <c r="L934" s="67">
        <v>44631</v>
      </c>
      <c r="M934" s="44">
        <v>84.583299999999994</v>
      </c>
      <c r="N934" s="41">
        <v>3000</v>
      </c>
      <c r="O934" s="146">
        <f t="shared" si="24"/>
        <v>7150</v>
      </c>
      <c r="P934" s="70">
        <v>10150</v>
      </c>
      <c r="Q934" s="44">
        <v>6.5</v>
      </c>
      <c r="R934" s="44">
        <v>5.25</v>
      </c>
      <c r="S934" s="44">
        <v>6.5</v>
      </c>
      <c r="T934" s="132">
        <v>12000</v>
      </c>
      <c r="U934" s="44">
        <v>96.962806999999998</v>
      </c>
      <c r="W934" s="163">
        <f t="shared" si="25"/>
        <v>1850</v>
      </c>
    </row>
    <row r="935" spans="1:23" ht="12.75" customHeight="1" x14ac:dyDescent="0.2">
      <c r="A935" s="194"/>
      <c r="B935" s="175"/>
      <c r="C935" s="34" t="s">
        <v>113</v>
      </c>
      <c r="D935" s="34" t="s">
        <v>1177</v>
      </c>
      <c r="E935" s="65" t="s">
        <v>18</v>
      </c>
      <c r="F935" s="65" t="s">
        <v>1279</v>
      </c>
      <c r="G935" s="43" t="s">
        <v>1272</v>
      </c>
      <c r="H935" s="67">
        <v>44447</v>
      </c>
      <c r="I935" s="145">
        <v>44449</v>
      </c>
      <c r="J935" s="41">
        <v>50000</v>
      </c>
      <c r="K935" s="44">
        <v>7.1632999999999996</v>
      </c>
      <c r="L935" s="67">
        <v>44813</v>
      </c>
      <c r="M935" s="44">
        <v>85.14</v>
      </c>
      <c r="N935" s="41">
        <v>22900</v>
      </c>
      <c r="O935" s="146">
        <f t="shared" si="24"/>
        <v>19670</v>
      </c>
      <c r="P935" s="70">
        <v>42570</v>
      </c>
      <c r="Q935" s="44">
        <v>7</v>
      </c>
      <c r="R935" s="44">
        <v>5.5</v>
      </c>
      <c r="S935" s="44">
        <v>7</v>
      </c>
      <c r="T935" s="132">
        <v>50000</v>
      </c>
      <c r="U935" s="44">
        <v>93.246255000000005</v>
      </c>
      <c r="W935" s="163">
        <f t="shared" si="25"/>
        <v>7430</v>
      </c>
    </row>
    <row r="936" spans="1:23" ht="12.75" customHeight="1" x14ac:dyDescent="0.2">
      <c r="A936" s="194"/>
      <c r="B936" s="175"/>
      <c r="C936" s="34" t="s">
        <v>79</v>
      </c>
      <c r="D936" s="34" t="s">
        <v>1177</v>
      </c>
      <c r="E936" s="65" t="s">
        <v>18</v>
      </c>
      <c r="F936" s="65" t="s">
        <v>1565</v>
      </c>
      <c r="G936" s="43" t="s">
        <v>1272</v>
      </c>
      <c r="H936" s="67">
        <v>44454</v>
      </c>
      <c r="I936" s="145">
        <v>44456</v>
      </c>
      <c r="J936" s="41">
        <v>15000</v>
      </c>
      <c r="K936" s="44">
        <v>6.9352</v>
      </c>
      <c r="L936" s="67">
        <v>44820</v>
      </c>
      <c r="M936" s="44">
        <v>94.16</v>
      </c>
      <c r="N936" s="110">
        <v>50</v>
      </c>
      <c r="O936" s="146">
        <f t="shared" si="24"/>
        <v>14074</v>
      </c>
      <c r="P936" s="70">
        <v>14124</v>
      </c>
      <c r="Q936" s="44">
        <v>7</v>
      </c>
      <c r="R936" s="44">
        <v>6</v>
      </c>
      <c r="S936" s="44">
        <v>7</v>
      </c>
      <c r="T936" s="132">
        <v>15000</v>
      </c>
      <c r="U936" s="44">
        <v>92.987733000000006</v>
      </c>
      <c r="W936" s="163">
        <f t="shared" si="25"/>
        <v>876</v>
      </c>
    </row>
    <row r="937" spans="1:23" ht="12.75" customHeight="1" x14ac:dyDescent="0.2">
      <c r="A937" s="194"/>
      <c r="B937" s="175"/>
      <c r="C937" s="34" t="s">
        <v>79</v>
      </c>
      <c r="D937" s="34" t="s">
        <v>1177</v>
      </c>
      <c r="E937" s="65" t="s">
        <v>23</v>
      </c>
      <c r="F937" s="65" t="s">
        <v>1566</v>
      </c>
      <c r="G937" s="43" t="s">
        <v>1272</v>
      </c>
      <c r="H937" s="67">
        <v>44454</v>
      </c>
      <c r="I937" s="145">
        <v>44456</v>
      </c>
      <c r="J937" s="41">
        <v>11000</v>
      </c>
      <c r="K937" s="44">
        <v>6.1814999999999998</v>
      </c>
      <c r="L937" s="67">
        <v>44547</v>
      </c>
      <c r="M937" s="44">
        <v>85.636399999999995</v>
      </c>
      <c r="N937" s="110">
        <v>3200</v>
      </c>
      <c r="O937" s="146">
        <f t="shared" si="24"/>
        <v>6220</v>
      </c>
      <c r="P937" s="70">
        <v>9420</v>
      </c>
      <c r="Q937" s="44">
        <v>6.75</v>
      </c>
      <c r="R937" s="44">
        <v>4.5</v>
      </c>
      <c r="S937" s="44">
        <v>6.75</v>
      </c>
      <c r="T937" s="132">
        <v>11000</v>
      </c>
      <c r="U937" s="44">
        <v>98.437447000000006</v>
      </c>
      <c r="W937" s="163">
        <f t="shared" si="25"/>
        <v>1580</v>
      </c>
    </row>
    <row r="938" spans="1:23" ht="12.75" customHeight="1" x14ac:dyDescent="0.2">
      <c r="A938" s="194"/>
      <c r="B938" s="175"/>
      <c r="C938" s="34" t="s">
        <v>111</v>
      </c>
      <c r="D938" s="34" t="s">
        <v>1177</v>
      </c>
      <c r="E938" s="65" t="s">
        <v>21</v>
      </c>
      <c r="F938" s="65" t="s">
        <v>1286</v>
      </c>
      <c r="G938" s="43" t="s">
        <v>1272</v>
      </c>
      <c r="H938" s="67">
        <v>44454</v>
      </c>
      <c r="I938" s="145">
        <v>44456</v>
      </c>
      <c r="J938" s="41">
        <v>12000</v>
      </c>
      <c r="K938" s="44">
        <v>6.2644000000000002</v>
      </c>
      <c r="L938" s="67">
        <v>44638</v>
      </c>
      <c r="M938" s="44">
        <v>74.375</v>
      </c>
      <c r="N938" s="41">
        <v>1000</v>
      </c>
      <c r="O938" s="146">
        <f t="shared" si="24"/>
        <v>7825</v>
      </c>
      <c r="P938" s="70">
        <v>8825</v>
      </c>
      <c r="Q938" s="44">
        <v>6.5</v>
      </c>
      <c r="R938" s="44">
        <v>4</v>
      </c>
      <c r="S938" s="44">
        <v>6.5</v>
      </c>
      <c r="T938" s="132">
        <v>12000</v>
      </c>
      <c r="U938" s="44">
        <v>96.832988</v>
      </c>
      <c r="W938" s="163">
        <f t="shared" si="25"/>
        <v>3175</v>
      </c>
    </row>
    <row r="939" spans="1:23" ht="12.75" customHeight="1" x14ac:dyDescent="0.2">
      <c r="A939" s="194"/>
      <c r="B939" s="175"/>
      <c r="C939" s="34" t="s">
        <v>113</v>
      </c>
      <c r="D939" s="34" t="s">
        <v>1177</v>
      </c>
      <c r="E939" s="65" t="s">
        <v>21</v>
      </c>
      <c r="F939" s="65" t="s">
        <v>1287</v>
      </c>
      <c r="G939" s="43" t="s">
        <v>1272</v>
      </c>
      <c r="H939" s="67">
        <v>44454</v>
      </c>
      <c r="I939" s="145">
        <v>44456</v>
      </c>
      <c r="J939" s="41">
        <v>25000</v>
      </c>
      <c r="K939" s="44">
        <v>6.5484</v>
      </c>
      <c r="L939" s="67">
        <v>44638</v>
      </c>
      <c r="M939" s="44">
        <v>92.644000000000005</v>
      </c>
      <c r="N939" s="41">
        <v>10800</v>
      </c>
      <c r="O939" s="146">
        <f t="shared" si="24"/>
        <v>12361</v>
      </c>
      <c r="P939" s="70">
        <v>23161</v>
      </c>
      <c r="Q939" s="44">
        <v>7</v>
      </c>
      <c r="R939" s="44">
        <v>6.5</v>
      </c>
      <c r="S939" s="44">
        <v>7</v>
      </c>
      <c r="T939" s="132">
        <v>25000</v>
      </c>
      <c r="U939" s="44">
        <v>96.689442</v>
      </c>
      <c r="W939" s="163">
        <f t="shared" si="25"/>
        <v>1839</v>
      </c>
    </row>
    <row r="940" spans="1:23" ht="12.75" customHeight="1" x14ac:dyDescent="0.25">
      <c r="A940" s="194"/>
      <c r="B940" s="175"/>
      <c r="C940" s="34" t="s">
        <v>76</v>
      </c>
      <c r="D940" s="34" t="s">
        <v>1177</v>
      </c>
      <c r="E940" s="65" t="s">
        <v>21</v>
      </c>
      <c r="F940" s="65" t="s">
        <v>1288</v>
      </c>
      <c r="G940" s="43" t="s">
        <v>1272</v>
      </c>
      <c r="H940" s="67">
        <v>44461</v>
      </c>
      <c r="I940" s="145">
        <v>44463</v>
      </c>
      <c r="J940" s="41">
        <v>25000</v>
      </c>
      <c r="K940" s="44">
        <v>2.2096</v>
      </c>
      <c r="L940" s="67">
        <v>44645</v>
      </c>
      <c r="M940" s="44">
        <v>76</v>
      </c>
      <c r="N940" s="109">
        <v>14000</v>
      </c>
      <c r="O940" s="146">
        <f t="shared" si="24"/>
        <v>0</v>
      </c>
      <c r="P940" s="70">
        <v>14000</v>
      </c>
      <c r="Q940" s="44">
        <v>2.5</v>
      </c>
      <c r="R940" s="44">
        <v>2</v>
      </c>
      <c r="S940" s="44">
        <v>2.5</v>
      </c>
      <c r="T940" s="132">
        <v>25000</v>
      </c>
      <c r="U940" s="44">
        <v>98.882902999999999</v>
      </c>
      <c r="W940" s="163">
        <f t="shared" si="25"/>
        <v>11000</v>
      </c>
    </row>
    <row r="941" spans="1:23" ht="12.75" customHeight="1" x14ac:dyDescent="0.2">
      <c r="A941" s="194"/>
      <c r="B941" s="175"/>
      <c r="C941" s="34" t="s">
        <v>79</v>
      </c>
      <c r="D941" s="34" t="s">
        <v>1177</v>
      </c>
      <c r="E941" s="65" t="s">
        <v>21</v>
      </c>
      <c r="F941" s="65" t="s">
        <v>1567</v>
      </c>
      <c r="G941" s="43" t="s">
        <v>1272</v>
      </c>
      <c r="H941" s="67">
        <v>44461</v>
      </c>
      <c r="I941" s="145">
        <v>44463</v>
      </c>
      <c r="J941" s="41">
        <v>12000</v>
      </c>
      <c r="K941" s="44">
        <v>6.1192000000000002</v>
      </c>
      <c r="L941" s="67">
        <v>44645</v>
      </c>
      <c r="M941" s="44">
        <v>111.4333</v>
      </c>
      <c r="N941" s="110">
        <v>7780</v>
      </c>
      <c r="O941" s="146">
        <f t="shared" si="24"/>
        <v>4220</v>
      </c>
      <c r="P941" s="70">
        <v>12000</v>
      </c>
      <c r="Q941" s="44">
        <v>6.5</v>
      </c>
      <c r="R941" s="44">
        <v>5.6</v>
      </c>
      <c r="S941" s="44">
        <v>6.5</v>
      </c>
      <c r="T941" s="132">
        <v>12000</v>
      </c>
      <c r="U941" s="44">
        <v>96.906385</v>
      </c>
      <c r="W941" s="163">
        <f t="shared" si="25"/>
        <v>0</v>
      </c>
    </row>
    <row r="942" spans="1:23" ht="12.75" customHeight="1" x14ac:dyDescent="0.2">
      <c r="A942" s="194"/>
      <c r="B942" s="175"/>
      <c r="C942" s="34" t="s">
        <v>111</v>
      </c>
      <c r="D942" s="34" t="s">
        <v>1177</v>
      </c>
      <c r="E942" s="65" t="s">
        <v>23</v>
      </c>
      <c r="F942" s="65" t="s">
        <v>1289</v>
      </c>
      <c r="G942" s="43" t="s">
        <v>1272</v>
      </c>
      <c r="H942" s="67">
        <v>44461</v>
      </c>
      <c r="I942" s="145">
        <v>44463</v>
      </c>
      <c r="J942" s="41">
        <v>15000</v>
      </c>
      <c r="K942" s="44">
        <v>5.1539000000000001</v>
      </c>
      <c r="L942" s="67">
        <v>44554</v>
      </c>
      <c r="M942" s="44">
        <v>70.033299999999997</v>
      </c>
      <c r="N942" s="41">
        <v>8</v>
      </c>
      <c r="O942" s="146">
        <f t="shared" si="24"/>
        <v>10497</v>
      </c>
      <c r="P942" s="70">
        <v>10505</v>
      </c>
      <c r="Q942" s="44">
        <v>6.5</v>
      </c>
      <c r="R942" s="44">
        <v>4.5</v>
      </c>
      <c r="S942" s="44">
        <v>6.5</v>
      </c>
      <c r="T942" s="132">
        <v>15000</v>
      </c>
      <c r="U942" s="44">
        <v>98.697214000000002</v>
      </c>
      <c r="W942" s="163">
        <f t="shared" si="25"/>
        <v>4495</v>
      </c>
    </row>
    <row r="943" spans="1:23" ht="12.75" customHeight="1" x14ac:dyDescent="0.2">
      <c r="A943" s="194"/>
      <c r="B943" s="176"/>
      <c r="C943" s="34" t="s">
        <v>112</v>
      </c>
      <c r="D943" s="34" t="s">
        <v>1177</v>
      </c>
      <c r="E943" s="65" t="s">
        <v>18</v>
      </c>
      <c r="F943" s="65" t="s">
        <v>1290</v>
      </c>
      <c r="G943" s="43" t="s">
        <v>1272</v>
      </c>
      <c r="H943" s="67">
        <v>44461</v>
      </c>
      <c r="I943" s="145">
        <v>44463</v>
      </c>
      <c r="J943" s="41">
        <v>25000</v>
      </c>
      <c r="K943" s="44">
        <v>8.0489999999999995</v>
      </c>
      <c r="L943" s="67">
        <v>44827</v>
      </c>
      <c r="M943" s="44">
        <v>55.956000000000003</v>
      </c>
      <c r="N943" s="41">
        <v>5500</v>
      </c>
      <c r="O943" s="146">
        <f t="shared" si="24"/>
        <v>8489</v>
      </c>
      <c r="P943" s="70">
        <v>13989</v>
      </c>
      <c r="Q943" s="44">
        <v>8.5</v>
      </c>
      <c r="R943" s="44">
        <v>5.55</v>
      </c>
      <c r="S943" s="44">
        <v>8.5</v>
      </c>
      <c r="T943" s="132">
        <v>25000</v>
      </c>
      <c r="U943" s="44">
        <v>91.861519999999999</v>
      </c>
      <c r="W943" s="163">
        <f t="shared" si="25"/>
        <v>11011</v>
      </c>
    </row>
    <row r="944" spans="1:23" ht="12.75" customHeight="1" x14ac:dyDescent="0.25">
      <c r="A944" s="194"/>
      <c r="B944" s="172" t="s">
        <v>152</v>
      </c>
      <c r="C944" s="26" t="s">
        <v>76</v>
      </c>
      <c r="D944" s="26" t="s">
        <v>1177</v>
      </c>
      <c r="E944" s="27" t="s">
        <v>21</v>
      </c>
      <c r="F944" s="27" t="s">
        <v>1298</v>
      </c>
      <c r="G944" s="47" t="s">
        <v>1299</v>
      </c>
      <c r="H944" s="74">
        <v>44468</v>
      </c>
      <c r="I944" s="60">
        <v>44470</v>
      </c>
      <c r="J944" s="61">
        <v>20000</v>
      </c>
      <c r="K944" s="63">
        <v>2.3925000000000001</v>
      </c>
      <c r="L944" s="60">
        <v>44652</v>
      </c>
      <c r="M944" s="63">
        <v>132</v>
      </c>
      <c r="N944" s="64">
        <v>20000</v>
      </c>
      <c r="O944" s="32">
        <f t="shared" si="24"/>
        <v>0</v>
      </c>
      <c r="P944" s="64">
        <v>20000</v>
      </c>
      <c r="Q944" s="63">
        <v>2.5</v>
      </c>
      <c r="R944" s="63">
        <v>2.25</v>
      </c>
      <c r="S944" s="63">
        <v>2.5</v>
      </c>
      <c r="T944" s="112">
        <v>20000</v>
      </c>
      <c r="U944" s="63">
        <v>98.790458000000001</v>
      </c>
      <c r="W944" s="163">
        <f t="shared" si="25"/>
        <v>0</v>
      </c>
    </row>
    <row r="945" spans="1:23" ht="12.75" customHeight="1" x14ac:dyDescent="0.25">
      <c r="A945" s="194"/>
      <c r="B945" s="171"/>
      <c r="C945" s="26" t="s">
        <v>79</v>
      </c>
      <c r="D945" s="26" t="s">
        <v>1177</v>
      </c>
      <c r="E945" s="27" t="s">
        <v>18</v>
      </c>
      <c r="F945" s="27" t="s">
        <v>1568</v>
      </c>
      <c r="G945" s="47" t="s">
        <v>1299</v>
      </c>
      <c r="H945" s="74">
        <v>44468</v>
      </c>
      <c r="I945" s="60">
        <v>44470</v>
      </c>
      <c r="J945" s="88">
        <v>10000</v>
      </c>
      <c r="K945" s="63">
        <v>7.0124000000000004</v>
      </c>
      <c r="L945" s="60">
        <v>44834</v>
      </c>
      <c r="M945" s="63">
        <v>29.24</v>
      </c>
      <c r="N945" s="112">
        <v>0</v>
      </c>
      <c r="O945" s="32">
        <f t="shared" si="24"/>
        <v>2818</v>
      </c>
      <c r="P945" s="64">
        <v>2818</v>
      </c>
      <c r="Q945" s="63">
        <v>7.05</v>
      </c>
      <c r="R945" s="63">
        <v>6.75</v>
      </c>
      <c r="S945" s="63">
        <v>7.05</v>
      </c>
      <c r="T945" s="112">
        <v>10000</v>
      </c>
      <c r="U945" s="63">
        <v>92.909700000000001</v>
      </c>
      <c r="W945" s="163">
        <f t="shared" si="25"/>
        <v>7182</v>
      </c>
    </row>
    <row r="946" spans="1:23" ht="12.75" customHeight="1" x14ac:dyDescent="0.25">
      <c r="A946" s="194"/>
      <c r="B946" s="171"/>
      <c r="C946" s="26" t="s">
        <v>111</v>
      </c>
      <c r="D946" s="26" t="s">
        <v>1177</v>
      </c>
      <c r="E946" s="27" t="s">
        <v>23</v>
      </c>
      <c r="F946" s="27" t="s">
        <v>1300</v>
      </c>
      <c r="G946" s="47" t="s">
        <v>1299</v>
      </c>
      <c r="H946" s="74">
        <v>44468</v>
      </c>
      <c r="I946" s="60">
        <v>44470</v>
      </c>
      <c r="J946" s="88">
        <v>8000</v>
      </c>
      <c r="K946" s="63">
        <v>6.1066000000000003</v>
      </c>
      <c r="L946" s="60">
        <v>44554</v>
      </c>
      <c r="M946" s="63">
        <v>67.25</v>
      </c>
      <c r="N946" s="64">
        <v>1000</v>
      </c>
      <c r="O946" s="32">
        <f t="shared" si="24"/>
        <v>4380</v>
      </c>
      <c r="P946" s="64">
        <v>5380</v>
      </c>
      <c r="Q946" s="63">
        <v>6.5</v>
      </c>
      <c r="R946" s="63">
        <v>5.5</v>
      </c>
      <c r="S946" s="63">
        <v>6.5</v>
      </c>
      <c r="T946" s="112">
        <v>8000</v>
      </c>
      <c r="U946" s="63">
        <v>98.575126999999995</v>
      </c>
      <c r="W946" s="163">
        <f t="shared" si="25"/>
        <v>2620</v>
      </c>
    </row>
    <row r="947" spans="1:23" ht="12.75" customHeight="1" x14ac:dyDescent="0.25">
      <c r="A947" s="194"/>
      <c r="B947" s="171"/>
      <c r="C947" s="26" t="s">
        <v>113</v>
      </c>
      <c r="D947" s="26" t="s">
        <v>1177</v>
      </c>
      <c r="E947" s="27" t="s">
        <v>21</v>
      </c>
      <c r="F947" s="27" t="s">
        <v>1301</v>
      </c>
      <c r="G947" s="47" t="s">
        <v>1299</v>
      </c>
      <c r="H947" s="74">
        <v>44468</v>
      </c>
      <c r="I947" s="60">
        <v>44470</v>
      </c>
      <c r="J947" s="88">
        <v>10000</v>
      </c>
      <c r="K947" s="63">
        <v>7.2988</v>
      </c>
      <c r="L947" s="60">
        <v>44652</v>
      </c>
      <c r="M947" s="63">
        <v>25.1</v>
      </c>
      <c r="N947" s="64">
        <v>500</v>
      </c>
      <c r="O947" s="32">
        <f t="shared" si="24"/>
        <v>2010</v>
      </c>
      <c r="P947" s="64">
        <v>2510</v>
      </c>
      <c r="Q947" s="63">
        <v>7.5</v>
      </c>
      <c r="R947" s="63">
        <v>6.5</v>
      </c>
      <c r="S947" s="63">
        <v>7.5</v>
      </c>
      <c r="T947" s="112">
        <v>10000</v>
      </c>
      <c r="U947" s="63">
        <v>96.310049000000006</v>
      </c>
      <c r="W947" s="163">
        <f t="shared" si="25"/>
        <v>7490</v>
      </c>
    </row>
    <row r="948" spans="1:23" ht="12.75" customHeight="1" x14ac:dyDescent="0.25">
      <c r="A948" s="194"/>
      <c r="B948" s="171"/>
      <c r="C948" s="26" t="s">
        <v>79</v>
      </c>
      <c r="D948" s="26" t="s">
        <v>1177</v>
      </c>
      <c r="E948" s="27" t="s">
        <v>21</v>
      </c>
      <c r="F948" s="27" t="s">
        <v>1569</v>
      </c>
      <c r="G948" s="47" t="s">
        <v>1299</v>
      </c>
      <c r="H948" s="74">
        <v>44475</v>
      </c>
      <c r="I948" s="60">
        <v>44477</v>
      </c>
      <c r="J948" s="88">
        <v>11000</v>
      </c>
      <c r="K948" s="63">
        <v>6.7530999999999999</v>
      </c>
      <c r="L948" s="60">
        <v>44659</v>
      </c>
      <c r="M948" s="63">
        <v>100.0545</v>
      </c>
      <c r="N948" s="112">
        <v>1000</v>
      </c>
      <c r="O948" s="32">
        <f t="shared" si="24"/>
        <v>10000</v>
      </c>
      <c r="P948" s="64">
        <v>11000</v>
      </c>
      <c r="Q948" s="63">
        <v>7</v>
      </c>
      <c r="R948" s="63">
        <v>6</v>
      </c>
      <c r="S948" s="63">
        <v>7</v>
      </c>
      <c r="T948" s="112">
        <v>11000</v>
      </c>
      <c r="U948" s="63">
        <v>96.585937000000001</v>
      </c>
      <c r="W948" s="163">
        <f t="shared" si="25"/>
        <v>0</v>
      </c>
    </row>
    <row r="949" spans="1:23" ht="12.75" customHeight="1" x14ac:dyDescent="0.25">
      <c r="A949" s="194"/>
      <c r="B949" s="171"/>
      <c r="C949" s="26" t="s">
        <v>111</v>
      </c>
      <c r="D949" s="26" t="s">
        <v>1177</v>
      </c>
      <c r="E949" s="27" t="s">
        <v>21</v>
      </c>
      <c r="F949" s="27" t="s">
        <v>1309</v>
      </c>
      <c r="G949" s="47" t="s">
        <v>1299</v>
      </c>
      <c r="H949" s="74">
        <v>44475</v>
      </c>
      <c r="I949" s="60">
        <v>44477</v>
      </c>
      <c r="J949" s="88">
        <v>15000</v>
      </c>
      <c r="K949" s="63">
        <v>5.9987000000000004</v>
      </c>
      <c r="L949" s="60">
        <v>44659</v>
      </c>
      <c r="M949" s="63">
        <v>93.3</v>
      </c>
      <c r="N949" s="64">
        <v>0</v>
      </c>
      <c r="O949" s="32">
        <f t="shared" si="24"/>
        <v>13975</v>
      </c>
      <c r="P949" s="64">
        <v>13975</v>
      </c>
      <c r="Q949" s="63">
        <v>6.5</v>
      </c>
      <c r="R949" s="63">
        <v>4.95</v>
      </c>
      <c r="S949" s="63">
        <v>6.5</v>
      </c>
      <c r="T949" s="112">
        <v>15000</v>
      </c>
      <c r="U949" s="63">
        <v>96.967344999999995</v>
      </c>
      <c r="W949" s="163">
        <f t="shared" si="25"/>
        <v>1025</v>
      </c>
    </row>
    <row r="950" spans="1:23" ht="12.75" customHeight="1" x14ac:dyDescent="0.25">
      <c r="A950" s="194"/>
      <c r="B950" s="171"/>
      <c r="C950" s="26" t="s">
        <v>112</v>
      </c>
      <c r="D950" s="26" t="s">
        <v>1177</v>
      </c>
      <c r="E950" s="27" t="s">
        <v>18</v>
      </c>
      <c r="F950" s="27" t="s">
        <v>1310</v>
      </c>
      <c r="G950" s="47" t="s">
        <v>1299</v>
      </c>
      <c r="H950" s="74">
        <v>44475</v>
      </c>
      <c r="I950" s="60">
        <v>44477</v>
      </c>
      <c r="J950" s="88">
        <v>25000</v>
      </c>
      <c r="K950" s="63">
        <v>8.3988999999999994</v>
      </c>
      <c r="L950" s="60">
        <v>44841</v>
      </c>
      <c r="M950" s="63">
        <v>28.024000000000001</v>
      </c>
      <c r="N950" s="64">
        <v>0</v>
      </c>
      <c r="O950" s="32">
        <f t="shared" si="24"/>
        <v>7006</v>
      </c>
      <c r="P950" s="64">
        <v>7006</v>
      </c>
      <c r="Q950" s="63">
        <v>9</v>
      </c>
      <c r="R950" s="63">
        <v>7.5</v>
      </c>
      <c r="S950" s="63">
        <v>9</v>
      </c>
      <c r="T950" s="112">
        <v>25000</v>
      </c>
      <c r="U950" s="63">
        <v>91.507734999999997</v>
      </c>
      <c r="W950" s="163">
        <f t="shared" si="25"/>
        <v>17994</v>
      </c>
    </row>
    <row r="951" spans="1:23" ht="12.75" customHeight="1" x14ac:dyDescent="0.25">
      <c r="A951" s="194"/>
      <c r="B951" s="171"/>
      <c r="C951" s="26" t="s">
        <v>76</v>
      </c>
      <c r="D951" s="26" t="s">
        <v>1177</v>
      </c>
      <c r="E951" s="27" t="s">
        <v>23</v>
      </c>
      <c r="F951" s="27" t="s">
        <v>1311</v>
      </c>
      <c r="G951" s="47" t="s">
        <v>1299</v>
      </c>
      <c r="H951" s="74">
        <v>44482</v>
      </c>
      <c r="I951" s="60">
        <v>44484</v>
      </c>
      <c r="J951" s="88">
        <v>25000</v>
      </c>
      <c r="K951" s="63">
        <v>2.3492999999999999</v>
      </c>
      <c r="L951" s="60">
        <v>44575</v>
      </c>
      <c r="M951" s="63">
        <v>78.88</v>
      </c>
      <c r="N951" s="64">
        <v>14620</v>
      </c>
      <c r="O951" s="32">
        <f t="shared" si="24"/>
        <v>0</v>
      </c>
      <c r="P951" s="64">
        <v>14620</v>
      </c>
      <c r="Q951" s="63">
        <v>2.5</v>
      </c>
      <c r="R951" s="63">
        <v>1.8502000000000001</v>
      </c>
      <c r="S951" s="63">
        <v>2.5</v>
      </c>
      <c r="T951" s="112">
        <v>25000</v>
      </c>
      <c r="U951" s="63">
        <v>99.406144999999995</v>
      </c>
      <c r="W951" s="163">
        <f t="shared" si="25"/>
        <v>10380</v>
      </c>
    </row>
    <row r="952" spans="1:23" ht="12.75" customHeight="1" x14ac:dyDescent="0.25">
      <c r="A952" s="194"/>
      <c r="B952" s="171"/>
      <c r="C952" s="26" t="s">
        <v>79</v>
      </c>
      <c r="D952" s="26" t="s">
        <v>1177</v>
      </c>
      <c r="E952" s="27" t="s">
        <v>23</v>
      </c>
      <c r="F952" s="27" t="s">
        <v>1593</v>
      </c>
      <c r="G952" s="47" t="s">
        <v>1299</v>
      </c>
      <c r="H952" s="74">
        <v>44482</v>
      </c>
      <c r="I952" s="60">
        <v>44484</v>
      </c>
      <c r="J952" s="88">
        <v>7000</v>
      </c>
      <c r="K952" s="63">
        <v>5.4816000000000003</v>
      </c>
      <c r="L952" s="60">
        <v>44575</v>
      </c>
      <c r="M952" s="63">
        <v>97.142899999999997</v>
      </c>
      <c r="N952" s="64">
        <v>5300</v>
      </c>
      <c r="O952" s="32">
        <f t="shared" si="24"/>
        <v>1500</v>
      </c>
      <c r="P952" s="64">
        <v>6800</v>
      </c>
      <c r="Q952" s="63">
        <v>6</v>
      </c>
      <c r="R952" s="63">
        <v>5.3</v>
      </c>
      <c r="S952" s="63">
        <v>6</v>
      </c>
      <c r="T952" s="112">
        <v>7000</v>
      </c>
      <c r="U952" s="63">
        <v>98.614368999999996</v>
      </c>
      <c r="W952" s="163">
        <f t="shared" si="25"/>
        <v>200</v>
      </c>
    </row>
    <row r="953" spans="1:23" ht="12.75" customHeight="1" x14ac:dyDescent="0.25">
      <c r="A953" s="194"/>
      <c r="B953" s="171"/>
      <c r="C953" s="26" t="s">
        <v>79</v>
      </c>
      <c r="D953" s="26" t="s">
        <v>1177</v>
      </c>
      <c r="E953" s="27" t="s">
        <v>21</v>
      </c>
      <c r="F953" s="27" t="s">
        <v>1592</v>
      </c>
      <c r="G953" s="47" t="s">
        <v>1299</v>
      </c>
      <c r="H953" s="74">
        <v>44482</v>
      </c>
      <c r="I953" s="60">
        <v>44484</v>
      </c>
      <c r="J953" s="88">
        <v>7000</v>
      </c>
      <c r="K953" s="63">
        <v>6.1619999999999999</v>
      </c>
      <c r="L953" s="60">
        <v>44666</v>
      </c>
      <c r="M953" s="63">
        <v>194.74289999999999</v>
      </c>
      <c r="N953" s="112">
        <v>768</v>
      </c>
      <c r="O953" s="32">
        <f t="shared" si="24"/>
        <v>6232</v>
      </c>
      <c r="P953" s="64">
        <v>7000</v>
      </c>
      <c r="Q953" s="63">
        <v>6.5</v>
      </c>
      <c r="R953" s="63">
        <v>5.9</v>
      </c>
      <c r="S953" s="63">
        <v>6.5</v>
      </c>
      <c r="T953" s="112">
        <v>7000</v>
      </c>
      <c r="U953" s="63">
        <v>96.884781000000004</v>
      </c>
      <c r="W953" s="163">
        <f t="shared" si="25"/>
        <v>0</v>
      </c>
    </row>
    <row r="954" spans="1:23" ht="12.75" customHeight="1" x14ac:dyDescent="0.25">
      <c r="A954" s="194"/>
      <c r="B954" s="171"/>
      <c r="C954" s="26" t="s">
        <v>111</v>
      </c>
      <c r="D954" s="26" t="s">
        <v>1177</v>
      </c>
      <c r="E954" s="27" t="s">
        <v>21</v>
      </c>
      <c r="F954" s="27" t="s">
        <v>1312</v>
      </c>
      <c r="G954" s="47" t="s">
        <v>1299</v>
      </c>
      <c r="H954" s="74">
        <v>44482</v>
      </c>
      <c r="I954" s="60">
        <v>44484</v>
      </c>
      <c r="J954" s="88">
        <v>5000</v>
      </c>
      <c r="K954" s="63">
        <v>5.7030000000000003</v>
      </c>
      <c r="L954" s="60">
        <v>44638</v>
      </c>
      <c r="M954" s="63">
        <v>202</v>
      </c>
      <c r="N954" s="64">
        <v>2900</v>
      </c>
      <c r="O954" s="32">
        <f t="shared" si="24"/>
        <v>2100</v>
      </c>
      <c r="P954" s="64">
        <v>5000</v>
      </c>
      <c r="Q954" s="63">
        <v>5.85</v>
      </c>
      <c r="R954" s="63">
        <v>5.5</v>
      </c>
      <c r="S954" s="63">
        <v>5.85</v>
      </c>
      <c r="T954" s="112">
        <v>5000</v>
      </c>
      <c r="U954" s="63">
        <v>97.560383000000002</v>
      </c>
      <c r="W954" s="163">
        <f t="shared" si="25"/>
        <v>0</v>
      </c>
    </row>
    <row r="955" spans="1:23" ht="12.75" customHeight="1" x14ac:dyDescent="0.25">
      <c r="A955" s="194"/>
      <c r="B955" s="171"/>
      <c r="C955" s="26" t="s">
        <v>111</v>
      </c>
      <c r="D955" s="26" t="s">
        <v>1177</v>
      </c>
      <c r="E955" s="27" t="s">
        <v>23</v>
      </c>
      <c r="F955" s="27" t="s">
        <v>1313</v>
      </c>
      <c r="G955" s="47" t="s">
        <v>1299</v>
      </c>
      <c r="H955" s="74">
        <v>44482</v>
      </c>
      <c r="I955" s="60">
        <v>44484</v>
      </c>
      <c r="J955" s="88">
        <v>15000</v>
      </c>
      <c r="K955" s="63">
        <v>5.7876000000000003</v>
      </c>
      <c r="L955" s="60">
        <v>44575</v>
      </c>
      <c r="M955" s="63">
        <v>50.066699999999997</v>
      </c>
      <c r="N955" s="64">
        <v>3000</v>
      </c>
      <c r="O955" s="32">
        <f t="shared" si="24"/>
        <v>4510</v>
      </c>
      <c r="P955" s="64">
        <v>7510</v>
      </c>
      <c r="Q955" s="63">
        <v>6.5</v>
      </c>
      <c r="R955" s="63">
        <v>5</v>
      </c>
      <c r="S955" s="63">
        <v>6.5</v>
      </c>
      <c r="T955" s="112">
        <v>15000</v>
      </c>
      <c r="U955" s="63">
        <v>98.537019000000001</v>
      </c>
      <c r="W955" s="163">
        <f t="shared" si="25"/>
        <v>7490</v>
      </c>
    </row>
    <row r="956" spans="1:23" ht="12.75" customHeight="1" x14ac:dyDescent="0.25">
      <c r="A956" s="194"/>
      <c r="B956" s="171"/>
      <c r="C956" s="26" t="s">
        <v>112</v>
      </c>
      <c r="D956" s="26" t="s">
        <v>1177</v>
      </c>
      <c r="E956" s="27" t="s">
        <v>18</v>
      </c>
      <c r="F956" s="27" t="s">
        <v>1314</v>
      </c>
      <c r="G956" s="47" t="s">
        <v>1299</v>
      </c>
      <c r="H956" s="74">
        <v>44482</v>
      </c>
      <c r="I956" s="60">
        <v>44484</v>
      </c>
      <c r="J956" s="88">
        <v>15000</v>
      </c>
      <c r="K956" s="63"/>
      <c r="L956" s="60"/>
      <c r="M956" s="63"/>
      <c r="N956" s="64"/>
      <c r="O956" s="32">
        <f t="shared" si="24"/>
        <v>0</v>
      </c>
      <c r="P956" s="64"/>
      <c r="Q956" s="63"/>
      <c r="R956" s="63"/>
      <c r="S956" s="63"/>
      <c r="T956" s="112">
        <v>15000</v>
      </c>
      <c r="U956" s="63" t="s">
        <v>1162</v>
      </c>
      <c r="W956" s="163">
        <f t="shared" si="25"/>
        <v>15000</v>
      </c>
    </row>
    <row r="957" spans="1:23" ht="12.75" customHeight="1" x14ac:dyDescent="0.25">
      <c r="A957" s="194"/>
      <c r="B957" s="171"/>
      <c r="C957" s="26" t="s">
        <v>113</v>
      </c>
      <c r="D957" s="26" t="s">
        <v>1177</v>
      </c>
      <c r="E957" s="27" t="s">
        <v>21</v>
      </c>
      <c r="F957" s="27" t="s">
        <v>1315</v>
      </c>
      <c r="G957" s="47" t="s">
        <v>1299</v>
      </c>
      <c r="H957" s="74">
        <v>44482</v>
      </c>
      <c r="I957" s="60">
        <v>44484</v>
      </c>
      <c r="J957" s="61">
        <v>15000</v>
      </c>
      <c r="K957" s="63">
        <v>6.5347</v>
      </c>
      <c r="L957" s="60">
        <v>44666</v>
      </c>
      <c r="M957" s="63">
        <v>85.393299999999996</v>
      </c>
      <c r="N957" s="64">
        <v>12809</v>
      </c>
      <c r="O957" s="32">
        <f>P957-N957</f>
        <v>0</v>
      </c>
      <c r="P957" s="64">
        <v>12809</v>
      </c>
      <c r="Q957" s="63">
        <v>6.65</v>
      </c>
      <c r="R957" s="63">
        <v>6.5</v>
      </c>
      <c r="S957" s="63">
        <v>6.65</v>
      </c>
      <c r="T957" s="112">
        <v>15000</v>
      </c>
      <c r="U957" s="63">
        <v>96.696359000000001</v>
      </c>
      <c r="W957" s="163">
        <f t="shared" si="25"/>
        <v>2191</v>
      </c>
    </row>
    <row r="958" spans="1:23" ht="12.75" customHeight="1" x14ac:dyDescent="0.25">
      <c r="A958" s="194"/>
      <c r="B958" s="171"/>
      <c r="C958" s="26" t="s">
        <v>76</v>
      </c>
      <c r="D958" s="26" t="s">
        <v>1177</v>
      </c>
      <c r="E958" s="27" t="s">
        <v>18</v>
      </c>
      <c r="F958" s="27" t="s">
        <v>1317</v>
      </c>
      <c r="G958" s="47" t="s">
        <v>1299</v>
      </c>
      <c r="H958" s="74">
        <v>44489</v>
      </c>
      <c r="I958" s="60">
        <v>44491</v>
      </c>
      <c r="J958" s="88">
        <v>20000</v>
      </c>
      <c r="K958" s="63">
        <v>3.0924999999999998</v>
      </c>
      <c r="L958" s="60">
        <v>44855</v>
      </c>
      <c r="M958" s="63">
        <v>139.5</v>
      </c>
      <c r="N958" s="64">
        <v>17900</v>
      </c>
      <c r="O958" s="32">
        <f>P958-N958</f>
        <v>2000</v>
      </c>
      <c r="P958" s="64">
        <v>19900</v>
      </c>
      <c r="Q958" s="63">
        <v>3.5</v>
      </c>
      <c r="R958" s="63">
        <v>2.67</v>
      </c>
      <c r="S958" s="63">
        <v>3.5</v>
      </c>
      <c r="T958" s="112">
        <v>20000</v>
      </c>
      <c r="U958" s="63">
        <v>96.873176999999998</v>
      </c>
      <c r="W958" s="163">
        <f t="shared" si="25"/>
        <v>100</v>
      </c>
    </row>
    <row r="959" spans="1:23" ht="12.75" customHeight="1" x14ac:dyDescent="0.25">
      <c r="A959" s="194"/>
      <c r="B959" s="171"/>
      <c r="C959" s="26" t="s">
        <v>111</v>
      </c>
      <c r="D959" s="26" t="s">
        <v>1177</v>
      </c>
      <c r="E959" s="27" t="s">
        <v>21</v>
      </c>
      <c r="F959" s="27" t="s">
        <v>1318</v>
      </c>
      <c r="G959" s="47" t="s">
        <v>1299</v>
      </c>
      <c r="H959" s="74">
        <v>44489</v>
      </c>
      <c r="I959" s="60">
        <v>44491</v>
      </c>
      <c r="J959" s="88">
        <v>12000</v>
      </c>
      <c r="K959" s="63">
        <v>6.1520000000000001</v>
      </c>
      <c r="L959" s="60">
        <v>44673</v>
      </c>
      <c r="M959" s="63">
        <v>84.816699999999997</v>
      </c>
      <c r="N959" s="64">
        <v>0</v>
      </c>
      <c r="O959" s="32">
        <f t="shared" ref="O959:O1019" si="26">P959-N959</f>
        <v>10078</v>
      </c>
      <c r="P959" s="64">
        <v>10078</v>
      </c>
      <c r="Q959" s="63">
        <v>6.5</v>
      </c>
      <c r="R959" s="63">
        <v>5.8</v>
      </c>
      <c r="S959" s="63">
        <v>6.5</v>
      </c>
      <c r="T959" s="112">
        <v>12000</v>
      </c>
      <c r="U959" s="63">
        <v>96.889814999999999</v>
      </c>
      <c r="W959" s="163">
        <f t="shared" si="25"/>
        <v>1922</v>
      </c>
    </row>
    <row r="960" spans="1:23" ht="15" customHeight="1" x14ac:dyDescent="0.25">
      <c r="A960" s="194"/>
      <c r="B960" s="171"/>
      <c r="C960" s="26" t="s">
        <v>79</v>
      </c>
      <c r="D960" s="26" t="s">
        <v>1177</v>
      </c>
      <c r="E960" s="27" t="s">
        <v>21</v>
      </c>
      <c r="F960" s="27" t="s">
        <v>1591</v>
      </c>
      <c r="G960" s="47" t="s">
        <v>1299</v>
      </c>
      <c r="H960" s="74">
        <v>44496</v>
      </c>
      <c r="I960" s="60">
        <v>44498</v>
      </c>
      <c r="J960" s="88">
        <v>12000</v>
      </c>
      <c r="K960" s="63">
        <v>6.1463999999999999</v>
      </c>
      <c r="L960" s="60">
        <v>44680</v>
      </c>
      <c r="M960" s="63">
        <v>60.35</v>
      </c>
      <c r="N960" s="112">
        <v>2100</v>
      </c>
      <c r="O960" s="32">
        <f t="shared" si="26"/>
        <v>5142</v>
      </c>
      <c r="P960" s="64">
        <v>7242</v>
      </c>
      <c r="Q960" s="63">
        <v>7</v>
      </c>
      <c r="R960" s="63">
        <v>6</v>
      </c>
      <c r="S960" s="63">
        <v>7</v>
      </c>
      <c r="T960" s="112">
        <v>12000</v>
      </c>
      <c r="U960" s="63">
        <v>96.892668999999998</v>
      </c>
      <c r="W960" s="163">
        <f t="shared" si="25"/>
        <v>4758</v>
      </c>
    </row>
    <row r="961" spans="1:23" ht="15" customHeight="1" x14ac:dyDescent="0.25">
      <c r="A961" s="194"/>
      <c r="B961" s="171"/>
      <c r="C961" s="26" t="s">
        <v>111</v>
      </c>
      <c r="D961" s="26" t="s">
        <v>1177</v>
      </c>
      <c r="E961" s="27" t="s">
        <v>21</v>
      </c>
      <c r="F961" s="27" t="s">
        <v>1327</v>
      </c>
      <c r="G961" s="47" t="s">
        <v>1299</v>
      </c>
      <c r="H961" s="74">
        <v>44496</v>
      </c>
      <c r="I961" s="60">
        <v>44498</v>
      </c>
      <c r="J961" s="88">
        <v>14000</v>
      </c>
      <c r="K961" s="63">
        <v>6.3152999999999997</v>
      </c>
      <c r="L961" s="60">
        <v>44680</v>
      </c>
      <c r="M961" s="63">
        <v>42.964300000000001</v>
      </c>
      <c r="N961" s="112">
        <v>1015</v>
      </c>
      <c r="O961" s="32">
        <f t="shared" si="26"/>
        <v>5000</v>
      </c>
      <c r="P961" s="64">
        <v>6015</v>
      </c>
      <c r="Q961" s="63">
        <v>6.5</v>
      </c>
      <c r="R961" s="63">
        <v>5.75</v>
      </c>
      <c r="S961" s="63">
        <v>6.5</v>
      </c>
      <c r="T961" s="112">
        <v>14000</v>
      </c>
      <c r="U961" s="63">
        <v>96.807288</v>
      </c>
      <c r="W961" s="163">
        <f t="shared" si="25"/>
        <v>7985</v>
      </c>
    </row>
    <row r="962" spans="1:23" ht="15" customHeight="1" x14ac:dyDescent="0.25">
      <c r="A962" s="194"/>
      <c r="B962" s="171"/>
      <c r="C962" s="26" t="s">
        <v>112</v>
      </c>
      <c r="D962" s="26" t="s">
        <v>1177</v>
      </c>
      <c r="E962" s="27" t="s">
        <v>18</v>
      </c>
      <c r="F962" s="27" t="s">
        <v>1328</v>
      </c>
      <c r="G962" s="47" t="s">
        <v>1299</v>
      </c>
      <c r="H962" s="74">
        <v>44496</v>
      </c>
      <c r="I962" s="60">
        <v>44498</v>
      </c>
      <c r="J962" s="88">
        <v>10000</v>
      </c>
      <c r="K962" s="63">
        <v>8.42</v>
      </c>
      <c r="L962" s="60">
        <v>44862</v>
      </c>
      <c r="M962" s="63">
        <v>94.56</v>
      </c>
      <c r="N962" s="112">
        <v>2000</v>
      </c>
      <c r="O962" s="32">
        <f t="shared" si="26"/>
        <v>7236</v>
      </c>
      <c r="P962" s="64">
        <v>9236</v>
      </c>
      <c r="Q962" s="63">
        <v>8.75</v>
      </c>
      <c r="R962" s="63">
        <v>5.5</v>
      </c>
      <c r="S962" s="63">
        <v>8.75</v>
      </c>
      <c r="T962" s="112">
        <v>10000</v>
      </c>
      <c r="U962" s="63">
        <v>91.486418999999998</v>
      </c>
      <c r="W962" s="163">
        <f t="shared" si="25"/>
        <v>764</v>
      </c>
    </row>
    <row r="963" spans="1:23" ht="15" customHeight="1" x14ac:dyDescent="0.25">
      <c r="A963" s="194"/>
      <c r="B963" s="173"/>
      <c r="C963" s="26" t="s">
        <v>113</v>
      </c>
      <c r="D963" s="26" t="s">
        <v>1177</v>
      </c>
      <c r="E963" s="27" t="s">
        <v>21</v>
      </c>
      <c r="F963" s="27" t="s">
        <v>1329</v>
      </c>
      <c r="G963" s="47" t="s">
        <v>1299</v>
      </c>
      <c r="H963" s="74">
        <v>44496</v>
      </c>
      <c r="I963" s="60">
        <v>44498</v>
      </c>
      <c r="J963" s="88">
        <v>15000</v>
      </c>
      <c r="K963" s="63">
        <v>6.5</v>
      </c>
      <c r="L963" s="60">
        <v>44680</v>
      </c>
      <c r="M963" s="63">
        <v>64</v>
      </c>
      <c r="N963" s="112">
        <v>100</v>
      </c>
      <c r="O963" s="32">
        <f t="shared" si="26"/>
        <v>9500</v>
      </c>
      <c r="P963" s="64">
        <v>9600</v>
      </c>
      <c r="Q963" s="63">
        <v>6.5</v>
      </c>
      <c r="R963" s="63">
        <v>6.5</v>
      </c>
      <c r="S963" s="63">
        <v>6.5</v>
      </c>
      <c r="T963" s="112">
        <v>15000</v>
      </c>
      <c r="U963" s="63">
        <v>96.713888999999995</v>
      </c>
      <c r="W963" s="163">
        <f t="shared" ref="W963:W1026" si="27">J963-P963</f>
        <v>5400</v>
      </c>
    </row>
    <row r="964" spans="1:23" ht="12.75" customHeight="1" x14ac:dyDescent="0.25">
      <c r="A964" s="194"/>
      <c r="B964" s="174" t="s">
        <v>161</v>
      </c>
      <c r="C964" s="34" t="s">
        <v>76</v>
      </c>
      <c r="D964" s="34" t="s">
        <v>1177</v>
      </c>
      <c r="E964" s="65" t="s">
        <v>18</v>
      </c>
      <c r="F964" s="65" t="s">
        <v>1333</v>
      </c>
      <c r="G964" s="43" t="s">
        <v>1334</v>
      </c>
      <c r="H964" s="67">
        <v>44503</v>
      </c>
      <c r="I964" s="145">
        <v>44505</v>
      </c>
      <c r="J964" s="41">
        <v>10000</v>
      </c>
      <c r="K964" s="44">
        <v>3.1478000000000002</v>
      </c>
      <c r="L964" s="67">
        <v>44869</v>
      </c>
      <c r="M964" s="44">
        <v>101.8</v>
      </c>
      <c r="N964" s="109">
        <v>6920</v>
      </c>
      <c r="O964" s="146">
        <f t="shared" si="26"/>
        <v>3080</v>
      </c>
      <c r="P964" s="70">
        <v>10000</v>
      </c>
      <c r="Q964" s="44">
        <v>3.4</v>
      </c>
      <c r="R964" s="44">
        <v>3</v>
      </c>
      <c r="S964" s="44">
        <v>3.4</v>
      </c>
      <c r="T964" s="132">
        <v>10000</v>
      </c>
      <c r="U964" s="44">
        <v>96.817223999999996</v>
      </c>
      <c r="W964" s="163">
        <f t="shared" si="27"/>
        <v>0</v>
      </c>
    </row>
    <row r="965" spans="1:23" ht="12.75" customHeight="1" x14ac:dyDescent="0.2">
      <c r="A965" s="194"/>
      <c r="B965" s="175"/>
      <c r="C965" s="34" t="s">
        <v>947</v>
      </c>
      <c r="D965" s="34" t="s">
        <v>1339</v>
      </c>
      <c r="E965" s="65" t="s">
        <v>21</v>
      </c>
      <c r="F965" s="65" t="s">
        <v>1335</v>
      </c>
      <c r="G965" s="43" t="s">
        <v>1334</v>
      </c>
      <c r="H965" s="67">
        <v>44503</v>
      </c>
      <c r="I965" s="145">
        <v>44505</v>
      </c>
      <c r="J965" s="41">
        <v>4000</v>
      </c>
      <c r="K965" s="44">
        <v>1</v>
      </c>
      <c r="L965" s="67">
        <v>44624</v>
      </c>
      <c r="M965" s="44">
        <v>62.5</v>
      </c>
      <c r="N965" s="41">
        <v>2500</v>
      </c>
      <c r="O965" s="146">
        <f t="shared" si="26"/>
        <v>0</v>
      </c>
      <c r="P965" s="70">
        <v>2500</v>
      </c>
      <c r="Q965" s="44">
        <v>1</v>
      </c>
      <c r="R965" s="44">
        <v>1</v>
      </c>
      <c r="S965" s="44">
        <v>1</v>
      </c>
      <c r="T965" s="132">
        <v>4000</v>
      </c>
      <c r="U965" s="44">
        <v>99.669443999999999</v>
      </c>
      <c r="W965" s="163">
        <f t="shared" si="27"/>
        <v>1500</v>
      </c>
    </row>
    <row r="966" spans="1:23" ht="12.75" customHeight="1" x14ac:dyDescent="0.2">
      <c r="A966" s="194"/>
      <c r="B966" s="175"/>
      <c r="C966" s="34" t="s">
        <v>79</v>
      </c>
      <c r="D966" s="34" t="s">
        <v>1177</v>
      </c>
      <c r="E966" s="65" t="s">
        <v>18</v>
      </c>
      <c r="F966" s="65" t="s">
        <v>1590</v>
      </c>
      <c r="G966" s="43" t="s">
        <v>1334</v>
      </c>
      <c r="H966" s="67">
        <v>44503</v>
      </c>
      <c r="I966" s="145">
        <v>44505</v>
      </c>
      <c r="J966" s="41">
        <v>12000</v>
      </c>
      <c r="K966" s="44">
        <v>6.8723000000000001</v>
      </c>
      <c r="L966" s="67">
        <v>44869</v>
      </c>
      <c r="M966" s="44">
        <v>38.200000000000003</v>
      </c>
      <c r="N966" s="110">
        <v>0</v>
      </c>
      <c r="O966" s="146">
        <f t="shared" si="26"/>
        <v>4584</v>
      </c>
      <c r="P966" s="70">
        <v>4584</v>
      </c>
      <c r="Q966" s="44">
        <v>7</v>
      </c>
      <c r="R966" s="44">
        <v>5.98</v>
      </c>
      <c r="S966" s="44">
        <v>7</v>
      </c>
      <c r="T966" s="132">
        <v>12000</v>
      </c>
      <c r="U966" s="44">
        <v>93.051345999999995</v>
      </c>
      <c r="W966" s="163">
        <f t="shared" si="27"/>
        <v>7416</v>
      </c>
    </row>
    <row r="967" spans="1:23" ht="12.75" customHeight="1" x14ac:dyDescent="0.2">
      <c r="A967" s="194"/>
      <c r="B967" s="175"/>
      <c r="C967" s="34" t="s">
        <v>111</v>
      </c>
      <c r="D967" s="34" t="s">
        <v>1177</v>
      </c>
      <c r="E967" s="65" t="s">
        <v>18</v>
      </c>
      <c r="F967" s="65" t="s">
        <v>1336</v>
      </c>
      <c r="G967" s="43" t="s">
        <v>1334</v>
      </c>
      <c r="H967" s="67">
        <v>44503</v>
      </c>
      <c r="I967" s="145">
        <v>44505</v>
      </c>
      <c r="J967" s="41">
        <v>10000</v>
      </c>
      <c r="K967" s="44">
        <v>6.6315</v>
      </c>
      <c r="L967" s="67">
        <v>44869</v>
      </c>
      <c r="M967" s="44">
        <v>63</v>
      </c>
      <c r="N967" s="41">
        <v>0</v>
      </c>
      <c r="O967" s="146">
        <f t="shared" si="26"/>
        <v>6200</v>
      </c>
      <c r="P967" s="70">
        <v>6200</v>
      </c>
      <c r="Q967" s="44">
        <v>6.75</v>
      </c>
      <c r="R967" s="44">
        <v>6.45</v>
      </c>
      <c r="S967" s="44">
        <v>6.75</v>
      </c>
      <c r="T967" s="132">
        <v>10000</v>
      </c>
      <c r="U967" s="44">
        <v>93.294865999999999</v>
      </c>
      <c r="W967" s="163">
        <f t="shared" si="27"/>
        <v>3800</v>
      </c>
    </row>
    <row r="968" spans="1:23" ht="12.75" customHeight="1" x14ac:dyDescent="0.2">
      <c r="A968" s="194"/>
      <c r="B968" s="175"/>
      <c r="C968" s="34" t="s">
        <v>76</v>
      </c>
      <c r="D968" s="34" t="s">
        <v>1177</v>
      </c>
      <c r="E968" s="65" t="s">
        <v>23</v>
      </c>
      <c r="F968" s="65" t="s">
        <v>1340</v>
      </c>
      <c r="G968" s="43" t="s">
        <v>1334</v>
      </c>
      <c r="H968" s="67">
        <v>44510</v>
      </c>
      <c r="I968" s="145">
        <v>44512</v>
      </c>
      <c r="J968" s="41">
        <v>25000</v>
      </c>
      <c r="K968" s="44">
        <v>2.6558999999999999</v>
      </c>
      <c r="L968" s="67">
        <v>44603</v>
      </c>
      <c r="M968" s="44">
        <v>68.400000000000006</v>
      </c>
      <c r="N968" s="41">
        <v>17000</v>
      </c>
      <c r="O968" s="146">
        <f t="shared" si="26"/>
        <v>0</v>
      </c>
      <c r="P968" s="70">
        <v>17000</v>
      </c>
      <c r="Q968" s="44">
        <v>3</v>
      </c>
      <c r="R968" s="44">
        <v>2.4</v>
      </c>
      <c r="S968" s="44">
        <v>3</v>
      </c>
      <c r="T968" s="132">
        <v>25000</v>
      </c>
      <c r="U968" s="44">
        <v>99.333112999999997</v>
      </c>
      <c r="W968" s="163">
        <f t="shared" si="27"/>
        <v>8000</v>
      </c>
    </row>
    <row r="969" spans="1:23" ht="12.75" customHeight="1" x14ac:dyDescent="0.2">
      <c r="A969" s="194"/>
      <c r="B969" s="175"/>
      <c r="C969" s="34" t="s">
        <v>79</v>
      </c>
      <c r="D969" s="34" t="s">
        <v>1177</v>
      </c>
      <c r="E969" s="65" t="s">
        <v>21</v>
      </c>
      <c r="F969" s="65" t="s">
        <v>1589</v>
      </c>
      <c r="G969" s="43" t="s">
        <v>1334</v>
      </c>
      <c r="H969" s="67">
        <v>44510</v>
      </c>
      <c r="I969" s="145">
        <v>44512</v>
      </c>
      <c r="J969" s="41">
        <v>15000</v>
      </c>
      <c r="K969" s="44">
        <v>6.7404999999999999</v>
      </c>
      <c r="L969" s="67">
        <v>44694</v>
      </c>
      <c r="M969" s="44">
        <v>70.760000000000005</v>
      </c>
      <c r="N969" s="41">
        <v>2030</v>
      </c>
      <c r="O969" s="146">
        <f t="shared" si="26"/>
        <v>8584</v>
      </c>
      <c r="P969" s="70">
        <v>10614</v>
      </c>
      <c r="Q969" s="44">
        <v>7</v>
      </c>
      <c r="R969" s="44">
        <v>6</v>
      </c>
      <c r="S969" s="44">
        <v>7</v>
      </c>
      <c r="T969" s="132">
        <v>15000</v>
      </c>
      <c r="U969" s="44">
        <v>96.704600999999997</v>
      </c>
      <c r="W969" s="163">
        <f t="shared" si="27"/>
        <v>4386</v>
      </c>
    </row>
    <row r="970" spans="1:23" ht="12.75" customHeight="1" x14ac:dyDescent="0.2">
      <c r="A970" s="194"/>
      <c r="B970" s="175"/>
      <c r="C970" s="34" t="s">
        <v>111</v>
      </c>
      <c r="D970" s="34" t="s">
        <v>1177</v>
      </c>
      <c r="E970" s="65" t="s">
        <v>23</v>
      </c>
      <c r="F970" s="65" t="s">
        <v>1353</v>
      </c>
      <c r="G970" s="43" t="s">
        <v>1334</v>
      </c>
      <c r="H970" s="67">
        <v>44510</v>
      </c>
      <c r="I970" s="145">
        <v>44512</v>
      </c>
      <c r="J970" s="41">
        <v>7000</v>
      </c>
      <c r="K970" s="44"/>
      <c r="L970" s="67">
        <v>44603</v>
      </c>
      <c r="M970" s="44">
        <v>0</v>
      </c>
      <c r="N970" s="41"/>
      <c r="O970" s="146">
        <f t="shared" si="26"/>
        <v>0</v>
      </c>
      <c r="P970" s="70"/>
      <c r="Q970" s="44"/>
      <c r="R970" s="44"/>
      <c r="S970" s="44"/>
      <c r="T970" s="132">
        <v>7000</v>
      </c>
      <c r="U970" s="44" t="s">
        <v>1162</v>
      </c>
      <c r="W970" s="163">
        <f t="shared" si="27"/>
        <v>7000</v>
      </c>
    </row>
    <row r="971" spans="1:23" ht="12.75" customHeight="1" x14ac:dyDescent="0.2">
      <c r="A971" s="194"/>
      <c r="B971" s="175"/>
      <c r="C971" s="34" t="s">
        <v>111</v>
      </c>
      <c r="D971" s="34" t="s">
        <v>1177</v>
      </c>
      <c r="E971" s="65" t="s">
        <v>21</v>
      </c>
      <c r="F971" s="65" t="s">
        <v>1342</v>
      </c>
      <c r="G971" s="43" t="s">
        <v>1334</v>
      </c>
      <c r="H971" s="67">
        <v>44510</v>
      </c>
      <c r="I971" s="145">
        <v>44512</v>
      </c>
      <c r="J971" s="41">
        <v>12000</v>
      </c>
      <c r="K971" s="44">
        <v>6.4513999999999996</v>
      </c>
      <c r="L971" s="67">
        <v>44694</v>
      </c>
      <c r="M971" s="44">
        <v>178.10830000000001</v>
      </c>
      <c r="N971" s="110">
        <v>3963</v>
      </c>
      <c r="O971" s="146">
        <f t="shared" si="26"/>
        <v>8037</v>
      </c>
      <c r="P971" s="70">
        <v>12000</v>
      </c>
      <c r="Q971" s="44">
        <v>6.45</v>
      </c>
      <c r="R971" s="44">
        <v>5.9</v>
      </c>
      <c r="S971" s="44">
        <v>6.45</v>
      </c>
      <c r="T971" s="132">
        <v>12000</v>
      </c>
      <c r="U971" s="44">
        <v>96.841477999999995</v>
      </c>
      <c r="W971" s="163">
        <f t="shared" si="27"/>
        <v>0</v>
      </c>
    </row>
    <row r="972" spans="1:23" ht="12.75" customHeight="1" x14ac:dyDescent="0.2">
      <c r="A972" s="194"/>
      <c r="B972" s="175"/>
      <c r="C972" s="34" t="s">
        <v>112</v>
      </c>
      <c r="D972" s="34" t="s">
        <v>1177</v>
      </c>
      <c r="E972" s="65" t="s">
        <v>18</v>
      </c>
      <c r="F972" s="65" t="s">
        <v>1343</v>
      </c>
      <c r="G972" s="43" t="s">
        <v>1334</v>
      </c>
      <c r="H972" s="67">
        <v>44510</v>
      </c>
      <c r="I972" s="145">
        <v>44512</v>
      </c>
      <c r="J972" s="41">
        <v>15000</v>
      </c>
      <c r="K972" s="44">
        <v>9.0648999999999997</v>
      </c>
      <c r="L972" s="67">
        <v>44876</v>
      </c>
      <c r="M972" s="44">
        <v>86.52</v>
      </c>
      <c r="N972" s="110">
        <v>5000</v>
      </c>
      <c r="O972" s="146">
        <f t="shared" si="26"/>
        <v>7878</v>
      </c>
      <c r="P972" s="70">
        <v>12878</v>
      </c>
      <c r="Q972" s="44">
        <v>8.5</v>
      </c>
      <c r="R972" s="44">
        <v>7</v>
      </c>
      <c r="S972" s="44">
        <v>8.5</v>
      </c>
      <c r="T972" s="132">
        <v>15000</v>
      </c>
      <c r="U972" s="44">
        <v>91.603961999999996</v>
      </c>
      <c r="W972" s="163">
        <f t="shared" si="27"/>
        <v>2122</v>
      </c>
    </row>
    <row r="973" spans="1:23" ht="12.75" customHeight="1" x14ac:dyDescent="0.2">
      <c r="A973" s="194"/>
      <c r="B973" s="175"/>
      <c r="C973" s="34" t="s">
        <v>79</v>
      </c>
      <c r="D973" s="34" t="s">
        <v>1177</v>
      </c>
      <c r="E973" s="65" t="s">
        <v>23</v>
      </c>
      <c r="F973" s="65" t="s">
        <v>1588</v>
      </c>
      <c r="G973" s="43" t="s">
        <v>1334</v>
      </c>
      <c r="H973" s="67">
        <v>44517</v>
      </c>
      <c r="I973" s="145">
        <v>44519</v>
      </c>
      <c r="J973" s="41">
        <v>10000</v>
      </c>
      <c r="K973" s="44">
        <v>5.8723999999999998</v>
      </c>
      <c r="L973" s="67">
        <v>44610</v>
      </c>
      <c r="M973" s="44">
        <v>58.51</v>
      </c>
      <c r="N973" s="41">
        <v>5650</v>
      </c>
      <c r="O973" s="146">
        <f t="shared" si="26"/>
        <v>201</v>
      </c>
      <c r="P973" s="70">
        <v>5851</v>
      </c>
      <c r="Q973" s="44">
        <v>6.5</v>
      </c>
      <c r="R973" s="44">
        <v>5</v>
      </c>
      <c r="S973" s="44">
        <v>6.5</v>
      </c>
      <c r="T973" s="132">
        <v>10000</v>
      </c>
      <c r="U973" s="44">
        <v>98.51558</v>
      </c>
      <c r="W973" s="163">
        <f t="shared" si="27"/>
        <v>4149</v>
      </c>
    </row>
    <row r="974" spans="1:23" ht="12.75" customHeight="1" x14ac:dyDescent="0.2">
      <c r="A974" s="194"/>
      <c r="B974" s="175"/>
      <c r="C974" s="34" t="s">
        <v>79</v>
      </c>
      <c r="D974" s="34" t="s">
        <v>1177</v>
      </c>
      <c r="E974" s="65" t="s">
        <v>21</v>
      </c>
      <c r="F974" s="65" t="s">
        <v>1587</v>
      </c>
      <c r="G974" s="43" t="s">
        <v>1334</v>
      </c>
      <c r="H974" s="67">
        <v>44517</v>
      </c>
      <c r="I974" s="145">
        <v>44519</v>
      </c>
      <c r="J974" s="41">
        <v>5000</v>
      </c>
      <c r="K974" s="44">
        <v>6.5887000000000002</v>
      </c>
      <c r="L974" s="67">
        <v>44694</v>
      </c>
      <c r="M974" s="44">
        <v>112.08</v>
      </c>
      <c r="N974" s="41">
        <v>0</v>
      </c>
      <c r="O974" s="146">
        <f t="shared" si="26"/>
        <v>5000</v>
      </c>
      <c r="P974" s="70">
        <v>5000</v>
      </c>
      <c r="Q974" s="44">
        <v>6.75</v>
      </c>
      <c r="R974" s="44">
        <v>5.8</v>
      </c>
      <c r="S974" s="44">
        <v>6.75</v>
      </c>
      <c r="T974" s="132">
        <v>5000</v>
      </c>
      <c r="U974" s="44">
        <v>96.797160000000005</v>
      </c>
      <c r="W974" s="163">
        <f t="shared" si="27"/>
        <v>0</v>
      </c>
    </row>
    <row r="975" spans="1:23" ht="15" customHeight="1" x14ac:dyDescent="0.25">
      <c r="A975" s="194"/>
      <c r="B975" s="175"/>
      <c r="C975" s="34" t="s">
        <v>111</v>
      </c>
      <c r="D975" s="34" t="s">
        <v>1177</v>
      </c>
      <c r="E975" s="65" t="s">
        <v>21</v>
      </c>
      <c r="F975" s="65" t="s">
        <v>1345</v>
      </c>
      <c r="G975" s="43" t="s">
        <v>1334</v>
      </c>
      <c r="H975" s="67">
        <v>44524</v>
      </c>
      <c r="I975" s="145">
        <v>44526</v>
      </c>
      <c r="J975" s="41">
        <v>15000</v>
      </c>
      <c r="K975" s="44">
        <v>6.0087000000000002</v>
      </c>
      <c r="L975" s="67">
        <v>44708</v>
      </c>
      <c r="M975" s="44">
        <v>57.213299999999997</v>
      </c>
      <c r="N975" s="109">
        <v>2500</v>
      </c>
      <c r="O975" s="146">
        <f t="shared" si="26"/>
        <v>6072</v>
      </c>
      <c r="P975" s="70">
        <v>8572</v>
      </c>
      <c r="Q975" s="44">
        <v>6.25</v>
      </c>
      <c r="R975" s="44">
        <v>5.5</v>
      </c>
      <c r="S975" s="44">
        <v>6.25</v>
      </c>
      <c r="T975" s="132">
        <v>15000</v>
      </c>
      <c r="U975" s="44">
        <v>96.962243000000001</v>
      </c>
      <c r="W975" s="163">
        <f t="shared" si="27"/>
        <v>6428</v>
      </c>
    </row>
    <row r="976" spans="1:23" ht="15.75" customHeight="1" x14ac:dyDescent="0.2">
      <c r="A976" s="194"/>
      <c r="B976" s="176"/>
      <c r="C976" s="34" t="s">
        <v>112</v>
      </c>
      <c r="D976" s="34" t="s">
        <v>1177</v>
      </c>
      <c r="E976" s="65" t="s">
        <v>18</v>
      </c>
      <c r="F976" s="65" t="s">
        <v>1346</v>
      </c>
      <c r="G976" s="43" t="s">
        <v>1334</v>
      </c>
      <c r="H976" s="67">
        <v>44524</v>
      </c>
      <c r="I976" s="145">
        <v>44526</v>
      </c>
      <c r="J976" s="41">
        <v>15000</v>
      </c>
      <c r="K976" s="44">
        <v>8.1037999999999997</v>
      </c>
      <c r="L976" s="67">
        <v>44890</v>
      </c>
      <c r="M976" s="44">
        <v>25.846699999999998</v>
      </c>
      <c r="N976" s="110">
        <v>500</v>
      </c>
      <c r="O976" s="146">
        <f t="shared" si="26"/>
        <v>3377</v>
      </c>
      <c r="P976" s="70">
        <v>3877</v>
      </c>
      <c r="Q976" s="44">
        <v>8.5</v>
      </c>
      <c r="R976" s="44">
        <v>7.5</v>
      </c>
      <c r="S976" s="44">
        <v>8.5</v>
      </c>
      <c r="T976" s="132">
        <v>15000</v>
      </c>
      <c r="U976" s="44">
        <v>91.806205000000006</v>
      </c>
      <c r="W976" s="163">
        <f t="shared" si="27"/>
        <v>11123</v>
      </c>
    </row>
    <row r="977" spans="1:68" ht="15" customHeight="1" x14ac:dyDescent="0.25">
      <c r="A977" s="194"/>
      <c r="B977" s="172" t="s">
        <v>946</v>
      </c>
      <c r="C977" s="26" t="s">
        <v>76</v>
      </c>
      <c r="D977" s="26" t="s">
        <v>1177</v>
      </c>
      <c r="E977" s="27" t="s">
        <v>23</v>
      </c>
      <c r="F977" s="27" t="s">
        <v>1350</v>
      </c>
      <c r="G977" s="47" t="s">
        <v>1351</v>
      </c>
      <c r="H977" s="74">
        <v>44531</v>
      </c>
      <c r="I977" s="60">
        <v>44533</v>
      </c>
      <c r="J977" s="61">
        <v>20000</v>
      </c>
      <c r="K977" s="63">
        <v>2.6812999999999998</v>
      </c>
      <c r="L977" s="60">
        <v>44624</v>
      </c>
      <c r="M977" s="63">
        <v>80.05</v>
      </c>
      <c r="N977" s="64">
        <v>16000</v>
      </c>
      <c r="O977" s="32">
        <f t="shared" si="26"/>
        <v>0</v>
      </c>
      <c r="P977" s="64">
        <v>16000</v>
      </c>
      <c r="Q977" s="63">
        <v>3</v>
      </c>
      <c r="R977" s="63">
        <v>2.4500000000000002</v>
      </c>
      <c r="S977" s="63">
        <v>3</v>
      </c>
      <c r="T977" s="112">
        <v>20000</v>
      </c>
      <c r="U977" s="63">
        <v>99.322239999999994</v>
      </c>
      <c r="W977" s="163">
        <f t="shared" si="27"/>
        <v>4000</v>
      </c>
    </row>
    <row r="978" spans="1:68" ht="15" customHeight="1" x14ac:dyDescent="0.25">
      <c r="A978" s="194"/>
      <c r="B978" s="171"/>
      <c r="C978" s="26" t="s">
        <v>79</v>
      </c>
      <c r="D978" s="26" t="s">
        <v>1177</v>
      </c>
      <c r="E978" s="27" t="s">
        <v>18</v>
      </c>
      <c r="F978" s="27" t="s">
        <v>1586</v>
      </c>
      <c r="G978" s="47" t="s">
        <v>1351</v>
      </c>
      <c r="H978" s="74">
        <v>44531</v>
      </c>
      <c r="I978" s="60">
        <v>44533</v>
      </c>
      <c r="J978" s="88">
        <v>8000</v>
      </c>
      <c r="K978" s="63">
        <v>6.6848999999999998</v>
      </c>
      <c r="L978" s="60">
        <v>44834</v>
      </c>
      <c r="M978" s="63">
        <v>64</v>
      </c>
      <c r="N978" s="112">
        <v>0</v>
      </c>
      <c r="O978" s="32">
        <f t="shared" si="26"/>
        <v>5110</v>
      </c>
      <c r="P978" s="64">
        <v>5110</v>
      </c>
      <c r="Q978" s="63">
        <v>7</v>
      </c>
      <c r="R978" s="63">
        <v>6</v>
      </c>
      <c r="S978" s="63">
        <v>7</v>
      </c>
      <c r="T978" s="112">
        <v>8000</v>
      </c>
      <c r="U978" s="63">
        <v>94.410653999999994</v>
      </c>
      <c r="W978" s="163">
        <f t="shared" si="27"/>
        <v>2890</v>
      </c>
    </row>
    <row r="979" spans="1:68" ht="15" customHeight="1" x14ac:dyDescent="0.25">
      <c r="A979" s="194"/>
      <c r="B979" s="171"/>
      <c r="C979" s="26" t="s">
        <v>111</v>
      </c>
      <c r="D979" s="26" t="s">
        <v>1177</v>
      </c>
      <c r="E979" s="27" t="s">
        <v>21</v>
      </c>
      <c r="F979" s="27" t="s">
        <v>1352</v>
      </c>
      <c r="G979" s="47" t="s">
        <v>1351</v>
      </c>
      <c r="H979" s="74">
        <v>44531</v>
      </c>
      <c r="I979" s="60">
        <v>44533</v>
      </c>
      <c r="J979" s="88">
        <v>11000</v>
      </c>
      <c r="K979" s="63">
        <v>6.3571999999999997</v>
      </c>
      <c r="L979" s="60">
        <v>44715</v>
      </c>
      <c r="M979" s="63">
        <v>70.445499999999996</v>
      </c>
      <c r="N979" s="64">
        <v>2050</v>
      </c>
      <c r="O979" s="32">
        <f t="shared" si="26"/>
        <v>5699</v>
      </c>
      <c r="P979" s="64">
        <v>7749</v>
      </c>
      <c r="Q979" s="63">
        <v>6.5</v>
      </c>
      <c r="R979" s="63">
        <v>5.4</v>
      </c>
      <c r="S979" s="63">
        <v>6.5</v>
      </c>
      <c r="T979" s="112">
        <v>11000</v>
      </c>
      <c r="U979" s="63">
        <v>96.786088000000007</v>
      </c>
      <c r="W979" s="163">
        <f t="shared" si="27"/>
        <v>3251</v>
      </c>
    </row>
    <row r="980" spans="1:68" ht="15" customHeight="1" x14ac:dyDescent="0.25">
      <c r="A980" s="194"/>
      <c r="B980" s="171"/>
      <c r="C980" s="26" t="s">
        <v>111</v>
      </c>
      <c r="D980" s="26" t="s">
        <v>1177</v>
      </c>
      <c r="E980" s="27" t="s">
        <v>23</v>
      </c>
      <c r="F980" s="27" t="s">
        <v>1341</v>
      </c>
      <c r="G980" s="47" t="s">
        <v>1351</v>
      </c>
      <c r="H980" s="74">
        <v>44531</v>
      </c>
      <c r="I980" s="60">
        <v>44533</v>
      </c>
      <c r="J980" s="88">
        <v>8000</v>
      </c>
      <c r="K980" s="63"/>
      <c r="L980" s="60">
        <v>44603</v>
      </c>
      <c r="M980" s="63"/>
      <c r="N980" s="64"/>
      <c r="O980" s="32">
        <f t="shared" si="26"/>
        <v>0</v>
      </c>
      <c r="P980" s="64"/>
      <c r="Q980" s="63"/>
      <c r="R980" s="63"/>
      <c r="S980" s="63"/>
      <c r="T980" s="112"/>
      <c r="U980" s="63" t="s">
        <v>1354</v>
      </c>
      <c r="W980" s="163">
        <f t="shared" si="27"/>
        <v>8000</v>
      </c>
    </row>
    <row r="981" spans="1:68" ht="15" customHeight="1" x14ac:dyDescent="0.25">
      <c r="A981" s="194"/>
      <c r="B981" s="171"/>
      <c r="C981" s="26" t="s">
        <v>79</v>
      </c>
      <c r="D981" s="26" t="s">
        <v>1177</v>
      </c>
      <c r="E981" s="27" t="s">
        <v>21</v>
      </c>
      <c r="F981" s="27" t="s">
        <v>1585</v>
      </c>
      <c r="G981" s="47" t="s">
        <v>1351</v>
      </c>
      <c r="H981" s="74">
        <v>44538</v>
      </c>
      <c r="I981" s="60">
        <v>44540</v>
      </c>
      <c r="J981" s="88">
        <v>10000</v>
      </c>
      <c r="K981" s="63">
        <v>6.9442000000000004</v>
      </c>
      <c r="L981" s="60">
        <v>44722</v>
      </c>
      <c r="M981" s="63">
        <v>59.15</v>
      </c>
      <c r="N981" s="112">
        <v>800</v>
      </c>
      <c r="O981" s="32">
        <f t="shared" si="26"/>
        <v>5115</v>
      </c>
      <c r="P981" s="64">
        <v>5915</v>
      </c>
      <c r="Q981" s="63">
        <v>7</v>
      </c>
      <c r="R981" s="63">
        <v>5.5</v>
      </c>
      <c r="S981" s="63">
        <v>7</v>
      </c>
      <c r="T981" s="112">
        <v>10000</v>
      </c>
      <c r="U981" s="63">
        <v>96.489316000000002</v>
      </c>
      <c r="W981" s="163">
        <f t="shared" si="27"/>
        <v>4085</v>
      </c>
    </row>
    <row r="982" spans="1:68" ht="15" customHeight="1" x14ac:dyDescent="0.25">
      <c r="A982" s="194"/>
      <c r="B982" s="171"/>
      <c r="C982" s="26" t="s">
        <v>111</v>
      </c>
      <c r="D982" s="26" t="s">
        <v>1177</v>
      </c>
      <c r="E982" s="27" t="s">
        <v>18</v>
      </c>
      <c r="F982" s="27" t="s">
        <v>1355</v>
      </c>
      <c r="G982" s="47" t="s">
        <v>1351</v>
      </c>
      <c r="H982" s="74">
        <v>44538</v>
      </c>
      <c r="I982" s="60">
        <v>44540</v>
      </c>
      <c r="J982" s="88">
        <v>10000</v>
      </c>
      <c r="K982" s="63">
        <v>6.5</v>
      </c>
      <c r="L982" s="60">
        <v>44904</v>
      </c>
      <c r="M982" s="63">
        <v>31</v>
      </c>
      <c r="N982" s="112">
        <v>1000</v>
      </c>
      <c r="O982" s="32">
        <f t="shared" si="26"/>
        <v>2000</v>
      </c>
      <c r="P982" s="64">
        <v>3000</v>
      </c>
      <c r="Q982" s="63">
        <v>6.75</v>
      </c>
      <c r="R982" s="63">
        <v>6</v>
      </c>
      <c r="S982" s="63">
        <v>6.75</v>
      </c>
      <c r="T982" s="112">
        <v>10000</v>
      </c>
      <c r="U982" s="63">
        <v>93.427778000000004</v>
      </c>
      <c r="W982" s="163">
        <f t="shared" si="27"/>
        <v>7000</v>
      </c>
    </row>
    <row r="983" spans="1:68" ht="15" customHeight="1" x14ac:dyDescent="0.25">
      <c r="A983" s="194"/>
      <c r="B983" s="171"/>
      <c r="C983" s="26" t="s">
        <v>112</v>
      </c>
      <c r="D983" s="26" t="s">
        <v>1177</v>
      </c>
      <c r="E983" s="27" t="s">
        <v>18</v>
      </c>
      <c r="F983" s="27" t="s">
        <v>1356</v>
      </c>
      <c r="G983" s="47" t="s">
        <v>1351</v>
      </c>
      <c r="H983" s="74">
        <v>44538</v>
      </c>
      <c r="I983" s="60">
        <v>44540</v>
      </c>
      <c r="J983" s="88">
        <v>15000</v>
      </c>
      <c r="K983" s="63">
        <v>8.4786999999999999</v>
      </c>
      <c r="L983" s="60">
        <v>44904</v>
      </c>
      <c r="M983" s="63">
        <v>40.04</v>
      </c>
      <c r="N983" s="112">
        <v>0</v>
      </c>
      <c r="O983" s="32">
        <f t="shared" si="26"/>
        <v>6006</v>
      </c>
      <c r="P983" s="64">
        <v>6006</v>
      </c>
      <c r="Q983" s="63">
        <v>8.5</v>
      </c>
      <c r="R983" s="63">
        <v>8</v>
      </c>
      <c r="S983" s="63">
        <v>8.5</v>
      </c>
      <c r="T983" s="112">
        <v>15000</v>
      </c>
      <c r="U983" s="63">
        <v>91.427062000000006</v>
      </c>
      <c r="W983" s="163">
        <f t="shared" si="27"/>
        <v>8994</v>
      </c>
    </row>
    <row r="984" spans="1:68" ht="15" customHeight="1" x14ac:dyDescent="0.25">
      <c r="A984" s="194"/>
      <c r="B984" s="171"/>
      <c r="C984" s="26" t="s">
        <v>76</v>
      </c>
      <c r="D984" s="26" t="s">
        <v>1362</v>
      </c>
      <c r="E984" s="27" t="s">
        <v>23</v>
      </c>
      <c r="F984" s="27" t="s">
        <v>1361</v>
      </c>
      <c r="G984" s="47" t="s">
        <v>1351</v>
      </c>
      <c r="H984" s="74">
        <v>44545</v>
      </c>
      <c r="I984" s="60">
        <v>44547</v>
      </c>
      <c r="J984" s="88">
        <v>10000</v>
      </c>
      <c r="K984" s="63"/>
      <c r="L984" s="60">
        <v>44638</v>
      </c>
      <c r="M984" s="63"/>
      <c r="N984" s="112">
        <v>10000</v>
      </c>
      <c r="O984" s="32">
        <f t="shared" si="26"/>
        <v>0</v>
      </c>
      <c r="P984" s="64">
        <v>10000</v>
      </c>
      <c r="Q984" s="63"/>
      <c r="R984" s="63"/>
      <c r="S984" s="63"/>
      <c r="T984" s="112">
        <v>10000</v>
      </c>
      <c r="U984" s="63" t="s">
        <v>1362</v>
      </c>
      <c r="W984" s="163">
        <f t="shared" si="27"/>
        <v>0</v>
      </c>
    </row>
    <row r="985" spans="1:68" ht="15" customHeight="1" x14ac:dyDescent="0.25">
      <c r="A985" s="194"/>
      <c r="B985" s="171"/>
      <c r="C985" s="26" t="s">
        <v>76</v>
      </c>
      <c r="D985" s="26" t="s">
        <v>1362</v>
      </c>
      <c r="E985" s="27" t="s">
        <v>21</v>
      </c>
      <c r="F985" s="27" t="s">
        <v>1363</v>
      </c>
      <c r="G985" s="47" t="s">
        <v>1351</v>
      </c>
      <c r="H985" s="74">
        <v>44545</v>
      </c>
      <c r="I985" s="60">
        <v>44547</v>
      </c>
      <c r="J985" s="88">
        <v>40000</v>
      </c>
      <c r="K985" s="63"/>
      <c r="L985" s="60">
        <v>44729</v>
      </c>
      <c r="M985" s="63"/>
      <c r="N985" s="112">
        <v>40000</v>
      </c>
      <c r="O985" s="32">
        <f t="shared" si="26"/>
        <v>0</v>
      </c>
      <c r="P985" s="64">
        <v>40000</v>
      </c>
      <c r="Q985" s="63"/>
      <c r="R985" s="63"/>
      <c r="S985" s="63"/>
      <c r="T985" s="112">
        <v>40000</v>
      </c>
      <c r="U985" s="63" t="s">
        <v>1362</v>
      </c>
      <c r="W985" s="163">
        <f t="shared" si="27"/>
        <v>0</v>
      </c>
    </row>
    <row r="986" spans="1:68" ht="15" customHeight="1" x14ac:dyDescent="0.25">
      <c r="A986" s="194"/>
      <c r="B986" s="171"/>
      <c r="C986" s="26" t="s">
        <v>79</v>
      </c>
      <c r="D986" s="26" t="s">
        <v>1177</v>
      </c>
      <c r="E986" s="27" t="s">
        <v>21</v>
      </c>
      <c r="F986" s="27" t="s">
        <v>1584</v>
      </c>
      <c r="G986" s="47" t="s">
        <v>1351</v>
      </c>
      <c r="H986" s="74">
        <v>44545</v>
      </c>
      <c r="I986" s="60">
        <v>44547</v>
      </c>
      <c r="J986" s="88">
        <v>15000</v>
      </c>
      <c r="K986" s="63">
        <v>6.3715000000000002</v>
      </c>
      <c r="L986" s="60">
        <v>44729</v>
      </c>
      <c r="M986" s="63">
        <v>72.400000000000006</v>
      </c>
      <c r="N986" s="112">
        <v>3290</v>
      </c>
      <c r="O986" s="32">
        <f t="shared" si="26"/>
        <v>7560</v>
      </c>
      <c r="P986" s="64">
        <v>10850</v>
      </c>
      <c r="Q986" s="63">
        <v>7</v>
      </c>
      <c r="R986" s="63">
        <v>5</v>
      </c>
      <c r="S986" s="63">
        <v>7</v>
      </c>
      <c r="T986" s="112">
        <v>15000</v>
      </c>
      <c r="U986" s="63">
        <v>96.778865999999994</v>
      </c>
      <c r="W986" s="163">
        <f t="shared" si="27"/>
        <v>4150</v>
      </c>
    </row>
    <row r="987" spans="1:68" ht="15" customHeight="1" x14ac:dyDescent="0.25">
      <c r="A987" s="194"/>
      <c r="B987" s="171"/>
      <c r="C987" s="26" t="s">
        <v>111</v>
      </c>
      <c r="D987" s="26" t="s">
        <v>1177</v>
      </c>
      <c r="E987" s="27" t="s">
        <v>21</v>
      </c>
      <c r="F987" s="27" t="s">
        <v>1364</v>
      </c>
      <c r="G987" s="47" t="s">
        <v>1351</v>
      </c>
      <c r="H987" s="74">
        <v>44545</v>
      </c>
      <c r="I987" s="60">
        <v>44547</v>
      </c>
      <c r="J987" s="88">
        <v>15000</v>
      </c>
      <c r="K987" s="63">
        <v>6.4878999999999998</v>
      </c>
      <c r="L987" s="60">
        <v>44729</v>
      </c>
      <c r="M987" s="63">
        <v>54.98</v>
      </c>
      <c r="N987" s="112">
        <v>1000</v>
      </c>
      <c r="O987" s="32">
        <f t="shared" si="26"/>
        <v>7247</v>
      </c>
      <c r="P987" s="64">
        <v>8247</v>
      </c>
      <c r="Q987" s="63">
        <v>6.75</v>
      </c>
      <c r="R987" s="63">
        <v>5.9</v>
      </c>
      <c r="S987" s="63">
        <v>6.75</v>
      </c>
      <c r="T987" s="112">
        <v>15000</v>
      </c>
      <c r="U987" s="63">
        <v>96.720018999999994</v>
      </c>
      <c r="W987" s="163">
        <f t="shared" si="27"/>
        <v>6753</v>
      </c>
    </row>
    <row r="988" spans="1:68" ht="15" customHeight="1" x14ac:dyDescent="0.25">
      <c r="A988" s="194"/>
      <c r="B988" s="171"/>
      <c r="C988" s="26" t="s">
        <v>79</v>
      </c>
      <c r="D988" s="26" t="s">
        <v>1177</v>
      </c>
      <c r="E988" s="27" t="s">
        <v>18</v>
      </c>
      <c r="F988" s="27" t="s">
        <v>1583</v>
      </c>
      <c r="G988" s="47" t="s">
        <v>1351</v>
      </c>
      <c r="H988" s="74">
        <v>44552</v>
      </c>
      <c r="I988" s="60">
        <v>44554</v>
      </c>
      <c r="J988" s="88">
        <v>12000</v>
      </c>
      <c r="K988" s="63"/>
      <c r="L988" s="60"/>
      <c r="M988" s="63"/>
      <c r="N988" s="112"/>
      <c r="O988" s="32">
        <f t="shared" si="26"/>
        <v>0</v>
      </c>
      <c r="P988" s="64"/>
      <c r="Q988" s="63"/>
      <c r="R988" s="63"/>
      <c r="S988" s="63"/>
      <c r="T988" s="112"/>
      <c r="U988" s="63" t="s">
        <v>1354</v>
      </c>
      <c r="W988" s="163">
        <f t="shared" si="27"/>
        <v>12000</v>
      </c>
    </row>
    <row r="989" spans="1:68" ht="15" customHeight="1" x14ac:dyDescent="0.25">
      <c r="A989" s="194"/>
      <c r="B989" s="171"/>
      <c r="C989" s="26" t="s">
        <v>111</v>
      </c>
      <c r="D989" s="26" t="s">
        <v>1177</v>
      </c>
      <c r="E989" s="27" t="s">
        <v>21</v>
      </c>
      <c r="F989" s="27" t="s">
        <v>1370</v>
      </c>
      <c r="G989" s="47" t="s">
        <v>1351</v>
      </c>
      <c r="H989" s="74">
        <v>44552</v>
      </c>
      <c r="I989" s="60">
        <v>44554</v>
      </c>
      <c r="J989" s="88">
        <v>15000</v>
      </c>
      <c r="K989" s="63">
        <v>6.6401000000000003</v>
      </c>
      <c r="L989" s="60">
        <v>44736</v>
      </c>
      <c r="M989" s="63">
        <v>73.2</v>
      </c>
      <c r="N989" s="112">
        <v>0</v>
      </c>
      <c r="O989" s="32">
        <f t="shared" si="26"/>
        <v>10960</v>
      </c>
      <c r="P989" s="64">
        <v>10960</v>
      </c>
      <c r="Q989" s="63">
        <v>6.75</v>
      </c>
      <c r="R989" s="63">
        <v>6.25</v>
      </c>
      <c r="S989" s="63">
        <v>6.75</v>
      </c>
      <c r="T989" s="112">
        <v>15000</v>
      </c>
      <c r="U989" s="63">
        <v>96.643083000000004</v>
      </c>
      <c r="W989" s="163">
        <f t="shared" si="27"/>
        <v>4040</v>
      </c>
    </row>
    <row r="990" spans="1:68" ht="15" customHeight="1" x14ac:dyDescent="0.25">
      <c r="A990" s="194"/>
      <c r="B990" s="171"/>
      <c r="C990" s="26" t="s">
        <v>79</v>
      </c>
      <c r="D990" s="26" t="s">
        <v>1177</v>
      </c>
      <c r="E990" s="27" t="s">
        <v>18</v>
      </c>
      <c r="F990" s="27" t="s">
        <v>1582</v>
      </c>
      <c r="G990" s="47" t="s">
        <v>1351</v>
      </c>
      <c r="H990" s="74">
        <v>44559</v>
      </c>
      <c r="I990" s="60">
        <v>44561</v>
      </c>
      <c r="J990" s="88">
        <v>11000</v>
      </c>
      <c r="K990" s="63">
        <v>7.4101999999999997</v>
      </c>
      <c r="L990" s="60">
        <v>44925</v>
      </c>
      <c r="M990" s="63">
        <v>22.909099999999999</v>
      </c>
      <c r="N990" s="112">
        <v>500</v>
      </c>
      <c r="O990" s="32">
        <f t="shared" si="26"/>
        <v>2020</v>
      </c>
      <c r="P990" s="64">
        <v>2520</v>
      </c>
      <c r="Q990" s="63">
        <v>7</v>
      </c>
      <c r="R990" s="63">
        <v>6.1</v>
      </c>
      <c r="S990" s="63">
        <v>7</v>
      </c>
      <c r="T990" s="112">
        <v>11000</v>
      </c>
      <c r="U990" s="63">
        <v>93.029752999999999</v>
      </c>
      <c r="W990" s="163">
        <f t="shared" si="27"/>
        <v>8480</v>
      </c>
    </row>
    <row r="991" spans="1:68" s="116" customFormat="1" ht="15" customHeight="1" x14ac:dyDescent="0.25">
      <c r="A991" s="194"/>
      <c r="B991" s="173"/>
      <c r="C991" s="26" t="s">
        <v>111</v>
      </c>
      <c r="D991" s="26" t="s">
        <v>1177</v>
      </c>
      <c r="E991" s="27" t="s">
        <v>18</v>
      </c>
      <c r="F991" s="27" t="s">
        <v>1374</v>
      </c>
      <c r="G991" s="28" t="s">
        <v>1351</v>
      </c>
      <c r="H991" s="74">
        <v>44559</v>
      </c>
      <c r="I991" s="60">
        <v>44561</v>
      </c>
      <c r="J991" s="119">
        <v>10000</v>
      </c>
      <c r="K991" s="63">
        <v>6.9512</v>
      </c>
      <c r="L991" s="60">
        <v>44925</v>
      </c>
      <c r="M991" s="63">
        <v>101.1</v>
      </c>
      <c r="N991" s="112">
        <v>1000</v>
      </c>
      <c r="O991" s="32">
        <f t="shared" si="26"/>
        <v>9000</v>
      </c>
      <c r="P991" s="64">
        <v>10000</v>
      </c>
      <c r="Q991" s="63">
        <v>6.75</v>
      </c>
      <c r="R991" s="63">
        <v>6</v>
      </c>
      <c r="S991" s="63">
        <v>6.75</v>
      </c>
      <c r="T991" s="112">
        <v>10000</v>
      </c>
      <c r="U991" s="63">
        <v>93.433086000000003</v>
      </c>
      <c r="V991" s="121"/>
      <c r="W991" s="163">
        <f t="shared" si="27"/>
        <v>0</v>
      </c>
      <c r="X991" s="121"/>
      <c r="Y991" s="121"/>
      <c r="Z991" s="121"/>
      <c r="AA991" s="121"/>
      <c r="AB991" s="121"/>
      <c r="AC991" s="121"/>
      <c r="AD991" s="121"/>
      <c r="AE991" s="121"/>
      <c r="AF991" s="121"/>
      <c r="AG991" s="121"/>
      <c r="AH991" s="121"/>
      <c r="AI991" s="121"/>
      <c r="AJ991" s="121"/>
      <c r="AK991" s="121"/>
      <c r="AL991" s="121"/>
      <c r="AM991" s="121"/>
      <c r="AN991" s="121"/>
      <c r="AO991" s="121"/>
      <c r="AP991" s="121"/>
      <c r="AQ991" s="121"/>
      <c r="AR991" s="121"/>
      <c r="AS991" s="121"/>
      <c r="AT991" s="121"/>
      <c r="AU991" s="121"/>
      <c r="AV991" s="121"/>
      <c r="AW991" s="121"/>
      <c r="AX991" s="121"/>
      <c r="AY991" s="121"/>
      <c r="AZ991" s="121"/>
      <c r="BA991" s="121"/>
      <c r="BB991" s="121"/>
      <c r="BC991" s="121"/>
      <c r="BD991" s="121"/>
      <c r="BE991" s="121"/>
      <c r="BF991" s="121"/>
      <c r="BG991" s="121"/>
      <c r="BH991" s="121"/>
      <c r="BI991" s="121"/>
      <c r="BJ991" s="121"/>
      <c r="BK991" s="121"/>
      <c r="BL991" s="121"/>
      <c r="BM991" s="121"/>
      <c r="BN991" s="121"/>
      <c r="BO991" s="121"/>
      <c r="BP991" s="121"/>
    </row>
    <row r="992" spans="1:68" s="116" customFormat="1" ht="15" customHeight="1" x14ac:dyDescent="0.2">
      <c r="A992" s="205">
        <v>2022</v>
      </c>
      <c r="B992" s="174" t="s">
        <v>945</v>
      </c>
      <c r="C992" s="34" t="s">
        <v>79</v>
      </c>
      <c r="D992" s="34" t="s">
        <v>1177</v>
      </c>
      <c r="E992" s="34" t="s">
        <v>21</v>
      </c>
      <c r="F992" s="34" t="s">
        <v>1581</v>
      </c>
      <c r="G992" s="36" t="s">
        <v>1373</v>
      </c>
      <c r="H992" s="37">
        <v>44566</v>
      </c>
      <c r="I992" s="145">
        <v>44568</v>
      </c>
      <c r="J992" s="40">
        <v>15000</v>
      </c>
      <c r="K992" s="39">
        <v>6.4851000000000001</v>
      </c>
      <c r="L992" s="37">
        <v>44750</v>
      </c>
      <c r="M992" s="39">
        <v>72.466700000000003</v>
      </c>
      <c r="N992" s="132">
        <v>13</v>
      </c>
      <c r="O992" s="146">
        <f t="shared" si="26"/>
        <v>10857</v>
      </c>
      <c r="P992" s="124">
        <v>10870</v>
      </c>
      <c r="Q992" s="39">
        <v>7</v>
      </c>
      <c r="R992" s="39">
        <v>5</v>
      </c>
      <c r="S992" s="39">
        <v>7</v>
      </c>
      <c r="T992" s="132">
        <v>15000</v>
      </c>
      <c r="U992" s="39">
        <v>96.825498999999994</v>
      </c>
      <c r="V992" s="121"/>
      <c r="W992" s="163">
        <f t="shared" si="27"/>
        <v>4130</v>
      </c>
      <c r="X992" s="121"/>
      <c r="Y992" s="121"/>
      <c r="Z992" s="121"/>
      <c r="AA992" s="121"/>
      <c r="AB992" s="121"/>
      <c r="AC992" s="121"/>
      <c r="AD992" s="121"/>
      <c r="AE992" s="121"/>
      <c r="AF992" s="121"/>
      <c r="AG992" s="121"/>
      <c r="AH992" s="121"/>
      <c r="AI992" s="121"/>
      <c r="AJ992" s="121"/>
      <c r="AK992" s="121"/>
      <c r="AL992" s="121"/>
      <c r="AM992" s="121"/>
      <c r="AN992" s="121"/>
      <c r="AO992" s="121"/>
      <c r="AP992" s="121"/>
      <c r="AQ992" s="121"/>
      <c r="AR992" s="121"/>
      <c r="AS992" s="121"/>
      <c r="AT992" s="121"/>
      <c r="AU992" s="121"/>
      <c r="AV992" s="121"/>
      <c r="AW992" s="121"/>
      <c r="AX992" s="121"/>
      <c r="AY992" s="121"/>
      <c r="AZ992" s="121"/>
      <c r="BA992" s="121"/>
      <c r="BB992" s="121"/>
      <c r="BC992" s="121"/>
      <c r="BD992" s="121"/>
      <c r="BE992" s="121"/>
      <c r="BF992" s="121"/>
      <c r="BG992" s="121"/>
      <c r="BH992" s="121"/>
      <c r="BI992" s="121"/>
      <c r="BJ992" s="121"/>
      <c r="BK992" s="121"/>
      <c r="BL992" s="121"/>
      <c r="BM992" s="121"/>
      <c r="BN992" s="121"/>
      <c r="BO992" s="121"/>
      <c r="BP992" s="121"/>
    </row>
    <row r="993" spans="1:23" ht="15" customHeight="1" x14ac:dyDescent="0.2">
      <c r="A993" s="206"/>
      <c r="B993" s="175"/>
      <c r="C993" s="34" t="s">
        <v>111</v>
      </c>
      <c r="D993" s="34" t="s">
        <v>1177</v>
      </c>
      <c r="E993" s="65" t="s">
        <v>21</v>
      </c>
      <c r="F993" s="65" t="s">
        <v>1395</v>
      </c>
      <c r="G993" s="43" t="s">
        <v>1373</v>
      </c>
      <c r="H993" s="67">
        <v>44566</v>
      </c>
      <c r="I993" s="145">
        <v>44568</v>
      </c>
      <c r="J993" s="41">
        <v>12000</v>
      </c>
      <c r="K993" s="44">
        <v>6.7081999999999997</v>
      </c>
      <c r="L993" s="67">
        <v>44750</v>
      </c>
      <c r="M993" s="44">
        <v>36.083300000000001</v>
      </c>
      <c r="N993" s="41">
        <v>1000</v>
      </c>
      <c r="O993" s="146">
        <f t="shared" si="26"/>
        <v>3230</v>
      </c>
      <c r="P993" s="70">
        <v>4230</v>
      </c>
      <c r="Q993" s="44">
        <v>6.75</v>
      </c>
      <c r="R993" s="44">
        <v>6</v>
      </c>
      <c r="S993" s="44">
        <v>6.75</v>
      </c>
      <c r="T993" s="132">
        <v>12000</v>
      </c>
      <c r="U993" s="44">
        <v>96.719864999999999</v>
      </c>
      <c r="W993" s="163">
        <f t="shared" si="27"/>
        <v>7770</v>
      </c>
    </row>
    <row r="994" spans="1:23" ht="15" customHeight="1" x14ac:dyDescent="0.2">
      <c r="A994" s="206"/>
      <c r="B994" s="175"/>
      <c r="C994" s="34" t="s">
        <v>113</v>
      </c>
      <c r="D994" s="34" t="s">
        <v>1177</v>
      </c>
      <c r="E994" s="65" t="s">
        <v>21</v>
      </c>
      <c r="F994" s="65" t="s">
        <v>1454</v>
      </c>
      <c r="G994" s="43" t="s">
        <v>1373</v>
      </c>
      <c r="H994" s="67">
        <v>44566</v>
      </c>
      <c r="I994" s="145">
        <v>44568</v>
      </c>
      <c r="J994" s="41">
        <v>10000</v>
      </c>
      <c r="K994" s="44">
        <v>6.8555999999999999</v>
      </c>
      <c r="L994" s="67">
        <v>44750</v>
      </c>
      <c r="M994" s="44">
        <v>40.299999999999997</v>
      </c>
      <c r="N994" s="41">
        <v>3000</v>
      </c>
      <c r="O994" s="146">
        <f t="shared" si="26"/>
        <v>1030</v>
      </c>
      <c r="P994" s="70">
        <v>4030</v>
      </c>
      <c r="Q994" s="44">
        <v>7</v>
      </c>
      <c r="R994" s="44">
        <v>6.5</v>
      </c>
      <c r="S994" s="44">
        <v>7</v>
      </c>
      <c r="T994" s="132">
        <v>10000</v>
      </c>
      <c r="U994" s="44">
        <v>96.650223999999994</v>
      </c>
      <c r="W994" s="163">
        <f t="shared" si="27"/>
        <v>5970</v>
      </c>
    </row>
    <row r="995" spans="1:23" ht="15" customHeight="1" x14ac:dyDescent="0.2">
      <c r="A995" s="206"/>
      <c r="B995" s="175"/>
      <c r="C995" s="34" t="s">
        <v>76</v>
      </c>
      <c r="D995" s="34" t="s">
        <v>1397</v>
      </c>
      <c r="E995" s="65" t="s">
        <v>21</v>
      </c>
      <c r="F995" s="65" t="s">
        <v>1398</v>
      </c>
      <c r="G995" s="43" t="s">
        <v>1373</v>
      </c>
      <c r="H995" s="67">
        <v>44571</v>
      </c>
      <c r="I995" s="145">
        <v>44573</v>
      </c>
      <c r="J995" s="41">
        <v>100000</v>
      </c>
      <c r="K995" s="44">
        <v>2.9430999999999998</v>
      </c>
      <c r="L995" s="67">
        <v>44755</v>
      </c>
      <c r="M995" s="44">
        <v>68</v>
      </c>
      <c r="N995" s="41">
        <v>68000</v>
      </c>
      <c r="O995" s="146">
        <f t="shared" si="26"/>
        <v>0</v>
      </c>
      <c r="P995" s="70">
        <v>68000</v>
      </c>
      <c r="Q995" s="44">
        <v>2.9</v>
      </c>
      <c r="R995" s="44">
        <v>2.9</v>
      </c>
      <c r="S995" s="44">
        <v>2.9</v>
      </c>
      <c r="T995" s="132">
        <v>100000</v>
      </c>
      <c r="U995" s="44">
        <v>98.533889000000002</v>
      </c>
      <c r="W995" s="163">
        <f t="shared" si="27"/>
        <v>32000</v>
      </c>
    </row>
    <row r="996" spans="1:23" ht="15" customHeight="1" x14ac:dyDescent="0.2">
      <c r="A996" s="206"/>
      <c r="B996" s="175"/>
      <c r="C996" s="34" t="s">
        <v>79</v>
      </c>
      <c r="D996" s="34" t="s">
        <v>1177</v>
      </c>
      <c r="E996" s="65" t="s">
        <v>23</v>
      </c>
      <c r="F996" s="65" t="s">
        <v>1580</v>
      </c>
      <c r="G996" s="43" t="s">
        <v>1373</v>
      </c>
      <c r="H996" s="67">
        <v>44572</v>
      </c>
      <c r="I996" s="145">
        <v>44574</v>
      </c>
      <c r="J996" s="41">
        <v>10000</v>
      </c>
      <c r="K996" s="44">
        <v>6.0541999999999998</v>
      </c>
      <c r="L996" s="67">
        <v>44665</v>
      </c>
      <c r="M996" s="44">
        <v>27</v>
      </c>
      <c r="N996" s="41">
        <v>2175</v>
      </c>
      <c r="O996" s="146">
        <f t="shared" si="26"/>
        <v>525</v>
      </c>
      <c r="P996" s="70">
        <v>2700</v>
      </c>
      <c r="Q996" s="44">
        <v>6</v>
      </c>
      <c r="R996" s="44">
        <v>5</v>
      </c>
      <c r="S996" s="44">
        <v>6</v>
      </c>
      <c r="T996" s="132">
        <v>10000</v>
      </c>
      <c r="U996" s="44">
        <v>98.492694999999998</v>
      </c>
      <c r="W996" s="163">
        <f t="shared" si="27"/>
        <v>7300</v>
      </c>
    </row>
    <row r="997" spans="1:23" ht="15" customHeight="1" x14ac:dyDescent="0.2">
      <c r="A997" s="206"/>
      <c r="B997" s="175"/>
      <c r="C997" s="34" t="s">
        <v>111</v>
      </c>
      <c r="D997" s="34" t="s">
        <v>1177</v>
      </c>
      <c r="E997" s="65" t="s">
        <v>21</v>
      </c>
      <c r="F997" s="65" t="s">
        <v>1399</v>
      </c>
      <c r="G997" s="43" t="s">
        <v>1373</v>
      </c>
      <c r="H997" s="67">
        <v>44573</v>
      </c>
      <c r="I997" s="145">
        <v>44575</v>
      </c>
      <c r="J997" s="41">
        <v>15000</v>
      </c>
      <c r="K997" s="44">
        <v>7.0209999999999999</v>
      </c>
      <c r="L997" s="67">
        <v>44757</v>
      </c>
      <c r="M997" s="44">
        <v>50.98</v>
      </c>
      <c r="N997" s="110">
        <v>2300</v>
      </c>
      <c r="O997" s="146">
        <f t="shared" si="26"/>
        <v>5347</v>
      </c>
      <c r="P997" s="70">
        <v>7647</v>
      </c>
      <c r="Q997" s="44">
        <v>7.5</v>
      </c>
      <c r="R997" s="44">
        <v>5.9</v>
      </c>
      <c r="S997" s="44">
        <v>7.5</v>
      </c>
      <c r="T997" s="132">
        <v>15000</v>
      </c>
      <c r="U997" s="44">
        <v>96.572146000000004</v>
      </c>
      <c r="W997" s="163">
        <f t="shared" si="27"/>
        <v>7353</v>
      </c>
    </row>
    <row r="998" spans="1:23" ht="15" customHeight="1" x14ac:dyDescent="0.2">
      <c r="A998" s="206"/>
      <c r="B998" s="175"/>
      <c r="C998" s="34" t="s">
        <v>79</v>
      </c>
      <c r="D998" s="34" t="s">
        <v>1177</v>
      </c>
      <c r="E998" s="65" t="s">
        <v>23</v>
      </c>
      <c r="F998" s="65" t="s">
        <v>1579</v>
      </c>
      <c r="G998" s="43" t="s">
        <v>1373</v>
      </c>
      <c r="H998" s="67">
        <v>44579</v>
      </c>
      <c r="I998" s="145">
        <v>44581</v>
      </c>
      <c r="J998" s="41">
        <v>6000</v>
      </c>
      <c r="K998" s="44">
        <v>6.3906999999999998</v>
      </c>
      <c r="L998" s="67">
        <v>44665</v>
      </c>
      <c r="M998" s="44">
        <v>123.7167</v>
      </c>
      <c r="N998" s="110">
        <v>2907</v>
      </c>
      <c r="O998" s="146">
        <f t="shared" si="26"/>
        <v>3093</v>
      </c>
      <c r="P998" s="70">
        <v>6000</v>
      </c>
      <c r="Q998" s="44">
        <v>6.5</v>
      </c>
      <c r="R998" s="44">
        <v>5.5</v>
      </c>
      <c r="S998" s="44">
        <v>6.5</v>
      </c>
      <c r="T998" s="132">
        <v>6000</v>
      </c>
      <c r="U998" s="44">
        <v>98.530738999999997</v>
      </c>
      <c r="W998" s="163">
        <f t="shared" si="27"/>
        <v>0</v>
      </c>
    </row>
    <row r="999" spans="1:23" ht="15" customHeight="1" x14ac:dyDescent="0.2">
      <c r="A999" s="206"/>
      <c r="B999" s="175"/>
      <c r="C999" s="34" t="s">
        <v>111</v>
      </c>
      <c r="D999" s="34" t="s">
        <v>1177</v>
      </c>
      <c r="E999" s="65" t="s">
        <v>21</v>
      </c>
      <c r="F999" s="65" t="s">
        <v>1400</v>
      </c>
      <c r="G999" s="43" t="s">
        <v>1373</v>
      </c>
      <c r="H999" s="67">
        <v>44580</v>
      </c>
      <c r="I999" s="145">
        <v>44582</v>
      </c>
      <c r="J999" s="41">
        <v>8000</v>
      </c>
      <c r="K999" s="44">
        <v>6.4562999999999997</v>
      </c>
      <c r="L999" s="67">
        <v>44680</v>
      </c>
      <c r="M999" s="44">
        <v>100</v>
      </c>
      <c r="N999" s="41">
        <v>8000</v>
      </c>
      <c r="O999" s="146">
        <f t="shared" si="26"/>
        <v>0</v>
      </c>
      <c r="P999" s="70">
        <v>8000</v>
      </c>
      <c r="Q999" s="44">
        <v>6.5</v>
      </c>
      <c r="R999" s="44">
        <v>6.4</v>
      </c>
      <c r="S999" s="44">
        <v>6.5</v>
      </c>
      <c r="T999" s="132">
        <v>8000</v>
      </c>
      <c r="U999" s="44">
        <v>98.242464999999996</v>
      </c>
      <c r="W999" s="163">
        <f t="shared" si="27"/>
        <v>0</v>
      </c>
    </row>
    <row r="1000" spans="1:23" ht="15" customHeight="1" x14ac:dyDescent="0.2">
      <c r="A1000" s="206"/>
      <c r="B1000" s="175"/>
      <c r="C1000" s="34" t="s">
        <v>111</v>
      </c>
      <c r="D1000" s="34" t="s">
        <v>1177</v>
      </c>
      <c r="E1000" s="65" t="s">
        <v>18</v>
      </c>
      <c r="F1000" s="65" t="s">
        <v>1401</v>
      </c>
      <c r="G1000" s="43" t="s">
        <v>1373</v>
      </c>
      <c r="H1000" s="67">
        <v>44580</v>
      </c>
      <c r="I1000" s="145">
        <v>44582</v>
      </c>
      <c r="J1000" s="41">
        <v>11000</v>
      </c>
      <c r="K1000" s="44">
        <v>6.7782999999999998</v>
      </c>
      <c r="L1000" s="67">
        <v>44946</v>
      </c>
      <c r="M1000" s="44">
        <v>101.24550000000001</v>
      </c>
      <c r="N1000" s="41">
        <v>505</v>
      </c>
      <c r="O1000" s="146">
        <f t="shared" si="26"/>
        <v>4980</v>
      </c>
      <c r="P1000" s="70">
        <v>5485</v>
      </c>
      <c r="Q1000" s="44">
        <v>7</v>
      </c>
      <c r="R1000" s="44">
        <v>6</v>
      </c>
      <c r="S1000" s="44">
        <v>7</v>
      </c>
      <c r="T1000" s="132">
        <v>11000</v>
      </c>
      <c r="U1000" s="44">
        <v>93.146427000000003</v>
      </c>
      <c r="W1000" s="163">
        <f t="shared" si="27"/>
        <v>5515</v>
      </c>
    </row>
    <row r="1001" spans="1:23" ht="15" customHeight="1" x14ac:dyDescent="0.25">
      <c r="A1001" s="206"/>
      <c r="B1001" s="175"/>
      <c r="C1001" s="34" t="s">
        <v>112</v>
      </c>
      <c r="D1001" s="34" t="s">
        <v>1177</v>
      </c>
      <c r="E1001" s="65" t="s">
        <v>18</v>
      </c>
      <c r="F1001" s="65" t="s">
        <v>1402</v>
      </c>
      <c r="G1001" s="43" t="s">
        <v>1373</v>
      </c>
      <c r="H1001" s="67">
        <v>44579</v>
      </c>
      <c r="I1001" s="145">
        <v>44582</v>
      </c>
      <c r="J1001" s="41">
        <v>20000</v>
      </c>
      <c r="K1001" s="44">
        <v>8.6273999999999997</v>
      </c>
      <c r="L1001" s="67">
        <v>44945</v>
      </c>
      <c r="M1001" s="44">
        <v>98.924999999999997</v>
      </c>
      <c r="N1001" s="109">
        <v>7000</v>
      </c>
      <c r="O1001" s="146">
        <f t="shared" si="26"/>
        <v>12785</v>
      </c>
      <c r="P1001" s="70">
        <v>19785</v>
      </c>
      <c r="Q1001" s="44">
        <v>9</v>
      </c>
      <c r="R1001" s="44">
        <v>8.3000000000000007</v>
      </c>
      <c r="S1001" s="44">
        <v>9</v>
      </c>
      <c r="T1001" s="132">
        <v>20000</v>
      </c>
      <c r="U1001" s="44">
        <v>91.276770999999997</v>
      </c>
      <c r="W1001" s="163">
        <f t="shared" si="27"/>
        <v>215</v>
      </c>
    </row>
    <row r="1002" spans="1:23" ht="15" customHeight="1" x14ac:dyDescent="0.25">
      <c r="A1002" s="206"/>
      <c r="B1002" s="175"/>
      <c r="C1002" s="34" t="s">
        <v>76</v>
      </c>
      <c r="D1002" s="34" t="s">
        <v>1177</v>
      </c>
      <c r="E1002" s="65" t="s">
        <v>18</v>
      </c>
      <c r="F1002" s="65" t="s">
        <v>1629</v>
      </c>
      <c r="G1002" s="43" t="s">
        <v>1373</v>
      </c>
      <c r="H1002" s="67">
        <v>44585</v>
      </c>
      <c r="I1002" s="145">
        <v>44587</v>
      </c>
      <c r="J1002" s="41">
        <v>20000</v>
      </c>
      <c r="K1002" s="44"/>
      <c r="L1002" s="67">
        <v>44951</v>
      </c>
      <c r="M1002" s="44"/>
      <c r="N1002" s="109"/>
      <c r="O1002" s="146">
        <f t="shared" si="26"/>
        <v>0</v>
      </c>
      <c r="P1002" s="70"/>
      <c r="Q1002" s="44"/>
      <c r="R1002" s="44"/>
      <c r="S1002" s="44"/>
      <c r="T1002" s="132"/>
      <c r="U1002" s="44" t="s">
        <v>1354</v>
      </c>
      <c r="W1002" s="163">
        <f t="shared" si="27"/>
        <v>20000</v>
      </c>
    </row>
    <row r="1003" spans="1:23" ht="15" customHeight="1" x14ac:dyDescent="0.25">
      <c r="A1003" s="206"/>
      <c r="B1003" s="175"/>
      <c r="C1003" s="34" t="s">
        <v>79</v>
      </c>
      <c r="D1003" s="34" t="s">
        <v>1177</v>
      </c>
      <c r="E1003" s="65" t="s">
        <v>21</v>
      </c>
      <c r="F1003" s="65" t="s">
        <v>1578</v>
      </c>
      <c r="G1003" s="43" t="s">
        <v>1373</v>
      </c>
      <c r="H1003" s="67">
        <v>44586</v>
      </c>
      <c r="I1003" s="145">
        <v>44588</v>
      </c>
      <c r="J1003" s="41">
        <v>11000</v>
      </c>
      <c r="K1003" s="44">
        <v>7.1412000000000004</v>
      </c>
      <c r="L1003" s="67">
        <v>44770</v>
      </c>
      <c r="M1003" s="44">
        <v>26.3</v>
      </c>
      <c r="N1003" s="109">
        <v>2658</v>
      </c>
      <c r="O1003" s="146">
        <f t="shared" si="26"/>
        <v>235</v>
      </c>
      <c r="P1003" s="70">
        <v>2893</v>
      </c>
      <c r="Q1003" s="44">
        <v>7</v>
      </c>
      <c r="R1003" s="44">
        <v>6</v>
      </c>
      <c r="S1003" s="44">
        <v>7</v>
      </c>
      <c r="T1003" s="132">
        <v>11000</v>
      </c>
      <c r="U1003" s="44">
        <v>96.515546000000001</v>
      </c>
      <c r="W1003" s="163">
        <f t="shared" si="27"/>
        <v>8107</v>
      </c>
    </row>
    <row r="1004" spans="1:23" ht="15" customHeight="1" x14ac:dyDescent="0.25">
      <c r="A1004" s="206"/>
      <c r="B1004" s="176"/>
      <c r="C1004" s="34" t="s">
        <v>111</v>
      </c>
      <c r="D1004" s="34" t="s">
        <v>1177</v>
      </c>
      <c r="E1004" s="65" t="s">
        <v>21</v>
      </c>
      <c r="F1004" s="65" t="s">
        <v>1395</v>
      </c>
      <c r="G1004" s="43" t="s">
        <v>1373</v>
      </c>
      <c r="H1004" s="67">
        <v>44587</v>
      </c>
      <c r="I1004" s="145">
        <v>44589</v>
      </c>
      <c r="J1004" s="41">
        <v>8000</v>
      </c>
      <c r="K1004" s="44">
        <v>6.3902999999999999</v>
      </c>
      <c r="L1004" s="67">
        <v>44750</v>
      </c>
      <c r="M1004" s="44">
        <v>150.9</v>
      </c>
      <c r="N1004" s="109">
        <v>3022</v>
      </c>
      <c r="O1004" s="146">
        <f t="shared" si="26"/>
        <v>4978</v>
      </c>
      <c r="P1004" s="70">
        <v>8000</v>
      </c>
      <c r="Q1004" s="44">
        <v>6.5</v>
      </c>
      <c r="R1004" s="44">
        <v>5.75</v>
      </c>
      <c r="S1004" s="44">
        <v>6.5</v>
      </c>
      <c r="T1004" s="132">
        <v>8000</v>
      </c>
      <c r="U1004" s="44">
        <v>97.221502999999998</v>
      </c>
      <c r="W1004" s="163">
        <f t="shared" si="27"/>
        <v>0</v>
      </c>
    </row>
    <row r="1005" spans="1:23" ht="15" customHeight="1" x14ac:dyDescent="0.25">
      <c r="A1005" s="206"/>
      <c r="B1005" s="172" t="s">
        <v>944</v>
      </c>
      <c r="C1005" s="26" t="s">
        <v>76</v>
      </c>
      <c r="D1005" s="26" t="s">
        <v>1397</v>
      </c>
      <c r="E1005" s="27" t="s">
        <v>21</v>
      </c>
      <c r="F1005" s="27" t="s">
        <v>1407</v>
      </c>
      <c r="G1005" s="47" t="s">
        <v>1408</v>
      </c>
      <c r="H1005" s="74">
        <v>44592</v>
      </c>
      <c r="I1005" s="60">
        <v>44594</v>
      </c>
      <c r="J1005" s="88">
        <v>100000</v>
      </c>
      <c r="K1005" s="63">
        <v>2.9380999999999999</v>
      </c>
      <c r="L1005" s="60">
        <v>44755</v>
      </c>
      <c r="M1005" s="63">
        <v>15</v>
      </c>
      <c r="N1005" s="112">
        <v>15000</v>
      </c>
      <c r="O1005" s="112">
        <f t="shared" si="26"/>
        <v>0</v>
      </c>
      <c r="P1005" s="64">
        <v>15000</v>
      </c>
      <c r="Q1005" s="63">
        <v>2.9</v>
      </c>
      <c r="R1005" s="63">
        <v>2.9</v>
      </c>
      <c r="S1005" s="63">
        <v>2.9</v>
      </c>
      <c r="T1005" s="112">
        <v>100000</v>
      </c>
      <c r="U1005" s="63">
        <v>98.703056000000004</v>
      </c>
      <c r="W1005" s="163">
        <f t="shared" si="27"/>
        <v>85000</v>
      </c>
    </row>
    <row r="1006" spans="1:23" ht="15" customHeight="1" x14ac:dyDescent="0.25">
      <c r="A1006" s="206"/>
      <c r="B1006" s="171"/>
      <c r="C1006" s="26" t="s">
        <v>79</v>
      </c>
      <c r="D1006" s="26" t="s">
        <v>1177</v>
      </c>
      <c r="E1006" s="27" t="s">
        <v>21</v>
      </c>
      <c r="F1006" s="27" t="s">
        <v>1577</v>
      </c>
      <c r="G1006" s="47" t="s">
        <v>1408</v>
      </c>
      <c r="H1006" s="74">
        <v>44593</v>
      </c>
      <c r="I1006" s="60">
        <v>44595</v>
      </c>
      <c r="J1006" s="88">
        <v>12000</v>
      </c>
      <c r="K1006" s="63">
        <v>6.6238999999999999</v>
      </c>
      <c r="L1006" s="60">
        <v>44770</v>
      </c>
      <c r="M1006" s="63">
        <v>119.61669999999999</v>
      </c>
      <c r="N1006" s="112">
        <v>6207</v>
      </c>
      <c r="O1006" s="112">
        <f t="shared" si="26"/>
        <v>5793</v>
      </c>
      <c r="P1006" s="64">
        <v>12000</v>
      </c>
      <c r="Q1006" s="63">
        <v>7</v>
      </c>
      <c r="R1006" s="63">
        <v>6</v>
      </c>
      <c r="S1006" s="63">
        <v>7</v>
      </c>
      <c r="T1006" s="112">
        <v>12000</v>
      </c>
      <c r="U1006" s="63">
        <v>96.880482999999998</v>
      </c>
      <c r="W1006" s="163">
        <f t="shared" si="27"/>
        <v>0</v>
      </c>
    </row>
    <row r="1007" spans="1:23" ht="15" customHeight="1" x14ac:dyDescent="0.25">
      <c r="A1007" s="206"/>
      <c r="B1007" s="171"/>
      <c r="C1007" s="26" t="s">
        <v>79</v>
      </c>
      <c r="D1007" s="26" t="s">
        <v>1177</v>
      </c>
      <c r="E1007" s="27" t="s">
        <v>23</v>
      </c>
      <c r="F1007" s="27" t="s">
        <v>1576</v>
      </c>
      <c r="G1007" s="47" t="s">
        <v>1408</v>
      </c>
      <c r="H1007" s="74">
        <v>44593</v>
      </c>
      <c r="I1007" s="60">
        <v>44595</v>
      </c>
      <c r="J1007" s="88">
        <v>5000</v>
      </c>
      <c r="K1007" s="63">
        <v>6.4794</v>
      </c>
      <c r="L1007" s="60">
        <v>44686</v>
      </c>
      <c r="M1007" s="63">
        <v>80</v>
      </c>
      <c r="N1007" s="112">
        <v>1000</v>
      </c>
      <c r="O1007" s="112">
        <f t="shared" si="26"/>
        <v>3000</v>
      </c>
      <c r="P1007" s="64">
        <v>4000</v>
      </c>
      <c r="Q1007" s="63">
        <v>6.5</v>
      </c>
      <c r="R1007" s="63">
        <v>6</v>
      </c>
      <c r="S1007" s="63">
        <v>6.5</v>
      </c>
      <c r="T1007" s="112">
        <v>5000</v>
      </c>
      <c r="U1007" s="63">
        <v>98.388542000000001</v>
      </c>
      <c r="W1007" s="163">
        <f t="shared" si="27"/>
        <v>1000</v>
      </c>
    </row>
    <row r="1008" spans="1:23" ht="15" customHeight="1" x14ac:dyDescent="0.25">
      <c r="A1008" s="206"/>
      <c r="B1008" s="171"/>
      <c r="C1008" s="26" t="s">
        <v>111</v>
      </c>
      <c r="D1008" s="26" t="s">
        <v>1177</v>
      </c>
      <c r="E1008" s="27" t="s">
        <v>21</v>
      </c>
      <c r="F1008" s="27" t="s">
        <v>1409</v>
      </c>
      <c r="G1008" s="47" t="s">
        <v>1408</v>
      </c>
      <c r="H1008" s="74">
        <v>44594</v>
      </c>
      <c r="I1008" s="60">
        <v>44596</v>
      </c>
      <c r="J1008" s="88">
        <v>10000</v>
      </c>
      <c r="K1008" s="63">
        <v>6.3654999999999999</v>
      </c>
      <c r="L1008" s="60">
        <v>44778</v>
      </c>
      <c r="M1008" s="63">
        <v>240.41</v>
      </c>
      <c r="N1008" s="112">
        <v>8700</v>
      </c>
      <c r="O1008" s="112">
        <f t="shared" si="26"/>
        <v>1300</v>
      </c>
      <c r="P1008" s="64">
        <v>10000</v>
      </c>
      <c r="Q1008" s="63">
        <v>6.5</v>
      </c>
      <c r="R1008" s="63">
        <v>5.9</v>
      </c>
      <c r="S1008" s="63">
        <v>6.5</v>
      </c>
      <c r="T1008" s="112">
        <v>10000</v>
      </c>
      <c r="U1008" s="63">
        <v>96.882238999999998</v>
      </c>
      <c r="W1008" s="163">
        <f t="shared" si="27"/>
        <v>0</v>
      </c>
    </row>
    <row r="1009" spans="1:23" ht="15" customHeight="1" x14ac:dyDescent="0.25">
      <c r="A1009" s="206"/>
      <c r="B1009" s="171"/>
      <c r="C1009" s="26" t="s">
        <v>112</v>
      </c>
      <c r="D1009" s="26" t="s">
        <v>1177</v>
      </c>
      <c r="E1009" s="27" t="s">
        <v>18</v>
      </c>
      <c r="F1009" s="27" t="s">
        <v>1410</v>
      </c>
      <c r="G1009" s="47" t="s">
        <v>1408</v>
      </c>
      <c r="H1009" s="74">
        <v>44593</v>
      </c>
      <c r="I1009" s="60">
        <v>44595</v>
      </c>
      <c r="J1009" s="88">
        <v>17000</v>
      </c>
      <c r="K1009" s="63">
        <v>8.5</v>
      </c>
      <c r="L1009" s="60">
        <v>44959</v>
      </c>
      <c r="M1009" s="63">
        <v>216.5882</v>
      </c>
      <c r="N1009" s="112">
        <v>9054</v>
      </c>
      <c r="O1009" s="112">
        <f t="shared" si="26"/>
        <v>7946</v>
      </c>
      <c r="P1009" s="64">
        <v>17000</v>
      </c>
      <c r="Q1009" s="63">
        <v>8.5</v>
      </c>
      <c r="R1009" s="63">
        <v>7.5</v>
      </c>
      <c r="S1009" s="63">
        <v>8.5</v>
      </c>
      <c r="T1009" s="112">
        <v>17000</v>
      </c>
      <c r="U1009" s="63">
        <v>91.716324</v>
      </c>
      <c r="W1009" s="163">
        <f t="shared" si="27"/>
        <v>0</v>
      </c>
    </row>
    <row r="1010" spans="1:23" ht="15" customHeight="1" x14ac:dyDescent="0.25">
      <c r="A1010" s="206"/>
      <c r="B1010" s="171"/>
      <c r="C1010" s="26" t="s">
        <v>76</v>
      </c>
      <c r="D1010" s="26" t="s">
        <v>1177</v>
      </c>
      <c r="E1010" s="27" t="s">
        <v>21</v>
      </c>
      <c r="F1010" s="27" t="s">
        <v>1411</v>
      </c>
      <c r="G1010" s="47" t="s">
        <v>1408</v>
      </c>
      <c r="H1010" s="74">
        <v>44599</v>
      </c>
      <c r="I1010" s="60">
        <v>44601</v>
      </c>
      <c r="J1010" s="88">
        <v>20000</v>
      </c>
      <c r="K1010" s="63">
        <v>2.5566</v>
      </c>
      <c r="L1010" s="60">
        <v>44783</v>
      </c>
      <c r="M1010" s="63">
        <v>72.5</v>
      </c>
      <c r="N1010" s="112">
        <v>8500</v>
      </c>
      <c r="O1010" s="112">
        <f t="shared" si="26"/>
        <v>4000</v>
      </c>
      <c r="P1010" s="64">
        <v>12500</v>
      </c>
      <c r="Q1010" s="63">
        <v>3</v>
      </c>
      <c r="R1010" s="63">
        <v>2.0499999999999998</v>
      </c>
      <c r="S1010" s="63">
        <v>3</v>
      </c>
      <c r="T1010" s="112">
        <v>20000</v>
      </c>
      <c r="U1010" s="63">
        <v>98.723978000000002</v>
      </c>
      <c r="W1010" s="163">
        <f t="shared" si="27"/>
        <v>7500</v>
      </c>
    </row>
    <row r="1011" spans="1:23" ht="15" customHeight="1" x14ac:dyDescent="0.25">
      <c r="A1011" s="206"/>
      <c r="B1011" s="171"/>
      <c r="C1011" s="26" t="s">
        <v>79</v>
      </c>
      <c r="D1011" s="26" t="s">
        <v>1177</v>
      </c>
      <c r="E1011" s="27" t="s">
        <v>21</v>
      </c>
      <c r="F1011" s="27" t="s">
        <v>1575</v>
      </c>
      <c r="G1011" s="47" t="s">
        <v>1408</v>
      </c>
      <c r="H1011" s="74">
        <v>44600</v>
      </c>
      <c r="I1011" s="60">
        <v>44602</v>
      </c>
      <c r="J1011" s="88">
        <v>10000</v>
      </c>
      <c r="K1011" s="63">
        <v>7.0671999999999997</v>
      </c>
      <c r="L1011" s="60">
        <v>44784</v>
      </c>
      <c r="M1011" s="63">
        <v>102.02</v>
      </c>
      <c r="N1011" s="112">
        <v>1721</v>
      </c>
      <c r="O1011" s="112">
        <f t="shared" si="26"/>
        <v>8279</v>
      </c>
      <c r="P1011" s="64">
        <v>10000</v>
      </c>
      <c r="Q1011" s="63">
        <v>7</v>
      </c>
      <c r="R1011" s="63">
        <v>6</v>
      </c>
      <c r="S1011" s="63">
        <v>7</v>
      </c>
      <c r="T1011" s="112">
        <v>10000</v>
      </c>
      <c r="U1011" s="63">
        <v>96.550392000000002</v>
      </c>
      <c r="W1011" s="163">
        <f t="shared" si="27"/>
        <v>0</v>
      </c>
    </row>
    <row r="1012" spans="1:23" ht="15" customHeight="1" x14ac:dyDescent="0.25">
      <c r="A1012" s="206"/>
      <c r="B1012" s="171"/>
      <c r="C1012" s="26" t="s">
        <v>111</v>
      </c>
      <c r="D1012" s="26" t="s">
        <v>1177</v>
      </c>
      <c r="E1012" s="27" t="s">
        <v>21</v>
      </c>
      <c r="F1012" s="27" t="s">
        <v>1412</v>
      </c>
      <c r="G1012" s="47" t="s">
        <v>1408</v>
      </c>
      <c r="H1012" s="74">
        <v>44601</v>
      </c>
      <c r="I1012" s="60">
        <v>44603</v>
      </c>
      <c r="J1012" s="88">
        <v>12000</v>
      </c>
      <c r="K1012" s="63">
        <v>6.1988000000000003</v>
      </c>
      <c r="L1012" s="60">
        <v>44783</v>
      </c>
      <c r="M1012" s="63">
        <v>150.6833</v>
      </c>
      <c r="N1012" s="112">
        <v>5000</v>
      </c>
      <c r="O1012" s="112">
        <f t="shared" si="26"/>
        <v>7000</v>
      </c>
      <c r="P1012" s="64">
        <v>12000</v>
      </c>
      <c r="Q1012" s="63">
        <v>6.25</v>
      </c>
      <c r="R1012" s="63">
        <v>5.75</v>
      </c>
      <c r="S1012" s="63">
        <v>6.25</v>
      </c>
      <c r="T1012" s="112">
        <v>12000</v>
      </c>
      <c r="U1012" s="63">
        <v>96.961399999999998</v>
      </c>
      <c r="W1012" s="163">
        <f t="shared" si="27"/>
        <v>0</v>
      </c>
    </row>
    <row r="1013" spans="1:23" ht="15" customHeight="1" x14ac:dyDescent="0.25">
      <c r="A1013" s="206"/>
      <c r="B1013" s="171"/>
      <c r="C1013" s="26" t="s">
        <v>76</v>
      </c>
      <c r="D1013" s="26" t="s">
        <v>1177</v>
      </c>
      <c r="E1013" s="27" t="s">
        <v>21</v>
      </c>
      <c r="F1013" s="27" t="s">
        <v>1414</v>
      </c>
      <c r="G1013" s="47" t="s">
        <v>1408</v>
      </c>
      <c r="H1013" s="74">
        <v>44606</v>
      </c>
      <c r="I1013" s="60">
        <v>44608</v>
      </c>
      <c r="J1013" s="88">
        <v>10000</v>
      </c>
      <c r="K1013" s="63"/>
      <c r="L1013" s="60"/>
      <c r="M1013" s="63"/>
      <c r="N1013" s="112"/>
      <c r="O1013" s="112">
        <f t="shared" si="26"/>
        <v>0</v>
      </c>
      <c r="P1013" s="64"/>
      <c r="Q1013" s="63"/>
      <c r="R1013" s="63"/>
      <c r="S1013" s="63"/>
      <c r="T1013" s="112"/>
      <c r="U1013" s="63" t="s">
        <v>1321</v>
      </c>
      <c r="W1013" s="163">
        <f t="shared" si="27"/>
        <v>10000</v>
      </c>
    </row>
    <row r="1014" spans="1:23" ht="15" customHeight="1" x14ac:dyDescent="0.25">
      <c r="A1014" s="206"/>
      <c r="B1014" s="171"/>
      <c r="C1014" s="26" t="s">
        <v>79</v>
      </c>
      <c r="D1014" s="26" t="s">
        <v>1177</v>
      </c>
      <c r="E1014" s="27" t="s">
        <v>18</v>
      </c>
      <c r="F1014" s="27" t="s">
        <v>1574</v>
      </c>
      <c r="G1014" s="47" t="s">
        <v>1408</v>
      </c>
      <c r="H1014" s="74">
        <v>44607</v>
      </c>
      <c r="I1014" s="60">
        <v>44609</v>
      </c>
      <c r="J1014" s="88">
        <v>10000</v>
      </c>
      <c r="K1014" s="63">
        <v>7.3098000000000001</v>
      </c>
      <c r="L1014" s="60">
        <v>44973</v>
      </c>
      <c r="M1014" s="63">
        <v>32.840000000000003</v>
      </c>
      <c r="N1014" s="112">
        <v>164</v>
      </c>
      <c r="O1014" s="112">
        <f t="shared" si="26"/>
        <v>3070</v>
      </c>
      <c r="P1014" s="64">
        <v>3234</v>
      </c>
      <c r="Q1014" s="63">
        <v>7</v>
      </c>
      <c r="R1014" s="63">
        <v>6</v>
      </c>
      <c r="S1014" s="63">
        <v>7</v>
      </c>
      <c r="T1014" s="112">
        <v>100000</v>
      </c>
      <c r="U1014" s="63">
        <v>93.117690999999994</v>
      </c>
      <c r="W1014" s="163">
        <f t="shared" si="27"/>
        <v>6766</v>
      </c>
    </row>
    <row r="1015" spans="1:23" ht="15" customHeight="1" x14ac:dyDescent="0.25">
      <c r="A1015" s="206"/>
      <c r="B1015" s="171"/>
      <c r="C1015" s="26" t="s">
        <v>111</v>
      </c>
      <c r="D1015" s="26" t="s">
        <v>1177</v>
      </c>
      <c r="E1015" s="27" t="s">
        <v>23</v>
      </c>
      <c r="F1015" s="27" t="s">
        <v>1415</v>
      </c>
      <c r="G1015" s="47" t="s">
        <v>1408</v>
      </c>
      <c r="H1015" s="74">
        <v>44608</v>
      </c>
      <c r="I1015" s="60">
        <v>44610</v>
      </c>
      <c r="J1015" s="88">
        <v>8500</v>
      </c>
      <c r="K1015" s="63">
        <v>5.9104999999999999</v>
      </c>
      <c r="L1015" s="60">
        <v>44701</v>
      </c>
      <c r="M1015" s="63">
        <v>142.83529999999999</v>
      </c>
      <c r="N1015" s="112">
        <v>3771</v>
      </c>
      <c r="O1015" s="112">
        <f t="shared" si="26"/>
        <v>4729</v>
      </c>
      <c r="P1015" s="64">
        <v>8500</v>
      </c>
      <c r="Q1015" s="63">
        <v>6</v>
      </c>
      <c r="R1015" s="63">
        <v>5.5</v>
      </c>
      <c r="S1015" s="63">
        <v>6</v>
      </c>
      <c r="T1015" s="112">
        <v>8500</v>
      </c>
      <c r="U1015" s="63">
        <v>98.527940999999998</v>
      </c>
      <c r="W1015" s="163">
        <f t="shared" si="27"/>
        <v>0</v>
      </c>
    </row>
    <row r="1016" spans="1:23" ht="15" customHeight="1" x14ac:dyDescent="0.25">
      <c r="A1016" s="206"/>
      <c r="B1016" s="171"/>
      <c r="C1016" s="26" t="s">
        <v>76</v>
      </c>
      <c r="D1016" s="26" t="s">
        <v>1177</v>
      </c>
      <c r="E1016" s="27" t="s">
        <v>21</v>
      </c>
      <c r="F1016" s="27" t="s">
        <v>1419</v>
      </c>
      <c r="G1016" s="47" t="s">
        <v>1408</v>
      </c>
      <c r="H1016" s="74">
        <v>44613</v>
      </c>
      <c r="I1016" s="60">
        <v>44615</v>
      </c>
      <c r="J1016" s="88">
        <v>15000</v>
      </c>
      <c r="K1016" s="63">
        <v>2.8893</v>
      </c>
      <c r="L1016" s="60">
        <v>44797</v>
      </c>
      <c r="M1016" s="63">
        <v>87.4</v>
      </c>
      <c r="N1016" s="112">
        <v>12500</v>
      </c>
      <c r="O1016" s="112">
        <f t="shared" si="26"/>
        <v>500</v>
      </c>
      <c r="P1016" s="64">
        <v>13000</v>
      </c>
      <c r="Q1016" s="63">
        <v>3.2</v>
      </c>
      <c r="R1016" s="63">
        <v>2.35</v>
      </c>
      <c r="S1016" s="63">
        <v>3.2</v>
      </c>
      <c r="T1016" s="112">
        <v>15000</v>
      </c>
      <c r="U1016" s="63">
        <v>98.560333</v>
      </c>
      <c r="W1016" s="163">
        <f t="shared" si="27"/>
        <v>2000</v>
      </c>
    </row>
    <row r="1017" spans="1:23" ht="15" customHeight="1" x14ac:dyDescent="0.25">
      <c r="A1017" s="206"/>
      <c r="B1017" s="171"/>
      <c r="C1017" s="26" t="s">
        <v>111</v>
      </c>
      <c r="D1017" s="26" t="s">
        <v>1177</v>
      </c>
      <c r="E1017" s="27" t="s">
        <v>21</v>
      </c>
      <c r="F1017" s="27" t="s">
        <v>1420</v>
      </c>
      <c r="G1017" s="47" t="s">
        <v>1408</v>
      </c>
      <c r="H1017" s="74">
        <v>44615</v>
      </c>
      <c r="I1017" s="60">
        <v>44617</v>
      </c>
      <c r="J1017" s="88">
        <v>8500</v>
      </c>
      <c r="K1017" s="63">
        <v>6.2592999999999996</v>
      </c>
      <c r="L1017" s="60">
        <v>44799</v>
      </c>
      <c r="M1017" s="63">
        <v>142.29409999999999</v>
      </c>
      <c r="N1017" s="112">
        <v>2005</v>
      </c>
      <c r="O1017" s="112">
        <f t="shared" si="26"/>
        <v>6495</v>
      </c>
      <c r="P1017" s="64">
        <v>8500</v>
      </c>
      <c r="Q1017" s="63">
        <v>6.2</v>
      </c>
      <c r="R1017" s="63">
        <v>5.75</v>
      </c>
      <c r="S1017" s="63">
        <v>6.2</v>
      </c>
      <c r="T1017" s="112">
        <v>8500</v>
      </c>
      <c r="U1017" s="63">
        <v>96.932625000000002</v>
      </c>
      <c r="W1017" s="163">
        <f t="shared" si="27"/>
        <v>0</v>
      </c>
    </row>
    <row r="1018" spans="1:23" ht="15" customHeight="1" x14ac:dyDescent="0.25">
      <c r="A1018" s="206"/>
      <c r="B1018" s="173"/>
      <c r="C1018" s="26" t="s">
        <v>112</v>
      </c>
      <c r="D1018" s="26" t="s">
        <v>1177</v>
      </c>
      <c r="E1018" s="27" t="s">
        <v>18</v>
      </c>
      <c r="F1018" s="27" t="s">
        <v>1421</v>
      </c>
      <c r="G1018" s="47" t="s">
        <v>1408</v>
      </c>
      <c r="H1018" s="74">
        <v>44614</v>
      </c>
      <c r="I1018" s="60">
        <v>44616</v>
      </c>
      <c r="J1018" s="88">
        <v>20000</v>
      </c>
      <c r="K1018" s="63">
        <v>8.1153999999999993</v>
      </c>
      <c r="L1018" s="60">
        <v>44980</v>
      </c>
      <c r="M1018" s="63">
        <v>140.255</v>
      </c>
      <c r="N1018" s="112">
        <v>6000</v>
      </c>
      <c r="O1018" s="112">
        <f t="shared" si="26"/>
        <v>7115</v>
      </c>
      <c r="P1018" s="64">
        <v>13115</v>
      </c>
      <c r="Q1018" s="63">
        <v>7.5</v>
      </c>
      <c r="R1018" s="63">
        <v>7.5</v>
      </c>
      <c r="S1018" s="63">
        <v>7.5</v>
      </c>
      <c r="T1018" s="112">
        <v>20000</v>
      </c>
      <c r="U1018" s="63">
        <v>92.416667000000004</v>
      </c>
      <c r="W1018" s="163">
        <f t="shared" si="27"/>
        <v>6885</v>
      </c>
    </row>
    <row r="1019" spans="1:23" ht="15" customHeight="1" x14ac:dyDescent="0.2">
      <c r="A1019" s="206"/>
      <c r="B1019" s="174" t="s">
        <v>943</v>
      </c>
      <c r="C1019" s="34" t="s">
        <v>111</v>
      </c>
      <c r="D1019" s="34" t="s">
        <v>1177</v>
      </c>
      <c r="E1019" s="65" t="s">
        <v>18</v>
      </c>
      <c r="F1019" s="65" t="s">
        <v>1573</v>
      </c>
      <c r="G1019" s="43" t="s">
        <v>1425</v>
      </c>
      <c r="H1019" s="67">
        <v>44622</v>
      </c>
      <c r="I1019" s="145">
        <v>44596</v>
      </c>
      <c r="J1019" s="41">
        <v>8500</v>
      </c>
      <c r="K1019" s="44">
        <v>6.5202999999999998</v>
      </c>
      <c r="L1019" s="67">
        <v>44988</v>
      </c>
      <c r="M1019" s="44">
        <v>189.4941</v>
      </c>
      <c r="N1019" s="110">
        <v>2108</v>
      </c>
      <c r="O1019" s="146">
        <f t="shared" si="26"/>
        <v>6392</v>
      </c>
      <c r="P1019" s="70">
        <v>8500</v>
      </c>
      <c r="Q1019" s="44">
        <v>6.5</v>
      </c>
      <c r="R1019" s="44">
        <v>5.75</v>
      </c>
      <c r="S1019" s="44">
        <v>6.5</v>
      </c>
      <c r="T1019" s="132">
        <v>8500</v>
      </c>
      <c r="U1019" s="44">
        <v>93.815004000000002</v>
      </c>
      <c r="W1019" s="163">
        <f t="shared" si="27"/>
        <v>0</v>
      </c>
    </row>
    <row r="1020" spans="1:23" ht="15" customHeight="1" x14ac:dyDescent="0.2">
      <c r="A1020" s="206"/>
      <c r="B1020" s="175"/>
      <c r="C1020" s="34" t="s">
        <v>76</v>
      </c>
      <c r="D1020" s="34" t="s">
        <v>1177</v>
      </c>
      <c r="E1020" s="65" t="s">
        <v>23</v>
      </c>
      <c r="F1020" s="65" t="s">
        <v>1429</v>
      </c>
      <c r="G1020" s="43" t="s">
        <v>1425</v>
      </c>
      <c r="H1020" s="67">
        <v>44620</v>
      </c>
      <c r="I1020" s="145">
        <v>44622</v>
      </c>
      <c r="J1020" s="41">
        <v>25000</v>
      </c>
      <c r="K1020" s="44"/>
      <c r="L1020" s="67"/>
      <c r="M1020" s="44"/>
      <c r="N1020" s="41"/>
      <c r="O1020" s="146"/>
      <c r="P1020" s="70"/>
      <c r="Q1020" s="44"/>
      <c r="R1020" s="44"/>
      <c r="S1020" s="44"/>
      <c r="T1020" s="132"/>
      <c r="U1020" s="44" t="s">
        <v>1430</v>
      </c>
      <c r="W1020" s="163">
        <f t="shared" si="27"/>
        <v>25000</v>
      </c>
    </row>
    <row r="1021" spans="1:23" ht="15" customHeight="1" x14ac:dyDescent="0.2">
      <c r="A1021" s="206"/>
      <c r="B1021" s="175"/>
      <c r="C1021" s="34" t="s">
        <v>113</v>
      </c>
      <c r="D1021" s="34" t="s">
        <v>1177</v>
      </c>
      <c r="E1021" s="65" t="s">
        <v>18</v>
      </c>
      <c r="F1021" s="65" t="s">
        <v>1431</v>
      </c>
      <c r="G1021" s="43" t="s">
        <v>1425</v>
      </c>
      <c r="H1021" s="67">
        <v>44622</v>
      </c>
      <c r="I1021" s="145">
        <v>44624</v>
      </c>
      <c r="J1021" s="41">
        <v>15000</v>
      </c>
      <c r="K1021" s="44"/>
      <c r="L1021" s="67"/>
      <c r="M1021" s="44"/>
      <c r="N1021" s="41"/>
      <c r="O1021" s="146"/>
      <c r="P1021" s="70"/>
      <c r="Q1021" s="44"/>
      <c r="R1021" s="44"/>
      <c r="S1021" s="44"/>
      <c r="T1021" s="132"/>
      <c r="U1021" s="44" t="s">
        <v>1430</v>
      </c>
      <c r="W1021" s="163">
        <f t="shared" si="27"/>
        <v>15000</v>
      </c>
    </row>
    <row r="1022" spans="1:23" ht="15" customHeight="1" x14ac:dyDescent="0.2">
      <c r="A1022" s="206"/>
      <c r="B1022" s="175"/>
      <c r="C1022" s="34" t="s">
        <v>79</v>
      </c>
      <c r="D1022" s="34" t="s">
        <v>1177</v>
      </c>
      <c r="E1022" s="65" t="s">
        <v>23</v>
      </c>
      <c r="F1022" s="65" t="s">
        <v>1572</v>
      </c>
      <c r="G1022" s="43" t="s">
        <v>1425</v>
      </c>
      <c r="H1022" s="67">
        <v>44628</v>
      </c>
      <c r="I1022" s="145">
        <v>44602</v>
      </c>
      <c r="J1022" s="41">
        <v>7000</v>
      </c>
      <c r="K1022" s="44">
        <v>6.5320999999999998</v>
      </c>
      <c r="L1022" s="67">
        <v>44721</v>
      </c>
      <c r="M1022" s="44">
        <v>121.2</v>
      </c>
      <c r="N1022" s="41">
        <v>1165</v>
      </c>
      <c r="O1022" s="146">
        <f t="shared" ref="O1022:O1033" si="28">P1022-N1022</f>
        <v>5835</v>
      </c>
      <c r="P1022" s="70">
        <v>7000</v>
      </c>
      <c r="Q1022" s="44">
        <v>6.5</v>
      </c>
      <c r="R1022" s="44">
        <v>5</v>
      </c>
      <c r="S1022" s="44">
        <v>6.5</v>
      </c>
      <c r="T1022" s="132">
        <f t="shared" ref="T1022:T1123" si="29">J1022</f>
        <v>7000</v>
      </c>
      <c r="U1022" s="44">
        <v>98.375649999999993</v>
      </c>
      <c r="W1022" s="163">
        <f t="shared" si="27"/>
        <v>0</v>
      </c>
    </row>
    <row r="1023" spans="1:23" ht="15" customHeight="1" x14ac:dyDescent="0.2">
      <c r="A1023" s="206"/>
      <c r="B1023" s="175"/>
      <c r="C1023" s="34" t="s">
        <v>111</v>
      </c>
      <c r="D1023" s="34" t="s">
        <v>1177</v>
      </c>
      <c r="E1023" s="65" t="s">
        <v>21</v>
      </c>
      <c r="F1023" s="65" t="s">
        <v>1432</v>
      </c>
      <c r="G1023" s="43" t="s">
        <v>1425</v>
      </c>
      <c r="H1023" s="67">
        <v>44629</v>
      </c>
      <c r="I1023" s="145">
        <v>44631</v>
      </c>
      <c r="J1023" s="41">
        <v>11500</v>
      </c>
      <c r="K1023" s="44">
        <v>5.8807</v>
      </c>
      <c r="L1023" s="67">
        <v>44813</v>
      </c>
      <c r="M1023" s="44">
        <v>176.65219999999999</v>
      </c>
      <c r="N1023" s="41">
        <v>7082</v>
      </c>
      <c r="O1023" s="146">
        <f t="shared" si="28"/>
        <v>4418</v>
      </c>
      <c r="P1023" s="70">
        <v>11500</v>
      </c>
      <c r="Q1023" s="44">
        <v>6</v>
      </c>
      <c r="R1023" s="44">
        <v>5.2</v>
      </c>
      <c r="S1023" s="44">
        <v>6</v>
      </c>
      <c r="T1023" s="132">
        <f t="shared" si="29"/>
        <v>11500</v>
      </c>
      <c r="U1023" s="44">
        <v>97.112837999999996</v>
      </c>
      <c r="W1023" s="163">
        <f t="shared" si="27"/>
        <v>0</v>
      </c>
    </row>
    <row r="1024" spans="1:23" ht="15" customHeight="1" x14ac:dyDescent="0.2">
      <c r="A1024" s="206"/>
      <c r="B1024" s="175"/>
      <c r="C1024" s="34" t="s">
        <v>111</v>
      </c>
      <c r="D1024" s="34" t="s">
        <v>1177</v>
      </c>
      <c r="E1024" s="65" t="s">
        <v>21</v>
      </c>
      <c r="F1024" s="65" t="s">
        <v>1437</v>
      </c>
      <c r="G1024" s="43" t="s">
        <v>1425</v>
      </c>
      <c r="H1024" s="67">
        <v>44636</v>
      </c>
      <c r="I1024" s="145">
        <v>44638</v>
      </c>
      <c r="J1024" s="41">
        <v>11500</v>
      </c>
      <c r="K1024" s="44">
        <v>5.8808999999999996</v>
      </c>
      <c r="L1024" s="67">
        <v>44820</v>
      </c>
      <c r="M1024" s="44">
        <v>269.5478</v>
      </c>
      <c r="N1024" s="110">
        <v>5962</v>
      </c>
      <c r="O1024" s="146">
        <f t="shared" si="28"/>
        <v>5538</v>
      </c>
      <c r="P1024" s="70">
        <v>11500</v>
      </c>
      <c r="Q1024" s="44">
        <v>5.9</v>
      </c>
      <c r="R1024" s="44">
        <v>5.5</v>
      </c>
      <c r="S1024" s="44">
        <v>5.9</v>
      </c>
      <c r="T1024" s="132">
        <f t="shared" si="29"/>
        <v>11500</v>
      </c>
      <c r="U1024" s="44">
        <v>97.112706000000003</v>
      </c>
      <c r="W1024" s="163">
        <f t="shared" si="27"/>
        <v>0</v>
      </c>
    </row>
    <row r="1025" spans="1:23" ht="15" customHeight="1" x14ac:dyDescent="0.2">
      <c r="A1025" s="206"/>
      <c r="B1025" s="175"/>
      <c r="C1025" s="34" t="s">
        <v>113</v>
      </c>
      <c r="D1025" s="34" t="s">
        <v>1177</v>
      </c>
      <c r="E1025" s="65" t="s">
        <v>21</v>
      </c>
      <c r="F1025" s="65" t="s">
        <v>1438</v>
      </c>
      <c r="G1025" s="43" t="s">
        <v>1425</v>
      </c>
      <c r="H1025" s="67">
        <v>44636</v>
      </c>
      <c r="I1025" s="145">
        <v>44638</v>
      </c>
      <c r="J1025" s="41">
        <v>15000</v>
      </c>
      <c r="K1025" s="44">
        <v>6.7209000000000003</v>
      </c>
      <c r="L1025" s="67">
        <v>44820</v>
      </c>
      <c r="M1025" s="44">
        <v>179.33330000000001</v>
      </c>
      <c r="N1025" s="110">
        <v>1500</v>
      </c>
      <c r="O1025" s="146">
        <f t="shared" si="28"/>
        <v>13500</v>
      </c>
      <c r="P1025" s="70">
        <v>15000</v>
      </c>
      <c r="Q1025" s="44">
        <v>6.5</v>
      </c>
      <c r="R1025" s="44">
        <v>6.5</v>
      </c>
      <c r="S1025" s="44">
        <v>6.5</v>
      </c>
      <c r="T1025" s="132">
        <f t="shared" si="29"/>
        <v>15000</v>
      </c>
      <c r="U1025" s="44">
        <v>96.713888999999995</v>
      </c>
      <c r="W1025" s="163">
        <f t="shared" si="27"/>
        <v>0</v>
      </c>
    </row>
    <row r="1026" spans="1:23" ht="15" customHeight="1" x14ac:dyDescent="0.2">
      <c r="A1026" s="206"/>
      <c r="B1026" s="175"/>
      <c r="C1026" s="34" t="s">
        <v>79</v>
      </c>
      <c r="D1026" s="34" t="s">
        <v>1177</v>
      </c>
      <c r="E1026" s="65" t="s">
        <v>21</v>
      </c>
      <c r="F1026" s="65" t="s">
        <v>1571</v>
      </c>
      <c r="G1026" s="43" t="s">
        <v>1425</v>
      </c>
      <c r="H1026" s="67">
        <v>44642</v>
      </c>
      <c r="I1026" s="145">
        <v>44644</v>
      </c>
      <c r="J1026" s="41">
        <v>10000</v>
      </c>
      <c r="K1026" s="44">
        <v>6.6725000000000003</v>
      </c>
      <c r="L1026" s="67">
        <v>44826</v>
      </c>
      <c r="M1026" s="44">
        <v>89.06</v>
      </c>
      <c r="N1026" s="41">
        <v>0</v>
      </c>
      <c r="O1026" s="146">
        <v>7306</v>
      </c>
      <c r="P1026" s="70">
        <v>7306</v>
      </c>
      <c r="Q1026" s="44">
        <v>6.5</v>
      </c>
      <c r="R1026" s="44">
        <v>6</v>
      </c>
      <c r="S1026" s="44">
        <v>6.5</v>
      </c>
      <c r="T1026" s="132">
        <f t="shared" si="29"/>
        <v>10000</v>
      </c>
      <c r="U1026" s="44">
        <v>96.736744999999999</v>
      </c>
      <c r="W1026" s="163">
        <f t="shared" si="27"/>
        <v>2694</v>
      </c>
    </row>
    <row r="1027" spans="1:23" ht="15" customHeight="1" x14ac:dyDescent="0.2">
      <c r="A1027" s="206"/>
      <c r="B1027" s="175"/>
      <c r="C1027" s="34" t="s">
        <v>111</v>
      </c>
      <c r="D1027" s="34" t="s">
        <v>1177</v>
      </c>
      <c r="E1027" s="65" t="s">
        <v>21</v>
      </c>
      <c r="F1027" s="65" t="s">
        <v>1442</v>
      </c>
      <c r="G1027" s="43" t="s">
        <v>1425</v>
      </c>
      <c r="H1027" s="67">
        <v>44643</v>
      </c>
      <c r="I1027" s="145">
        <v>44645</v>
      </c>
      <c r="J1027" s="41">
        <v>9500</v>
      </c>
      <c r="K1027" s="44">
        <v>5.9244000000000003</v>
      </c>
      <c r="L1027" s="67">
        <v>44827</v>
      </c>
      <c r="M1027" s="44">
        <v>169.52629999999999</v>
      </c>
      <c r="N1027" s="41">
        <v>3747</v>
      </c>
      <c r="O1027" s="146">
        <v>5753</v>
      </c>
      <c r="P1027" s="70">
        <v>9500</v>
      </c>
      <c r="Q1027" s="44">
        <v>5.9244000000000003</v>
      </c>
      <c r="R1027" s="44">
        <v>5.5</v>
      </c>
      <c r="S1027" s="44">
        <v>5.95</v>
      </c>
      <c r="T1027" s="132">
        <f t="shared" si="29"/>
        <v>9500</v>
      </c>
      <c r="U1027" s="44">
        <v>97.091990999999993</v>
      </c>
      <c r="W1027" s="163">
        <f t="shared" ref="W1027:W1090" si="30">J1027-P1027</f>
        <v>0</v>
      </c>
    </row>
    <row r="1028" spans="1:23" ht="15" customHeight="1" x14ac:dyDescent="0.25">
      <c r="A1028" s="206"/>
      <c r="B1028" s="175"/>
      <c r="C1028" s="34" t="s">
        <v>113</v>
      </c>
      <c r="D1028" s="34" t="s">
        <v>1177</v>
      </c>
      <c r="E1028" s="65" t="s">
        <v>21</v>
      </c>
      <c r="F1028" s="65" t="s">
        <v>1443</v>
      </c>
      <c r="G1028" s="43" t="s">
        <v>1425</v>
      </c>
      <c r="H1028" s="67">
        <v>44643</v>
      </c>
      <c r="I1028" s="145">
        <v>44645</v>
      </c>
      <c r="J1028" s="41">
        <v>44000</v>
      </c>
      <c r="K1028" s="44">
        <v>6.6618000000000004</v>
      </c>
      <c r="L1028" s="67">
        <v>44827</v>
      </c>
      <c r="M1028" s="44">
        <v>26.159099999999999</v>
      </c>
      <c r="N1028" s="109">
        <v>4500</v>
      </c>
      <c r="O1028" s="146">
        <v>7000</v>
      </c>
      <c r="P1028" s="70">
        <v>11500</v>
      </c>
      <c r="Q1028" s="44">
        <v>6.5</v>
      </c>
      <c r="R1028" s="44">
        <v>6.25</v>
      </c>
      <c r="S1028" s="44">
        <v>6.5</v>
      </c>
      <c r="T1028" s="132">
        <f t="shared" si="29"/>
        <v>44000</v>
      </c>
      <c r="U1028" s="44">
        <v>96.741804000000002</v>
      </c>
      <c r="W1028" s="163">
        <f t="shared" si="30"/>
        <v>32500</v>
      </c>
    </row>
    <row r="1029" spans="1:23" ht="15" customHeight="1" x14ac:dyDescent="0.25">
      <c r="A1029" s="206"/>
      <c r="B1029" s="175"/>
      <c r="C1029" s="34" t="s">
        <v>76</v>
      </c>
      <c r="D1029" s="34" t="s">
        <v>1177</v>
      </c>
      <c r="E1029" s="65" t="s">
        <v>23</v>
      </c>
      <c r="F1029" s="65" t="s">
        <v>1449</v>
      </c>
      <c r="G1029" s="43" t="s">
        <v>1425</v>
      </c>
      <c r="H1029" s="67">
        <v>44648</v>
      </c>
      <c r="I1029" s="145">
        <v>44650</v>
      </c>
      <c r="J1029" s="41">
        <v>10000</v>
      </c>
      <c r="K1029" s="44">
        <v>2.5286</v>
      </c>
      <c r="L1029" s="67">
        <v>44741</v>
      </c>
      <c r="M1029" s="44">
        <v>40</v>
      </c>
      <c r="N1029" s="109">
        <v>3500</v>
      </c>
      <c r="O1029" s="146">
        <f t="shared" si="28"/>
        <v>500</v>
      </c>
      <c r="P1029" s="70">
        <v>4000</v>
      </c>
      <c r="Q1029" s="44">
        <v>3</v>
      </c>
      <c r="R1029" s="44">
        <v>1.45</v>
      </c>
      <c r="S1029" s="44">
        <v>3</v>
      </c>
      <c r="T1029" s="132">
        <f t="shared" si="29"/>
        <v>10000</v>
      </c>
      <c r="U1029" s="44">
        <v>99.364896000000002</v>
      </c>
      <c r="W1029" s="163">
        <f t="shared" si="30"/>
        <v>6000</v>
      </c>
    </row>
    <row r="1030" spans="1:23" ht="15" customHeight="1" x14ac:dyDescent="0.25">
      <c r="A1030" s="206"/>
      <c r="B1030" s="176"/>
      <c r="C1030" s="34" t="s">
        <v>79</v>
      </c>
      <c r="D1030" s="34" t="s">
        <v>1177</v>
      </c>
      <c r="E1030" s="65" t="s">
        <v>23</v>
      </c>
      <c r="F1030" s="65" t="s">
        <v>1516</v>
      </c>
      <c r="G1030" s="43" t="s">
        <v>1425</v>
      </c>
      <c r="H1030" s="67">
        <v>44649</v>
      </c>
      <c r="I1030" s="145">
        <v>44651</v>
      </c>
      <c r="J1030" s="41">
        <v>12000</v>
      </c>
      <c r="K1030" s="44">
        <v>6.1249000000000002</v>
      </c>
      <c r="L1030" s="67">
        <v>44742</v>
      </c>
      <c r="M1030" s="44">
        <v>97.758300000000006</v>
      </c>
      <c r="N1030" s="109">
        <v>6600</v>
      </c>
      <c r="O1030" s="146">
        <f t="shared" si="28"/>
        <v>5131</v>
      </c>
      <c r="P1030" s="70">
        <v>11731</v>
      </c>
      <c r="Q1030" s="44">
        <v>6.5</v>
      </c>
      <c r="R1030" s="44">
        <v>5.5</v>
      </c>
      <c r="S1030" s="44">
        <v>6.5</v>
      </c>
      <c r="T1030" s="132">
        <f t="shared" si="29"/>
        <v>12000</v>
      </c>
      <c r="U1030" s="44">
        <v>98.475361000000007</v>
      </c>
      <c r="W1030" s="163">
        <f t="shared" si="30"/>
        <v>269</v>
      </c>
    </row>
    <row r="1031" spans="1:23" ht="15" customHeight="1" x14ac:dyDescent="0.25">
      <c r="A1031" s="206"/>
      <c r="B1031" s="172" t="s">
        <v>17</v>
      </c>
      <c r="C1031" s="26" t="s">
        <v>111</v>
      </c>
      <c r="D1031" s="26" t="s">
        <v>1177</v>
      </c>
      <c r="E1031" s="27" t="s">
        <v>23</v>
      </c>
      <c r="F1031" s="27" t="s">
        <v>1450</v>
      </c>
      <c r="G1031" s="47" t="s">
        <v>1425</v>
      </c>
      <c r="H1031" s="74">
        <v>44650</v>
      </c>
      <c r="I1031" s="60">
        <v>44652</v>
      </c>
      <c r="J1031" s="88">
        <v>12000</v>
      </c>
      <c r="K1031" s="63">
        <v>5.6264000000000003</v>
      </c>
      <c r="L1031" s="60">
        <v>44743</v>
      </c>
      <c r="M1031" s="63">
        <v>123.5583</v>
      </c>
      <c r="N1031" s="112">
        <v>2000</v>
      </c>
      <c r="O1031" s="112">
        <f t="shared" si="28"/>
        <v>10000</v>
      </c>
      <c r="P1031" s="64">
        <v>12000</v>
      </c>
      <c r="Q1031" s="63">
        <v>5.8</v>
      </c>
      <c r="R1031" s="63">
        <v>5.4</v>
      </c>
      <c r="S1031" s="63">
        <v>5.8</v>
      </c>
      <c r="T1031" s="112">
        <f t="shared" si="29"/>
        <v>12000</v>
      </c>
      <c r="U1031" s="63">
        <v>98.597714999999994</v>
      </c>
      <c r="W1031" s="163">
        <f t="shared" si="30"/>
        <v>0</v>
      </c>
    </row>
    <row r="1032" spans="1:23" ht="15" customHeight="1" x14ac:dyDescent="0.25">
      <c r="A1032" s="206"/>
      <c r="B1032" s="171"/>
      <c r="C1032" s="26" t="s">
        <v>113</v>
      </c>
      <c r="D1032" s="26" t="s">
        <v>1177</v>
      </c>
      <c r="E1032" s="27" t="s">
        <v>18</v>
      </c>
      <c r="F1032" s="27" t="s">
        <v>1451</v>
      </c>
      <c r="G1032" s="47" t="s">
        <v>1455</v>
      </c>
      <c r="H1032" s="74">
        <v>44650</v>
      </c>
      <c r="I1032" s="60">
        <v>44652</v>
      </c>
      <c r="J1032" s="88">
        <v>20000</v>
      </c>
      <c r="K1032" s="63">
        <v>6.9572000000000003</v>
      </c>
      <c r="L1032" s="60">
        <v>45016</v>
      </c>
      <c r="M1032" s="63">
        <v>13.05</v>
      </c>
      <c r="N1032" s="112">
        <v>500</v>
      </c>
      <c r="O1032" s="112">
        <f t="shared" si="28"/>
        <v>2000</v>
      </c>
      <c r="P1032" s="64">
        <v>2500</v>
      </c>
      <c r="Q1032" s="63">
        <v>6.5</v>
      </c>
      <c r="R1032" s="63">
        <v>6.5</v>
      </c>
      <c r="S1032" s="63">
        <v>6.5</v>
      </c>
      <c r="T1032" s="112">
        <f t="shared" si="29"/>
        <v>20000</v>
      </c>
      <c r="U1032" s="63">
        <v>93.427778000000004</v>
      </c>
      <c r="W1032" s="163">
        <f t="shared" si="30"/>
        <v>17500</v>
      </c>
    </row>
    <row r="1033" spans="1:23" ht="15" customHeight="1" x14ac:dyDescent="0.25">
      <c r="A1033" s="206"/>
      <c r="B1033" s="171"/>
      <c r="C1033" s="26" t="s">
        <v>79</v>
      </c>
      <c r="D1033" s="26" t="s">
        <v>1177</v>
      </c>
      <c r="E1033" s="27" t="s">
        <v>18</v>
      </c>
      <c r="F1033" s="27" t="s">
        <v>1517</v>
      </c>
      <c r="G1033" s="47" t="s">
        <v>1455</v>
      </c>
      <c r="H1033" s="74">
        <v>44656</v>
      </c>
      <c r="I1033" s="60">
        <v>44658</v>
      </c>
      <c r="J1033" s="88">
        <v>15000</v>
      </c>
      <c r="K1033" s="63">
        <v>7.0400999999999998</v>
      </c>
      <c r="L1033" s="60">
        <v>45022</v>
      </c>
      <c r="M1033" s="63">
        <v>98.3</v>
      </c>
      <c r="N1033" s="112">
        <v>7400</v>
      </c>
      <c r="O1033" s="112">
        <f t="shared" si="28"/>
        <v>7345</v>
      </c>
      <c r="P1033" s="64">
        <v>14745</v>
      </c>
      <c r="Q1033" s="63">
        <v>5.55</v>
      </c>
      <c r="R1033" s="63">
        <v>7</v>
      </c>
      <c r="S1033" s="63">
        <v>7</v>
      </c>
      <c r="T1033" s="112">
        <f t="shared" si="29"/>
        <v>15000</v>
      </c>
      <c r="U1033" s="63">
        <v>93.354733999999993</v>
      </c>
      <c r="W1033" s="163">
        <f t="shared" si="30"/>
        <v>255</v>
      </c>
    </row>
    <row r="1034" spans="1:23" ht="15" customHeight="1" x14ac:dyDescent="0.25">
      <c r="A1034" s="206"/>
      <c r="B1034" s="171"/>
      <c r="C1034" s="26" t="s">
        <v>111</v>
      </c>
      <c r="D1034" s="26" t="s">
        <v>1177</v>
      </c>
      <c r="E1034" s="27" t="s">
        <v>21</v>
      </c>
      <c r="F1034" s="27" t="s">
        <v>1456</v>
      </c>
      <c r="G1034" s="47" t="s">
        <v>1455</v>
      </c>
      <c r="H1034" s="74">
        <v>44657</v>
      </c>
      <c r="I1034" s="60">
        <v>44659</v>
      </c>
      <c r="J1034" s="88">
        <v>13500</v>
      </c>
      <c r="K1034" s="63">
        <v>6.3978999999999999</v>
      </c>
      <c r="L1034" s="60">
        <v>44841</v>
      </c>
      <c r="M1034" s="63">
        <v>118.1778</v>
      </c>
      <c r="N1034" s="112">
        <v>0</v>
      </c>
      <c r="O1034" s="112">
        <f t="shared" ref="O1034:O1046" si="31">P1034-N1034</f>
        <v>13500</v>
      </c>
      <c r="P1034" s="64">
        <v>13500</v>
      </c>
      <c r="Q1034" s="63">
        <v>6.5</v>
      </c>
      <c r="R1034" s="63">
        <v>5.5</v>
      </c>
      <c r="S1034" s="63">
        <v>6.5</v>
      </c>
      <c r="T1034" s="112">
        <f t="shared" si="29"/>
        <v>13500</v>
      </c>
      <c r="U1034" s="63">
        <v>96.866867999999997</v>
      </c>
      <c r="W1034" s="163">
        <f t="shared" si="30"/>
        <v>0</v>
      </c>
    </row>
    <row r="1035" spans="1:23" ht="15" customHeight="1" x14ac:dyDescent="0.25">
      <c r="A1035" s="206"/>
      <c r="B1035" s="171"/>
      <c r="C1035" s="26" t="s">
        <v>79</v>
      </c>
      <c r="D1035" s="26" t="s">
        <v>1177</v>
      </c>
      <c r="E1035" s="27" t="s">
        <v>21</v>
      </c>
      <c r="F1035" s="27" t="s">
        <v>1570</v>
      </c>
      <c r="G1035" s="47" t="s">
        <v>1455</v>
      </c>
      <c r="H1035" s="74">
        <v>44663</v>
      </c>
      <c r="I1035" s="60">
        <v>44665</v>
      </c>
      <c r="J1035" s="88">
        <v>11000</v>
      </c>
      <c r="K1035" s="63">
        <v>6.8924000000000003</v>
      </c>
      <c r="L1035" s="60">
        <v>44847</v>
      </c>
      <c r="M1035" s="63">
        <v>70.863900000000001</v>
      </c>
      <c r="N1035" s="112">
        <v>2650</v>
      </c>
      <c r="O1035" s="112">
        <f t="shared" si="31"/>
        <v>5145</v>
      </c>
      <c r="P1035" s="64">
        <v>7795</v>
      </c>
      <c r="Q1035" s="63">
        <v>7</v>
      </c>
      <c r="R1035" s="63">
        <v>6</v>
      </c>
      <c r="S1035" s="63">
        <v>7</v>
      </c>
      <c r="T1035" s="112">
        <f t="shared" si="29"/>
        <v>11000</v>
      </c>
      <c r="U1035" s="63">
        <v>96.632818</v>
      </c>
      <c r="W1035" s="163">
        <f t="shared" si="30"/>
        <v>3205</v>
      </c>
    </row>
    <row r="1036" spans="1:23" ht="15" customHeight="1" x14ac:dyDescent="0.25">
      <c r="A1036" s="206"/>
      <c r="B1036" s="171"/>
      <c r="C1036" s="26" t="s">
        <v>111</v>
      </c>
      <c r="D1036" s="26" t="s">
        <v>1177</v>
      </c>
      <c r="E1036" s="27" t="s">
        <v>21</v>
      </c>
      <c r="F1036" s="27" t="s">
        <v>1461</v>
      </c>
      <c r="G1036" s="47" t="s">
        <v>1455</v>
      </c>
      <c r="H1036" s="74">
        <v>44664</v>
      </c>
      <c r="I1036" s="60">
        <v>44666</v>
      </c>
      <c r="J1036" s="88">
        <v>9500</v>
      </c>
      <c r="K1036" s="63">
        <v>6.3863000000000003</v>
      </c>
      <c r="L1036" s="60">
        <v>44848</v>
      </c>
      <c r="M1036" s="63">
        <v>202.98949999999999</v>
      </c>
      <c r="N1036" s="112">
        <v>1186</v>
      </c>
      <c r="O1036" s="112">
        <f t="shared" si="31"/>
        <v>8314</v>
      </c>
      <c r="P1036" s="64">
        <v>9500</v>
      </c>
      <c r="Q1036" s="63">
        <v>6.5</v>
      </c>
      <c r="R1036" s="63">
        <v>5.5</v>
      </c>
      <c r="S1036" s="63">
        <v>6.5</v>
      </c>
      <c r="T1036" s="112">
        <f t="shared" si="29"/>
        <v>9500</v>
      </c>
      <c r="U1036" s="63">
        <v>96.872337999999999</v>
      </c>
      <c r="W1036" s="163">
        <f t="shared" si="30"/>
        <v>0</v>
      </c>
    </row>
    <row r="1037" spans="1:23" ht="15" customHeight="1" x14ac:dyDescent="0.25">
      <c r="A1037" s="206"/>
      <c r="B1037" s="171"/>
      <c r="C1037" s="26" t="s">
        <v>112</v>
      </c>
      <c r="D1037" s="26" t="s">
        <v>1177</v>
      </c>
      <c r="E1037" s="27" t="s">
        <v>18</v>
      </c>
      <c r="F1037" s="27" t="s">
        <v>1462</v>
      </c>
      <c r="G1037" s="47" t="s">
        <v>1455</v>
      </c>
      <c r="H1037" s="74">
        <v>44663</v>
      </c>
      <c r="I1037" s="60">
        <v>44665</v>
      </c>
      <c r="J1037" s="88">
        <v>20000</v>
      </c>
      <c r="K1037" s="63">
        <v>8.3104999999999993</v>
      </c>
      <c r="L1037" s="60">
        <v>45029</v>
      </c>
      <c r="M1037" s="63">
        <v>184.85</v>
      </c>
      <c r="N1037" s="112">
        <v>9810</v>
      </c>
      <c r="O1037" s="112">
        <f t="shared" si="31"/>
        <v>10190</v>
      </c>
      <c r="P1037" s="64">
        <v>20000</v>
      </c>
      <c r="Q1037" s="63">
        <v>7.9</v>
      </c>
      <c r="R1037" s="63">
        <v>6.6</v>
      </c>
      <c r="S1037" s="63">
        <v>7.9</v>
      </c>
      <c r="T1037" s="112">
        <f t="shared" si="29"/>
        <v>20000</v>
      </c>
      <c r="U1037" s="63">
        <v>92.248531999999997</v>
      </c>
      <c r="W1037" s="163">
        <f t="shared" si="30"/>
        <v>0</v>
      </c>
    </row>
    <row r="1038" spans="1:23" ht="15" customHeight="1" x14ac:dyDescent="0.25">
      <c r="A1038" s="206"/>
      <c r="B1038" s="171"/>
      <c r="C1038" s="26" t="s">
        <v>113</v>
      </c>
      <c r="D1038" s="26" t="s">
        <v>1177</v>
      </c>
      <c r="E1038" s="27" t="s">
        <v>21</v>
      </c>
      <c r="F1038" s="27" t="s">
        <v>1463</v>
      </c>
      <c r="G1038" s="47" t="s">
        <v>1455</v>
      </c>
      <c r="H1038" s="74">
        <v>44664</v>
      </c>
      <c r="I1038" s="60">
        <v>44666</v>
      </c>
      <c r="J1038" s="88">
        <v>24000</v>
      </c>
      <c r="K1038" s="63">
        <v>6.7870999999999997</v>
      </c>
      <c r="L1038" s="60">
        <v>44848</v>
      </c>
      <c r="M1038" s="63">
        <v>14.0458</v>
      </c>
      <c r="N1038" s="112">
        <v>3361</v>
      </c>
      <c r="O1038" s="112">
        <f t="shared" si="31"/>
        <v>0</v>
      </c>
      <c r="P1038" s="64">
        <v>3361</v>
      </c>
      <c r="Q1038" s="63">
        <v>6.6</v>
      </c>
      <c r="R1038" s="63">
        <v>6.52</v>
      </c>
      <c r="S1038" s="63">
        <v>6.6</v>
      </c>
      <c r="T1038" s="112">
        <f t="shared" si="29"/>
        <v>24000</v>
      </c>
      <c r="U1038" s="63">
        <v>96.682569000000001</v>
      </c>
      <c r="W1038" s="163">
        <f t="shared" si="30"/>
        <v>20639</v>
      </c>
    </row>
    <row r="1039" spans="1:23" ht="15" customHeight="1" x14ac:dyDescent="0.25">
      <c r="A1039" s="206"/>
      <c r="B1039" s="171"/>
      <c r="C1039" s="26" t="s">
        <v>79</v>
      </c>
      <c r="D1039" s="26" t="s">
        <v>1177</v>
      </c>
      <c r="E1039" s="27" t="s">
        <v>23</v>
      </c>
      <c r="F1039" s="27" t="s">
        <v>1518</v>
      </c>
      <c r="G1039" s="47" t="s">
        <v>1455</v>
      </c>
      <c r="H1039" s="74">
        <v>44670</v>
      </c>
      <c r="I1039" s="60">
        <v>44672</v>
      </c>
      <c r="J1039" s="88">
        <v>8000</v>
      </c>
      <c r="K1039" s="63">
        <v>6.2907999999999999</v>
      </c>
      <c r="L1039" s="60">
        <v>44763</v>
      </c>
      <c r="M1039" s="63">
        <v>148.9375</v>
      </c>
      <c r="N1039" s="112">
        <v>5025</v>
      </c>
      <c r="O1039" s="112">
        <f t="shared" si="31"/>
        <v>2975</v>
      </c>
      <c r="P1039" s="64">
        <v>8000</v>
      </c>
      <c r="Q1039" s="63">
        <v>6.5</v>
      </c>
      <c r="R1039" s="63">
        <v>5.9</v>
      </c>
      <c r="S1039" s="63">
        <v>6.5</v>
      </c>
      <c r="T1039" s="112">
        <f t="shared" si="29"/>
        <v>8000</v>
      </c>
      <c r="U1039" s="63">
        <v>98.434713000000002</v>
      </c>
      <c r="W1039" s="163">
        <f t="shared" si="30"/>
        <v>0</v>
      </c>
    </row>
    <row r="1040" spans="1:23" ht="15" customHeight="1" x14ac:dyDescent="0.25">
      <c r="A1040" s="206"/>
      <c r="B1040" s="171"/>
      <c r="C1040" s="26" t="s">
        <v>111</v>
      </c>
      <c r="D1040" s="26" t="s">
        <v>1177</v>
      </c>
      <c r="E1040" s="27" t="s">
        <v>23</v>
      </c>
      <c r="F1040" s="27" t="s">
        <v>1468</v>
      </c>
      <c r="G1040" s="47" t="s">
        <v>1455</v>
      </c>
      <c r="H1040" s="74">
        <v>44671</v>
      </c>
      <c r="I1040" s="60">
        <v>44673</v>
      </c>
      <c r="J1040" s="88">
        <v>12000</v>
      </c>
      <c r="K1040" s="63">
        <v>5.774</v>
      </c>
      <c r="L1040" s="60">
        <v>44764</v>
      </c>
      <c r="M1040" s="63">
        <v>105.0667</v>
      </c>
      <c r="N1040" s="112">
        <v>5400</v>
      </c>
      <c r="O1040" s="112">
        <f t="shared" si="31"/>
        <v>5208</v>
      </c>
      <c r="P1040" s="64">
        <v>10608</v>
      </c>
      <c r="Q1040" s="63">
        <v>6.05</v>
      </c>
      <c r="R1040" s="63">
        <v>5</v>
      </c>
      <c r="S1040" s="63">
        <v>6.05</v>
      </c>
      <c r="T1040" s="112">
        <f t="shared" si="29"/>
        <v>12000</v>
      </c>
      <c r="U1040" s="63">
        <v>98.561469000000002</v>
      </c>
      <c r="W1040" s="163">
        <f t="shared" si="30"/>
        <v>1392</v>
      </c>
    </row>
    <row r="1041" spans="1:23" ht="15" customHeight="1" x14ac:dyDescent="0.25">
      <c r="A1041" s="206"/>
      <c r="B1041" s="171"/>
      <c r="C1041" s="26" t="s">
        <v>112</v>
      </c>
      <c r="D1041" s="26" t="s">
        <v>1177</v>
      </c>
      <c r="E1041" s="27" t="s">
        <v>18</v>
      </c>
      <c r="F1041" s="27" t="s">
        <v>1469</v>
      </c>
      <c r="G1041" s="47" t="s">
        <v>1455</v>
      </c>
      <c r="H1041" s="74">
        <v>44670</v>
      </c>
      <c r="I1041" s="60">
        <v>44672</v>
      </c>
      <c r="J1041" s="88">
        <v>17000</v>
      </c>
      <c r="K1041" s="63">
        <v>7.0217000000000001</v>
      </c>
      <c r="L1041" s="60">
        <v>45036</v>
      </c>
      <c r="M1041" s="63">
        <v>213.05289999999999</v>
      </c>
      <c r="N1041" s="112">
        <v>13521</v>
      </c>
      <c r="O1041" s="112">
        <f t="shared" si="31"/>
        <v>3479</v>
      </c>
      <c r="P1041" s="64">
        <v>17000</v>
      </c>
      <c r="Q1041" s="63">
        <v>7.5</v>
      </c>
      <c r="R1041" s="63">
        <v>4.5</v>
      </c>
      <c r="S1041" s="63">
        <v>7.5</v>
      </c>
      <c r="T1041" s="112">
        <f t="shared" si="29"/>
        <v>17000</v>
      </c>
      <c r="U1041" s="63">
        <v>93.370918000000003</v>
      </c>
      <c r="W1041" s="163">
        <f t="shared" si="30"/>
        <v>0</v>
      </c>
    </row>
    <row r="1042" spans="1:23" ht="15" customHeight="1" x14ac:dyDescent="0.25">
      <c r="A1042" s="206"/>
      <c r="B1042" s="171"/>
      <c r="C1042" s="26" t="s">
        <v>113</v>
      </c>
      <c r="D1042" s="26" t="s">
        <v>1177</v>
      </c>
      <c r="E1042" s="27" t="s">
        <v>21</v>
      </c>
      <c r="F1042" s="27" t="s">
        <v>1470</v>
      </c>
      <c r="G1042" s="47" t="s">
        <v>1455</v>
      </c>
      <c r="H1042" s="74">
        <v>44671</v>
      </c>
      <c r="I1042" s="60">
        <v>44673</v>
      </c>
      <c r="J1042" s="88">
        <v>10000</v>
      </c>
      <c r="K1042" s="63">
        <v>6.7209000000000003</v>
      </c>
      <c r="L1042" s="60">
        <v>44855</v>
      </c>
      <c r="M1042" s="63">
        <v>60.1</v>
      </c>
      <c r="N1042" s="112">
        <v>6000</v>
      </c>
      <c r="O1042" s="112">
        <f t="shared" si="31"/>
        <v>0</v>
      </c>
      <c r="P1042" s="64">
        <v>6000</v>
      </c>
      <c r="Q1042" s="63">
        <v>6.5</v>
      </c>
      <c r="R1042" s="63">
        <v>6.5</v>
      </c>
      <c r="S1042" s="63">
        <v>6.5</v>
      </c>
      <c r="T1042" s="112">
        <f t="shared" si="29"/>
        <v>10000</v>
      </c>
      <c r="U1042" s="63">
        <v>96.713888999999995</v>
      </c>
      <c r="W1042" s="163">
        <f t="shared" si="30"/>
        <v>4000</v>
      </c>
    </row>
    <row r="1043" spans="1:23" ht="15" customHeight="1" x14ac:dyDescent="0.25">
      <c r="A1043" s="206"/>
      <c r="B1043" s="171"/>
      <c r="C1043" s="26" t="s">
        <v>79</v>
      </c>
      <c r="D1043" s="26" t="s">
        <v>1177</v>
      </c>
      <c r="E1043" s="27" t="s">
        <v>21</v>
      </c>
      <c r="F1043" s="27" t="s">
        <v>1514</v>
      </c>
      <c r="G1043" s="47" t="s">
        <v>1455</v>
      </c>
      <c r="H1043" s="74">
        <v>44677</v>
      </c>
      <c r="I1043" s="60">
        <v>44679</v>
      </c>
      <c r="J1043" s="88">
        <v>10000</v>
      </c>
      <c r="K1043" s="63">
        <v>6.5496999999999996</v>
      </c>
      <c r="L1043" s="60">
        <v>44861</v>
      </c>
      <c r="M1043" s="63">
        <v>95.19</v>
      </c>
      <c r="N1043" s="112">
        <v>0</v>
      </c>
      <c r="O1043" s="112">
        <f t="shared" si="31"/>
        <v>4009</v>
      </c>
      <c r="P1043" s="64">
        <v>4009</v>
      </c>
      <c r="Q1043" s="63">
        <v>6.5</v>
      </c>
      <c r="R1043" s="63">
        <v>6</v>
      </c>
      <c r="S1043" s="63">
        <v>6.5</v>
      </c>
      <c r="T1043" s="112">
        <f t="shared" si="29"/>
        <v>10000</v>
      </c>
      <c r="U1043" s="63">
        <v>96.794910999999999</v>
      </c>
      <c r="W1043" s="163">
        <f t="shared" si="30"/>
        <v>5991</v>
      </c>
    </row>
    <row r="1044" spans="1:23" ht="15" customHeight="1" x14ac:dyDescent="0.25">
      <c r="A1044" s="206"/>
      <c r="B1044" s="171"/>
      <c r="C1044" s="26" t="s">
        <v>111</v>
      </c>
      <c r="D1044" s="26" t="s">
        <v>1177</v>
      </c>
      <c r="E1044" s="27" t="s">
        <v>23</v>
      </c>
      <c r="F1044" s="27" t="s">
        <v>1472</v>
      </c>
      <c r="G1044" s="47" t="s">
        <v>1455</v>
      </c>
      <c r="H1044" s="74">
        <v>44678</v>
      </c>
      <c r="I1044" s="60">
        <f>H1044+2</f>
        <v>44680</v>
      </c>
      <c r="J1044" s="88">
        <v>13500</v>
      </c>
      <c r="K1044" s="63">
        <v>5.8543000000000003</v>
      </c>
      <c r="L1044" s="60">
        <v>44771</v>
      </c>
      <c r="M1044" s="63">
        <v>148.37039999999999</v>
      </c>
      <c r="N1044" s="112">
        <v>9325</v>
      </c>
      <c r="O1044" s="112">
        <f t="shared" si="31"/>
        <v>4175</v>
      </c>
      <c r="P1044" s="64">
        <v>13500</v>
      </c>
      <c r="Q1044" s="63">
        <v>5.9</v>
      </c>
      <c r="R1044" s="63">
        <v>5.6</v>
      </c>
      <c r="S1044" s="63">
        <v>5.9</v>
      </c>
      <c r="T1044" s="112">
        <f t="shared" si="29"/>
        <v>13500</v>
      </c>
      <c r="U1044" s="63">
        <v>98.541734000000005</v>
      </c>
      <c r="W1044" s="163">
        <f t="shared" si="30"/>
        <v>0</v>
      </c>
    </row>
    <row r="1045" spans="1:23" ht="15" customHeight="1" x14ac:dyDescent="0.25">
      <c r="A1045" s="206"/>
      <c r="B1045" s="173"/>
      <c r="C1045" s="26" t="s">
        <v>113</v>
      </c>
      <c r="D1045" s="26" t="s">
        <v>1177</v>
      </c>
      <c r="E1045" s="27" t="s">
        <v>21</v>
      </c>
      <c r="F1045" s="27" t="s">
        <v>1473</v>
      </c>
      <c r="G1045" s="47" t="s">
        <v>1455</v>
      </c>
      <c r="H1045" s="74">
        <v>44678</v>
      </c>
      <c r="I1045" s="60">
        <f>H1045+2</f>
        <v>44680</v>
      </c>
      <c r="J1045" s="88">
        <v>20000</v>
      </c>
      <c r="K1045" s="63">
        <v>6.7209000000000003</v>
      </c>
      <c r="L1045" s="60">
        <v>44862</v>
      </c>
      <c r="M1045" s="63">
        <v>57.594999999999999</v>
      </c>
      <c r="N1045" s="112">
        <v>0</v>
      </c>
      <c r="O1045" s="112">
        <f t="shared" si="31"/>
        <v>11019</v>
      </c>
      <c r="P1045" s="64">
        <v>11019</v>
      </c>
      <c r="Q1045" s="63">
        <v>6.5</v>
      </c>
      <c r="R1045" s="63">
        <v>6.5</v>
      </c>
      <c r="S1045" s="63">
        <v>6.5</v>
      </c>
      <c r="T1045" s="112">
        <f t="shared" si="29"/>
        <v>20000</v>
      </c>
      <c r="U1045" s="63">
        <v>96.713888999999995</v>
      </c>
      <c r="W1045" s="163">
        <f t="shared" si="30"/>
        <v>8981</v>
      </c>
    </row>
    <row r="1046" spans="1:23" ht="15" customHeight="1" x14ac:dyDescent="0.2">
      <c r="A1046" s="206"/>
      <c r="B1046" s="174" t="s">
        <v>33</v>
      </c>
      <c r="C1046" s="34" t="s">
        <v>79</v>
      </c>
      <c r="D1046" s="34" t="s">
        <v>1177</v>
      </c>
      <c r="E1046" s="65" t="s">
        <v>23</v>
      </c>
      <c r="F1046" s="65" t="s">
        <v>1513</v>
      </c>
      <c r="G1046" s="43" t="s">
        <v>1475</v>
      </c>
      <c r="H1046" s="67">
        <v>44684</v>
      </c>
      <c r="I1046" s="145">
        <f>H1046+2</f>
        <v>44686</v>
      </c>
      <c r="J1046" s="41">
        <v>7000</v>
      </c>
      <c r="K1046" s="44">
        <v>6.2122999999999999</v>
      </c>
      <c r="L1046" s="67">
        <v>44777</v>
      </c>
      <c r="M1046" s="44">
        <v>79.285700000000006</v>
      </c>
      <c r="N1046" s="110">
        <v>3850</v>
      </c>
      <c r="O1046" s="146">
        <f t="shared" si="31"/>
        <v>1700</v>
      </c>
      <c r="P1046" s="70">
        <v>5550</v>
      </c>
      <c r="Q1046" s="44">
        <v>6.5</v>
      </c>
      <c r="R1046" s="44">
        <v>5.6</v>
      </c>
      <c r="S1046" s="44">
        <v>6.5</v>
      </c>
      <c r="T1046" s="132">
        <f t="shared" si="29"/>
        <v>7000</v>
      </c>
      <c r="U1046" s="44">
        <v>98.453956000000005</v>
      </c>
      <c r="W1046" s="163">
        <f t="shared" si="30"/>
        <v>1450</v>
      </c>
    </row>
    <row r="1047" spans="1:23" ht="15" customHeight="1" x14ac:dyDescent="0.2">
      <c r="A1047" s="206"/>
      <c r="B1047" s="175"/>
      <c r="C1047" s="34" t="s">
        <v>111</v>
      </c>
      <c r="D1047" s="34" t="s">
        <v>1177</v>
      </c>
      <c r="E1047" s="65" t="s">
        <v>18</v>
      </c>
      <c r="F1047" s="65" t="s">
        <v>1476</v>
      </c>
      <c r="G1047" s="43" t="s">
        <v>1475</v>
      </c>
      <c r="H1047" s="67">
        <v>44685</v>
      </c>
      <c r="I1047" s="145">
        <f t="shared" ref="I1047:I1060" si="32">H1047+2</f>
        <v>44687</v>
      </c>
      <c r="J1047" s="41">
        <v>12000</v>
      </c>
      <c r="K1047" s="44">
        <v>6.7438000000000002</v>
      </c>
      <c r="L1047" s="67">
        <v>45051</v>
      </c>
      <c r="M1047" s="44">
        <v>100.0333</v>
      </c>
      <c r="N1047" s="41">
        <v>5000</v>
      </c>
      <c r="O1047" s="146">
        <f t="shared" ref="O1047:O1080" si="33">P1047-N1047</f>
        <v>4494</v>
      </c>
      <c r="P1047" s="70">
        <v>9494</v>
      </c>
      <c r="Q1047" s="44">
        <v>6.55</v>
      </c>
      <c r="R1047" s="44">
        <v>5.75</v>
      </c>
      <c r="S1047" s="44">
        <v>6.55</v>
      </c>
      <c r="T1047" s="132">
        <f t="shared" si="29"/>
        <v>12000</v>
      </c>
      <c r="U1047" s="44">
        <v>93.616495999999998</v>
      </c>
      <c r="W1047" s="163">
        <f t="shared" si="30"/>
        <v>2506</v>
      </c>
    </row>
    <row r="1048" spans="1:23" ht="15" customHeight="1" x14ac:dyDescent="0.2">
      <c r="A1048" s="206"/>
      <c r="B1048" s="175"/>
      <c r="C1048" s="34" t="s">
        <v>113</v>
      </c>
      <c r="D1048" s="34" t="s">
        <v>1177</v>
      </c>
      <c r="E1048" s="65" t="s">
        <v>18</v>
      </c>
      <c r="F1048" s="65" t="s">
        <v>1477</v>
      </c>
      <c r="G1048" s="43" t="s">
        <v>1475</v>
      </c>
      <c r="H1048" s="67">
        <v>44685</v>
      </c>
      <c r="I1048" s="145">
        <f t="shared" si="32"/>
        <v>44687</v>
      </c>
      <c r="J1048" s="41">
        <v>20000</v>
      </c>
      <c r="K1048" s="44"/>
      <c r="L1048" s="67"/>
      <c r="M1048" s="44"/>
      <c r="N1048" s="41"/>
      <c r="O1048" s="146">
        <f t="shared" si="33"/>
        <v>0</v>
      </c>
      <c r="P1048" s="70"/>
      <c r="Q1048" s="44"/>
      <c r="R1048" s="44"/>
      <c r="S1048" s="44"/>
      <c r="T1048" s="132">
        <f t="shared" si="29"/>
        <v>20000</v>
      </c>
      <c r="U1048" s="44"/>
      <c r="W1048" s="163">
        <f t="shared" si="30"/>
        <v>20000</v>
      </c>
    </row>
    <row r="1049" spans="1:23" ht="13.5" customHeight="1" x14ac:dyDescent="0.2">
      <c r="A1049" s="206"/>
      <c r="B1049" s="175"/>
      <c r="C1049" s="34" t="s">
        <v>79</v>
      </c>
      <c r="D1049" s="34" t="s">
        <v>1177</v>
      </c>
      <c r="E1049" s="65" t="s">
        <v>21</v>
      </c>
      <c r="F1049" s="65" t="s">
        <v>1512</v>
      </c>
      <c r="G1049" s="43" t="s">
        <v>1475</v>
      </c>
      <c r="H1049" s="67">
        <v>44691</v>
      </c>
      <c r="I1049" s="145">
        <f t="shared" si="32"/>
        <v>44693</v>
      </c>
      <c r="J1049" s="41">
        <v>12000</v>
      </c>
      <c r="K1049" s="44">
        <v>6.7851999999999997</v>
      </c>
      <c r="L1049" s="67">
        <v>44875</v>
      </c>
      <c r="M1049" s="44">
        <v>113.2333</v>
      </c>
      <c r="N1049" s="41">
        <v>1500</v>
      </c>
      <c r="O1049" s="146">
        <f t="shared" si="33"/>
        <v>10500</v>
      </c>
      <c r="P1049" s="70">
        <v>12000</v>
      </c>
      <c r="Q1049" s="44">
        <v>7</v>
      </c>
      <c r="R1049" s="44">
        <v>6</v>
      </c>
      <c r="S1049" s="44">
        <v>7</v>
      </c>
      <c r="T1049" s="132">
        <f t="shared" si="29"/>
        <v>12000</v>
      </c>
      <c r="U1049" s="44">
        <v>96.683470999999997</v>
      </c>
      <c r="W1049" s="163">
        <f t="shared" si="30"/>
        <v>0</v>
      </c>
    </row>
    <row r="1050" spans="1:23" ht="15" customHeight="1" x14ac:dyDescent="0.2">
      <c r="A1050" s="206"/>
      <c r="B1050" s="175"/>
      <c r="C1050" s="34" t="s">
        <v>112</v>
      </c>
      <c r="D1050" s="34" t="s">
        <v>1177</v>
      </c>
      <c r="E1050" s="65" t="s">
        <v>18</v>
      </c>
      <c r="F1050" s="65" t="s">
        <v>1482</v>
      </c>
      <c r="G1050" s="43" t="s">
        <v>1475</v>
      </c>
      <c r="H1050" s="67">
        <v>44691</v>
      </c>
      <c r="I1050" s="145">
        <f t="shared" si="32"/>
        <v>44693</v>
      </c>
      <c r="J1050" s="41">
        <v>15000</v>
      </c>
      <c r="K1050" s="44">
        <v>7.6811999999999996</v>
      </c>
      <c r="L1050" s="67">
        <v>45057</v>
      </c>
      <c r="M1050" s="44">
        <v>129.77330000000001</v>
      </c>
      <c r="N1050" s="41">
        <v>14382</v>
      </c>
      <c r="O1050" s="146">
        <f t="shared" si="33"/>
        <v>618</v>
      </c>
      <c r="P1050" s="70">
        <v>15000</v>
      </c>
      <c r="Q1050" s="44">
        <v>7.5</v>
      </c>
      <c r="R1050" s="44">
        <v>5.0999999999999996</v>
      </c>
      <c r="S1050" s="44">
        <v>7.5</v>
      </c>
      <c r="T1050" s="132">
        <f t="shared" si="29"/>
        <v>15000</v>
      </c>
      <c r="U1050" s="44">
        <v>92.793190999999993</v>
      </c>
      <c r="W1050" s="163">
        <f t="shared" si="30"/>
        <v>0</v>
      </c>
    </row>
    <row r="1051" spans="1:23" ht="15" customHeight="1" x14ac:dyDescent="0.2">
      <c r="A1051" s="206"/>
      <c r="B1051" s="175"/>
      <c r="C1051" s="34" t="s">
        <v>113</v>
      </c>
      <c r="D1051" s="34" t="s">
        <v>1177</v>
      </c>
      <c r="E1051" s="65" t="s">
        <v>21</v>
      </c>
      <c r="F1051" s="65" t="s">
        <v>1483</v>
      </c>
      <c r="G1051" s="43" t="s">
        <v>1475</v>
      </c>
      <c r="H1051" s="67">
        <v>44691</v>
      </c>
      <c r="I1051" s="145">
        <f t="shared" si="32"/>
        <v>44693</v>
      </c>
      <c r="J1051" s="41">
        <v>30000</v>
      </c>
      <c r="K1051" s="44">
        <v>6.7209000000000003</v>
      </c>
      <c r="L1051" s="67">
        <v>44876</v>
      </c>
      <c r="M1051" s="44">
        <v>35.463299999999997</v>
      </c>
      <c r="N1051" s="110">
        <v>5500</v>
      </c>
      <c r="O1051" s="146">
        <f t="shared" si="33"/>
        <v>5139</v>
      </c>
      <c r="P1051" s="70">
        <v>10639</v>
      </c>
      <c r="Q1051" s="44">
        <v>6.5</v>
      </c>
      <c r="R1051" s="44">
        <v>6.5</v>
      </c>
      <c r="S1051" s="44">
        <v>6.5</v>
      </c>
      <c r="T1051" s="132">
        <f t="shared" si="29"/>
        <v>30000</v>
      </c>
      <c r="U1051" s="44">
        <v>96.713888999999995</v>
      </c>
      <c r="W1051" s="163">
        <f t="shared" si="30"/>
        <v>19361</v>
      </c>
    </row>
    <row r="1052" spans="1:23" ht="15" customHeight="1" x14ac:dyDescent="0.2">
      <c r="A1052" s="206"/>
      <c r="B1052" s="175"/>
      <c r="C1052" s="34" t="s">
        <v>111</v>
      </c>
      <c r="D1052" s="34" t="s">
        <v>1177</v>
      </c>
      <c r="E1052" s="65" t="s">
        <v>23</v>
      </c>
      <c r="F1052" s="65" t="s">
        <v>1486</v>
      </c>
      <c r="G1052" s="43" t="s">
        <v>1475</v>
      </c>
      <c r="H1052" s="67">
        <v>44699</v>
      </c>
      <c r="I1052" s="145">
        <f t="shared" si="32"/>
        <v>44701</v>
      </c>
      <c r="J1052" s="41">
        <v>8000</v>
      </c>
      <c r="K1052" s="44">
        <v>5.7877999999999998</v>
      </c>
      <c r="L1052" s="67">
        <v>44792</v>
      </c>
      <c r="M1052" s="44">
        <v>135.125</v>
      </c>
      <c r="N1052" s="110">
        <v>5415</v>
      </c>
      <c r="O1052" s="146">
        <f t="shared" si="33"/>
        <v>2585</v>
      </c>
      <c r="P1052" s="70">
        <v>8000</v>
      </c>
      <c r="Q1052" s="44">
        <v>5.8</v>
      </c>
      <c r="R1052" s="44">
        <v>5.35</v>
      </c>
      <c r="S1052" s="44">
        <v>5.8</v>
      </c>
      <c r="T1052" s="132">
        <f t="shared" si="29"/>
        <v>8000</v>
      </c>
      <c r="U1052" s="44">
        <v>98.558060999999995</v>
      </c>
      <c r="W1052" s="163">
        <f t="shared" si="30"/>
        <v>0</v>
      </c>
    </row>
    <row r="1053" spans="1:23" ht="15" customHeight="1" x14ac:dyDescent="0.2">
      <c r="A1053" s="206"/>
      <c r="B1053" s="175"/>
      <c r="C1053" s="34" t="s">
        <v>113</v>
      </c>
      <c r="D1053" s="34" t="s">
        <v>1177</v>
      </c>
      <c r="E1053" s="65" t="s">
        <v>21</v>
      </c>
      <c r="F1053" s="65" t="s">
        <v>1487</v>
      </c>
      <c r="G1053" s="43" t="s">
        <v>1475</v>
      </c>
      <c r="H1053" s="67">
        <v>44699</v>
      </c>
      <c r="I1053" s="145">
        <f t="shared" si="32"/>
        <v>44701</v>
      </c>
      <c r="J1053" s="41">
        <v>25452</v>
      </c>
      <c r="K1053" s="44">
        <v>6.7816999999999998</v>
      </c>
      <c r="L1053" s="67">
        <v>44883</v>
      </c>
      <c r="M1053" s="44">
        <v>14.780799999999999</v>
      </c>
      <c r="N1053" s="41">
        <v>2700</v>
      </c>
      <c r="O1053" s="146">
        <f t="shared" si="33"/>
        <v>1062</v>
      </c>
      <c r="P1053" s="70">
        <v>3762</v>
      </c>
      <c r="Q1053" s="44">
        <v>6.62</v>
      </c>
      <c r="R1053" s="44">
        <v>6.5</v>
      </c>
      <c r="S1053" s="44">
        <v>6.62</v>
      </c>
      <c r="T1053" s="132">
        <f t="shared" si="29"/>
        <v>25452</v>
      </c>
      <c r="U1053" s="44">
        <v>96.685130999999998</v>
      </c>
      <c r="W1053" s="163">
        <f t="shared" si="30"/>
        <v>21690</v>
      </c>
    </row>
    <row r="1054" spans="1:23" ht="15" customHeight="1" x14ac:dyDescent="0.2">
      <c r="A1054" s="206"/>
      <c r="B1054" s="175"/>
      <c r="C1054" s="34" t="s">
        <v>79</v>
      </c>
      <c r="D1054" s="34" t="s">
        <v>1177</v>
      </c>
      <c r="E1054" s="65" t="s">
        <v>21</v>
      </c>
      <c r="F1054" s="65" t="s">
        <v>1515</v>
      </c>
      <c r="G1054" s="43" t="s">
        <v>1475</v>
      </c>
      <c r="H1054" s="67">
        <v>44705</v>
      </c>
      <c r="I1054" s="145">
        <f t="shared" si="32"/>
        <v>44707</v>
      </c>
      <c r="J1054" s="41">
        <v>12000</v>
      </c>
      <c r="K1054" s="44"/>
      <c r="L1054" s="67"/>
      <c r="M1054" s="44"/>
      <c r="N1054" s="41"/>
      <c r="O1054" s="146">
        <f t="shared" si="33"/>
        <v>0</v>
      </c>
      <c r="P1054" s="70"/>
      <c r="Q1054" s="44"/>
      <c r="R1054" s="44"/>
      <c r="S1054" s="44"/>
      <c r="T1054" s="132">
        <f t="shared" si="29"/>
        <v>12000</v>
      </c>
      <c r="U1054" s="44"/>
      <c r="W1054" s="163">
        <f t="shared" si="30"/>
        <v>12000</v>
      </c>
    </row>
    <row r="1055" spans="1:23" ht="15" customHeight="1" x14ac:dyDescent="0.25">
      <c r="A1055" s="206"/>
      <c r="B1055" s="175"/>
      <c r="C1055" s="34" t="s">
        <v>111</v>
      </c>
      <c r="D1055" s="34" t="s">
        <v>1177</v>
      </c>
      <c r="E1055" s="65" t="s">
        <v>21</v>
      </c>
      <c r="F1055" s="65" t="s">
        <v>1491</v>
      </c>
      <c r="G1055" s="43" t="s">
        <v>1475</v>
      </c>
      <c r="H1055" s="67">
        <v>44706</v>
      </c>
      <c r="I1055" s="145">
        <f t="shared" si="32"/>
        <v>44708</v>
      </c>
      <c r="J1055" s="41">
        <v>8500</v>
      </c>
      <c r="K1055" s="44">
        <v>5.6715999999999998</v>
      </c>
      <c r="L1055" s="67">
        <v>44890</v>
      </c>
      <c r="M1055" s="44">
        <v>199.29409999999999</v>
      </c>
      <c r="N1055" s="109">
        <v>3179</v>
      </c>
      <c r="O1055" s="146">
        <f t="shared" si="33"/>
        <v>5321</v>
      </c>
      <c r="P1055" s="70">
        <v>8500</v>
      </c>
      <c r="Q1055" s="44">
        <v>6</v>
      </c>
      <c r="R1055" s="44">
        <v>5.3</v>
      </c>
      <c r="S1055" s="44">
        <v>6</v>
      </c>
      <c r="T1055" s="132">
        <f t="shared" si="29"/>
        <v>8500</v>
      </c>
      <c r="U1055" s="44">
        <v>97.212604999999996</v>
      </c>
      <c r="W1055" s="163">
        <f t="shared" si="30"/>
        <v>0</v>
      </c>
    </row>
    <row r="1056" spans="1:23" ht="15" customHeight="1" x14ac:dyDescent="0.25">
      <c r="A1056" s="206"/>
      <c r="B1056" s="175"/>
      <c r="C1056" s="34" t="s">
        <v>113</v>
      </c>
      <c r="D1056" s="34" t="s">
        <v>1177</v>
      </c>
      <c r="E1056" s="65" t="s">
        <v>18</v>
      </c>
      <c r="F1056" s="65" t="s">
        <v>1492</v>
      </c>
      <c r="G1056" s="43" t="s">
        <v>1475</v>
      </c>
      <c r="H1056" s="67">
        <v>44706</v>
      </c>
      <c r="I1056" s="145">
        <f t="shared" si="32"/>
        <v>44708</v>
      </c>
      <c r="J1056" s="41">
        <v>10000</v>
      </c>
      <c r="K1056" s="44"/>
      <c r="L1056" s="67"/>
      <c r="M1056" s="44"/>
      <c r="N1056" s="109"/>
      <c r="O1056" s="146">
        <f t="shared" si="33"/>
        <v>0</v>
      </c>
      <c r="P1056" s="70"/>
      <c r="Q1056" s="44"/>
      <c r="R1056" s="44"/>
      <c r="S1056" s="44"/>
      <c r="T1056" s="132">
        <f t="shared" si="29"/>
        <v>10000</v>
      </c>
      <c r="U1056" s="44"/>
      <c r="W1056" s="163">
        <f t="shared" si="30"/>
        <v>10000</v>
      </c>
    </row>
    <row r="1057" spans="1:23" ht="15" customHeight="1" x14ac:dyDescent="0.25">
      <c r="A1057" s="206"/>
      <c r="B1057" s="172" t="s">
        <v>45</v>
      </c>
      <c r="C1057" s="26" t="s">
        <v>79</v>
      </c>
      <c r="D1057" s="26" t="s">
        <v>1177</v>
      </c>
      <c r="E1057" s="27" t="s">
        <v>23</v>
      </c>
      <c r="F1057" s="27" t="s">
        <v>1510</v>
      </c>
      <c r="G1057" s="47" t="s">
        <v>1499</v>
      </c>
      <c r="H1057" s="74">
        <v>44712</v>
      </c>
      <c r="I1057" s="60">
        <f t="shared" si="32"/>
        <v>44714</v>
      </c>
      <c r="J1057" s="88">
        <v>8000</v>
      </c>
      <c r="K1057" s="63">
        <v>6.7408999999999999</v>
      </c>
      <c r="L1057" s="60">
        <v>44805</v>
      </c>
      <c r="M1057" s="63">
        <v>69.674999999999997</v>
      </c>
      <c r="N1057" s="112">
        <v>50</v>
      </c>
      <c r="O1057" s="112">
        <f t="shared" si="33"/>
        <v>5524</v>
      </c>
      <c r="P1057" s="64">
        <v>5574</v>
      </c>
      <c r="Q1057" s="63">
        <v>6.75</v>
      </c>
      <c r="R1057" s="63">
        <v>6</v>
      </c>
      <c r="S1057" s="63">
        <v>6.75</v>
      </c>
      <c r="T1057" s="112">
        <f t="shared" si="29"/>
        <v>8000</v>
      </c>
      <c r="U1057" s="63">
        <v>98.324610000000007</v>
      </c>
      <c r="W1057" s="163">
        <f t="shared" si="30"/>
        <v>2426</v>
      </c>
    </row>
    <row r="1058" spans="1:23" ht="15" customHeight="1" x14ac:dyDescent="0.25">
      <c r="A1058" s="206"/>
      <c r="B1058" s="171"/>
      <c r="C1058" s="26" t="s">
        <v>111</v>
      </c>
      <c r="D1058" s="26" t="s">
        <v>1177</v>
      </c>
      <c r="E1058" s="27" t="s">
        <v>23</v>
      </c>
      <c r="F1058" s="27" t="s">
        <v>1495</v>
      </c>
      <c r="G1058" s="47" t="s">
        <v>1499</v>
      </c>
      <c r="H1058" s="74">
        <v>44713</v>
      </c>
      <c r="I1058" s="60">
        <f t="shared" si="32"/>
        <v>44715</v>
      </c>
      <c r="J1058" s="88">
        <v>8000</v>
      </c>
      <c r="K1058" s="63">
        <v>5.4683999999999999</v>
      </c>
      <c r="L1058" s="60">
        <v>44806</v>
      </c>
      <c r="M1058" s="63">
        <v>114.75</v>
      </c>
      <c r="N1058" s="112">
        <v>3100</v>
      </c>
      <c r="O1058" s="112">
        <f t="shared" si="33"/>
        <v>4580</v>
      </c>
      <c r="P1058" s="64">
        <v>7680</v>
      </c>
      <c r="Q1058" s="63">
        <v>5.7</v>
      </c>
      <c r="R1058" s="63">
        <v>5</v>
      </c>
      <c r="S1058" s="63">
        <v>5.7</v>
      </c>
      <c r="T1058" s="112">
        <f t="shared" si="29"/>
        <v>8000</v>
      </c>
      <c r="U1058" s="63">
        <v>98.636546999999993</v>
      </c>
      <c r="W1058" s="163">
        <f t="shared" si="30"/>
        <v>320</v>
      </c>
    </row>
    <row r="1059" spans="1:23" ht="15" customHeight="1" x14ac:dyDescent="0.25">
      <c r="A1059" s="206"/>
      <c r="B1059" s="171"/>
      <c r="C1059" s="26" t="s">
        <v>113</v>
      </c>
      <c r="D1059" s="26" t="s">
        <v>1177</v>
      </c>
      <c r="E1059" s="27" t="s">
        <v>21</v>
      </c>
      <c r="F1059" s="27" t="s">
        <v>1496</v>
      </c>
      <c r="G1059" s="47" t="s">
        <v>1499</v>
      </c>
      <c r="H1059" s="74">
        <v>44713</v>
      </c>
      <c r="I1059" s="60">
        <f t="shared" si="32"/>
        <v>44715</v>
      </c>
      <c r="J1059" s="88">
        <v>35022</v>
      </c>
      <c r="K1059" s="63">
        <v>6.7636000000000003</v>
      </c>
      <c r="L1059" s="60">
        <v>44897</v>
      </c>
      <c r="M1059" s="63">
        <v>35.706099999999999</v>
      </c>
      <c r="N1059" s="112">
        <v>10500</v>
      </c>
      <c r="O1059" s="112">
        <f t="shared" si="33"/>
        <v>2005</v>
      </c>
      <c r="P1059" s="64">
        <v>12505</v>
      </c>
      <c r="Q1059" s="63">
        <v>6.75</v>
      </c>
      <c r="R1059" s="63">
        <v>6.5</v>
      </c>
      <c r="S1059" s="63">
        <v>6.75</v>
      </c>
      <c r="T1059" s="112">
        <f t="shared" si="29"/>
        <v>35022</v>
      </c>
      <c r="U1059" s="63">
        <v>96.693674999999999</v>
      </c>
      <c r="W1059" s="163">
        <f t="shared" si="30"/>
        <v>22517</v>
      </c>
    </row>
    <row r="1060" spans="1:23" ht="15" customHeight="1" x14ac:dyDescent="0.25">
      <c r="A1060" s="206"/>
      <c r="B1060" s="171"/>
      <c r="C1060" s="26" t="s">
        <v>79</v>
      </c>
      <c r="D1060" s="26" t="s">
        <v>1177</v>
      </c>
      <c r="E1060" s="27" t="s">
        <v>21</v>
      </c>
      <c r="F1060" s="27" t="s">
        <v>1511</v>
      </c>
      <c r="G1060" s="47" t="s">
        <v>1499</v>
      </c>
      <c r="H1060" s="74">
        <v>44719</v>
      </c>
      <c r="I1060" s="60">
        <f t="shared" si="32"/>
        <v>44721</v>
      </c>
      <c r="J1060" s="88">
        <v>11000</v>
      </c>
      <c r="K1060" s="63">
        <v>7.0012999999999996</v>
      </c>
      <c r="L1060" s="60">
        <v>44903</v>
      </c>
      <c r="M1060" s="63">
        <v>95.509100000000004</v>
      </c>
      <c r="N1060" s="112">
        <v>26</v>
      </c>
      <c r="O1060" s="112">
        <f t="shared" si="33"/>
        <v>10480</v>
      </c>
      <c r="P1060" s="64">
        <v>10506</v>
      </c>
      <c r="Q1060" s="63">
        <v>7</v>
      </c>
      <c r="R1060" s="63">
        <v>6</v>
      </c>
      <c r="S1060" s="63">
        <v>7</v>
      </c>
      <c r="T1060" s="112">
        <f t="shared" si="29"/>
        <v>11000</v>
      </c>
      <c r="U1060" s="63">
        <v>96.581461000000004</v>
      </c>
      <c r="W1060" s="163">
        <f t="shared" si="30"/>
        <v>494</v>
      </c>
    </row>
    <row r="1061" spans="1:23" ht="15" customHeight="1" x14ac:dyDescent="0.25">
      <c r="A1061" s="206"/>
      <c r="B1061" s="171"/>
      <c r="C1061" s="26" t="s">
        <v>111</v>
      </c>
      <c r="D1061" s="26" t="s">
        <v>1177</v>
      </c>
      <c r="E1061" s="27" t="s">
        <v>18</v>
      </c>
      <c r="F1061" s="27" t="s">
        <v>1500</v>
      </c>
      <c r="G1061" s="47" t="s">
        <v>1499</v>
      </c>
      <c r="H1061" s="74">
        <v>44720</v>
      </c>
      <c r="I1061" s="60">
        <f t="shared" ref="I1061:I1080" si="34">H1061+2</f>
        <v>44722</v>
      </c>
      <c r="J1061" s="88">
        <v>12000</v>
      </c>
      <c r="K1061" s="63">
        <v>6.4580000000000002</v>
      </c>
      <c r="L1061" s="60">
        <v>45086</v>
      </c>
      <c r="M1061" s="63">
        <v>112.575</v>
      </c>
      <c r="N1061" s="112">
        <v>5093</v>
      </c>
      <c r="O1061" s="112">
        <f t="shared" si="33"/>
        <v>6907</v>
      </c>
      <c r="P1061" s="64">
        <v>12000</v>
      </c>
      <c r="Q1061" s="63">
        <v>6.5</v>
      </c>
      <c r="R1061" s="63">
        <v>5.75</v>
      </c>
      <c r="S1061" s="63">
        <v>6.5</v>
      </c>
      <c r="T1061" s="112">
        <f t="shared" si="29"/>
        <v>12000</v>
      </c>
      <c r="U1061" s="63">
        <v>93.870518000000004</v>
      </c>
      <c r="W1061" s="163">
        <f t="shared" si="30"/>
        <v>0</v>
      </c>
    </row>
    <row r="1062" spans="1:23" ht="15" customHeight="1" x14ac:dyDescent="0.25">
      <c r="A1062" s="206"/>
      <c r="B1062" s="171"/>
      <c r="C1062" s="26" t="s">
        <v>113</v>
      </c>
      <c r="D1062" s="26" t="s">
        <v>1177</v>
      </c>
      <c r="E1062" s="27" t="s">
        <v>21</v>
      </c>
      <c r="F1062" s="27" t="s">
        <v>1501</v>
      </c>
      <c r="G1062" s="47" t="s">
        <v>1499</v>
      </c>
      <c r="H1062" s="74">
        <v>44720</v>
      </c>
      <c r="I1062" s="60">
        <f t="shared" si="34"/>
        <v>44722</v>
      </c>
      <c r="J1062" s="88">
        <v>20000</v>
      </c>
      <c r="K1062" s="63">
        <v>6.7244999999999999</v>
      </c>
      <c r="L1062" s="60">
        <v>44904</v>
      </c>
      <c r="M1062" s="63">
        <v>10.14</v>
      </c>
      <c r="N1062" s="112">
        <v>2000</v>
      </c>
      <c r="O1062" s="112">
        <f t="shared" si="33"/>
        <v>28</v>
      </c>
      <c r="P1062" s="64">
        <v>2028</v>
      </c>
      <c r="Q1062" s="63">
        <v>6.75</v>
      </c>
      <c r="R1062" s="63">
        <v>6.5</v>
      </c>
      <c r="S1062" s="63">
        <v>6.75</v>
      </c>
      <c r="T1062" s="112">
        <f t="shared" si="29"/>
        <v>20000</v>
      </c>
      <c r="U1062" s="63">
        <v>96.712143999999995</v>
      </c>
      <c r="W1062" s="163">
        <f t="shared" si="30"/>
        <v>17972</v>
      </c>
    </row>
    <row r="1063" spans="1:23" ht="15" customHeight="1" x14ac:dyDescent="0.25">
      <c r="A1063" s="206"/>
      <c r="B1063" s="171"/>
      <c r="C1063" s="26" t="s">
        <v>79</v>
      </c>
      <c r="D1063" s="26" t="s">
        <v>1177</v>
      </c>
      <c r="E1063" s="27" t="s">
        <v>23</v>
      </c>
      <c r="F1063" s="27" t="s">
        <v>1509</v>
      </c>
      <c r="G1063" s="47" t="s">
        <v>1499</v>
      </c>
      <c r="H1063" s="74">
        <v>44726</v>
      </c>
      <c r="I1063" s="60">
        <f t="shared" si="34"/>
        <v>44728</v>
      </c>
      <c r="J1063" s="88">
        <v>10000</v>
      </c>
      <c r="K1063" s="63">
        <v>6.2465999999999999</v>
      </c>
      <c r="L1063" s="60">
        <v>44819</v>
      </c>
      <c r="M1063" s="63">
        <v>135.01</v>
      </c>
      <c r="N1063" s="112">
        <v>6560</v>
      </c>
      <c r="O1063" s="112">
        <f t="shared" si="33"/>
        <v>3440</v>
      </c>
      <c r="P1063" s="64">
        <v>10000</v>
      </c>
      <c r="Q1063" s="63">
        <v>6.25</v>
      </c>
      <c r="R1063" s="63">
        <v>5.85</v>
      </c>
      <c r="S1063" s="63">
        <v>6.25</v>
      </c>
      <c r="T1063" s="112">
        <f t="shared" si="29"/>
        <v>10000</v>
      </c>
      <c r="U1063" s="63">
        <v>98.445543000000001</v>
      </c>
      <c r="W1063" s="163">
        <f t="shared" si="30"/>
        <v>0</v>
      </c>
    </row>
    <row r="1064" spans="1:23" ht="15" customHeight="1" x14ac:dyDescent="0.25">
      <c r="A1064" s="206"/>
      <c r="B1064" s="171"/>
      <c r="C1064" s="26" t="s">
        <v>111</v>
      </c>
      <c r="D1064" s="26" t="s">
        <v>1177</v>
      </c>
      <c r="E1064" s="27" t="s">
        <v>21</v>
      </c>
      <c r="F1064" s="27" t="s">
        <v>1505</v>
      </c>
      <c r="G1064" s="47" t="s">
        <v>1499</v>
      </c>
      <c r="H1064" s="74">
        <v>44727</v>
      </c>
      <c r="I1064" s="60">
        <f t="shared" si="34"/>
        <v>44729</v>
      </c>
      <c r="J1064" s="88">
        <v>8000</v>
      </c>
      <c r="K1064" s="63">
        <v>6.1196000000000002</v>
      </c>
      <c r="L1064" s="60">
        <v>44911</v>
      </c>
      <c r="M1064" s="63">
        <v>99.575000000000003</v>
      </c>
      <c r="N1064" s="112">
        <v>4200</v>
      </c>
      <c r="O1064" s="112">
        <f t="shared" si="33"/>
        <v>3761</v>
      </c>
      <c r="P1064" s="64">
        <v>7961</v>
      </c>
      <c r="Q1064" s="63">
        <v>6</v>
      </c>
      <c r="R1064" s="63">
        <v>5.75</v>
      </c>
      <c r="S1064" s="63">
        <v>6</v>
      </c>
      <c r="T1064" s="112">
        <f t="shared" si="29"/>
        <v>8000</v>
      </c>
      <c r="U1064" s="63">
        <v>96.999047000000004</v>
      </c>
      <c r="W1064" s="163">
        <f t="shared" si="30"/>
        <v>39</v>
      </c>
    </row>
    <row r="1065" spans="1:23" ht="15" customHeight="1" x14ac:dyDescent="0.25">
      <c r="A1065" s="206"/>
      <c r="B1065" s="171"/>
      <c r="C1065" s="26" t="s">
        <v>113</v>
      </c>
      <c r="D1065" s="26" t="s">
        <v>1177</v>
      </c>
      <c r="E1065" s="27" t="s">
        <v>21</v>
      </c>
      <c r="F1065" s="27" t="s">
        <v>1506</v>
      </c>
      <c r="G1065" s="47" t="s">
        <v>1499</v>
      </c>
      <c r="H1065" s="74">
        <v>44727</v>
      </c>
      <c r="I1065" s="60">
        <f t="shared" si="34"/>
        <v>44729</v>
      </c>
      <c r="J1065" s="88">
        <v>42742</v>
      </c>
      <c r="K1065" s="63">
        <v>6.8787000000000003</v>
      </c>
      <c r="L1065" s="60">
        <v>44911</v>
      </c>
      <c r="M1065" s="63">
        <v>71.599400000000003</v>
      </c>
      <c r="N1065" s="112">
        <v>21573</v>
      </c>
      <c r="O1065" s="112">
        <f t="shared" si="33"/>
        <v>9030</v>
      </c>
      <c r="P1065" s="64">
        <v>30603</v>
      </c>
      <c r="Q1065" s="63">
        <v>7</v>
      </c>
      <c r="R1065" s="63">
        <v>6.5</v>
      </c>
      <c r="S1065" s="63">
        <v>7</v>
      </c>
      <c r="T1065" s="112">
        <f t="shared" si="29"/>
        <v>42742</v>
      </c>
      <c r="U1065" s="63">
        <v>96.639302000000001</v>
      </c>
      <c r="W1065" s="163">
        <f t="shared" si="30"/>
        <v>12139</v>
      </c>
    </row>
    <row r="1066" spans="1:23" ht="15" customHeight="1" x14ac:dyDescent="0.25">
      <c r="A1066" s="206"/>
      <c r="B1066" s="171"/>
      <c r="C1066" s="26" t="s">
        <v>76</v>
      </c>
      <c r="D1066" s="26" t="s">
        <v>1177</v>
      </c>
      <c r="E1066" s="27" t="s">
        <v>21</v>
      </c>
      <c r="F1066" s="27" t="s">
        <v>1594</v>
      </c>
      <c r="G1066" s="47" t="s">
        <v>1499</v>
      </c>
      <c r="H1066" s="74">
        <v>44732</v>
      </c>
      <c r="I1066" s="60">
        <f t="shared" si="34"/>
        <v>44734</v>
      </c>
      <c r="J1066" s="88">
        <v>10000</v>
      </c>
      <c r="K1066" s="63">
        <v>2.5423</v>
      </c>
      <c r="L1066" s="60">
        <v>44916</v>
      </c>
      <c r="M1066" s="63">
        <v>245</v>
      </c>
      <c r="N1066" s="112">
        <v>1000</v>
      </c>
      <c r="O1066" s="112">
        <f t="shared" si="33"/>
        <v>9000</v>
      </c>
      <c r="P1066" s="64">
        <v>10000</v>
      </c>
      <c r="Q1066" s="63">
        <v>2.8</v>
      </c>
      <c r="R1066" s="63">
        <v>2.4</v>
      </c>
      <c r="S1066" s="63">
        <v>2.8</v>
      </c>
      <c r="T1066" s="112">
        <f t="shared" si="29"/>
        <v>10000</v>
      </c>
      <c r="U1066" s="63">
        <v>98.731055999999995</v>
      </c>
      <c r="W1066" s="163">
        <f t="shared" si="30"/>
        <v>0</v>
      </c>
    </row>
    <row r="1067" spans="1:23" ht="15" customHeight="1" x14ac:dyDescent="0.25">
      <c r="A1067" s="206"/>
      <c r="B1067" s="171"/>
      <c r="C1067" s="26" t="s">
        <v>79</v>
      </c>
      <c r="D1067" s="26" t="s">
        <v>1177</v>
      </c>
      <c r="E1067" s="27" t="s">
        <v>23</v>
      </c>
      <c r="F1067" s="27" t="s">
        <v>1595</v>
      </c>
      <c r="G1067" s="47" t="s">
        <v>1499</v>
      </c>
      <c r="H1067" s="74">
        <v>44733</v>
      </c>
      <c r="I1067" s="60">
        <f t="shared" si="34"/>
        <v>44735</v>
      </c>
      <c r="J1067" s="88">
        <v>5000</v>
      </c>
      <c r="K1067" s="63">
        <v>6.5979000000000001</v>
      </c>
      <c r="L1067" s="60">
        <v>44819</v>
      </c>
      <c r="M1067" s="63">
        <v>140.22</v>
      </c>
      <c r="N1067" s="112">
        <v>3564</v>
      </c>
      <c r="O1067" s="112">
        <f t="shared" si="33"/>
        <v>1436</v>
      </c>
      <c r="P1067" s="64">
        <v>5000</v>
      </c>
      <c r="Q1067" s="63">
        <v>6.5</v>
      </c>
      <c r="R1067" s="63">
        <v>5.5</v>
      </c>
      <c r="S1067" s="63">
        <v>6.5</v>
      </c>
      <c r="T1067" s="112">
        <f t="shared" si="29"/>
        <v>5000</v>
      </c>
      <c r="U1067" s="63">
        <v>98.483823000000001</v>
      </c>
      <c r="W1067" s="163">
        <f t="shared" si="30"/>
        <v>0</v>
      </c>
    </row>
    <row r="1068" spans="1:23" ht="15" customHeight="1" x14ac:dyDescent="0.25">
      <c r="A1068" s="206"/>
      <c r="B1068" s="171"/>
      <c r="C1068" s="26" t="s">
        <v>111</v>
      </c>
      <c r="D1068" s="26" t="s">
        <v>1177</v>
      </c>
      <c r="E1068" s="27" t="s">
        <v>21</v>
      </c>
      <c r="F1068" s="27" t="s">
        <v>1596</v>
      </c>
      <c r="G1068" s="47" t="s">
        <v>1499</v>
      </c>
      <c r="H1068" s="74">
        <v>44734</v>
      </c>
      <c r="I1068" s="60">
        <f t="shared" si="34"/>
        <v>44736</v>
      </c>
      <c r="J1068" s="88">
        <v>12000</v>
      </c>
      <c r="K1068" s="63">
        <v>6.0877999999999997</v>
      </c>
      <c r="L1068" s="60">
        <v>44918</v>
      </c>
      <c r="M1068" s="63">
        <v>108.38330000000001</v>
      </c>
      <c r="N1068" s="112">
        <v>6755</v>
      </c>
      <c r="O1068" s="112">
        <f t="shared" si="33"/>
        <v>5245</v>
      </c>
      <c r="P1068" s="64">
        <v>12000</v>
      </c>
      <c r="Q1068" s="63">
        <v>6</v>
      </c>
      <c r="R1068" s="63">
        <v>5.75</v>
      </c>
      <c r="S1068" s="63">
        <v>6</v>
      </c>
      <c r="T1068" s="112">
        <f t="shared" si="29"/>
        <v>12000</v>
      </c>
      <c r="U1068" s="63">
        <v>97.014167999999998</v>
      </c>
      <c r="W1068" s="163">
        <f t="shared" si="30"/>
        <v>0</v>
      </c>
    </row>
    <row r="1069" spans="1:23" ht="15" customHeight="1" x14ac:dyDescent="0.25">
      <c r="A1069" s="206"/>
      <c r="B1069" s="171"/>
      <c r="C1069" s="26" t="s">
        <v>113</v>
      </c>
      <c r="D1069" s="26" t="s">
        <v>1177</v>
      </c>
      <c r="E1069" s="27" t="s">
        <v>21</v>
      </c>
      <c r="F1069" s="27" t="s">
        <v>1597</v>
      </c>
      <c r="G1069" s="47" t="s">
        <v>1499</v>
      </c>
      <c r="H1069" s="74">
        <v>44734</v>
      </c>
      <c r="I1069" s="60">
        <f t="shared" si="34"/>
        <v>44736</v>
      </c>
      <c r="J1069" s="88">
        <v>20260</v>
      </c>
      <c r="K1069" s="63">
        <v>6.7199</v>
      </c>
      <c r="L1069" s="60">
        <v>44918</v>
      </c>
      <c r="M1069" s="63">
        <v>79.501499999999993</v>
      </c>
      <c r="N1069" s="112">
        <v>15994</v>
      </c>
      <c r="O1069" s="112">
        <f t="shared" si="33"/>
        <v>47</v>
      </c>
      <c r="P1069" s="64">
        <v>16041</v>
      </c>
      <c r="Q1069" s="63">
        <v>6.5</v>
      </c>
      <c r="R1069" s="63">
        <v>6.5</v>
      </c>
      <c r="S1069" s="63">
        <v>6.5</v>
      </c>
      <c r="T1069" s="112">
        <f t="shared" si="29"/>
        <v>20260</v>
      </c>
      <c r="U1069" s="63">
        <v>96.714361999999994</v>
      </c>
      <c r="W1069" s="163">
        <f t="shared" si="30"/>
        <v>4219</v>
      </c>
    </row>
    <row r="1070" spans="1:23" ht="15" customHeight="1" x14ac:dyDescent="0.25">
      <c r="A1070" s="206"/>
      <c r="B1070" s="171"/>
      <c r="C1070" s="26" t="s">
        <v>76</v>
      </c>
      <c r="D1070" s="26" t="s">
        <v>1177</v>
      </c>
      <c r="E1070" s="27" t="s">
        <v>21</v>
      </c>
      <c r="F1070" s="27" t="s">
        <v>1600</v>
      </c>
      <c r="G1070" s="47" t="s">
        <v>1499</v>
      </c>
      <c r="H1070" s="74">
        <v>44739</v>
      </c>
      <c r="I1070" s="60">
        <f t="shared" si="34"/>
        <v>44741</v>
      </c>
      <c r="J1070" s="88">
        <v>10000</v>
      </c>
      <c r="K1070" s="63">
        <v>2.8172999999999999</v>
      </c>
      <c r="L1070" s="60">
        <v>44923</v>
      </c>
      <c r="M1070" s="63">
        <v>130</v>
      </c>
      <c r="N1070" s="112">
        <v>10000</v>
      </c>
      <c r="O1070" s="112">
        <f t="shared" si="33"/>
        <v>0</v>
      </c>
      <c r="P1070" s="64">
        <v>10000</v>
      </c>
      <c r="Q1070" s="63">
        <v>2.9</v>
      </c>
      <c r="R1070" s="63">
        <v>2.5</v>
      </c>
      <c r="S1070" s="63">
        <v>2.9</v>
      </c>
      <c r="T1070" s="112">
        <f t="shared" si="29"/>
        <v>10000</v>
      </c>
      <c r="U1070" s="63">
        <v>98.595692999999997</v>
      </c>
      <c r="W1070" s="163">
        <f t="shared" si="30"/>
        <v>0</v>
      </c>
    </row>
    <row r="1071" spans="1:23" ht="15" customHeight="1" x14ac:dyDescent="0.25">
      <c r="A1071" s="206"/>
      <c r="B1071" s="171"/>
      <c r="C1071" s="26" t="s">
        <v>79</v>
      </c>
      <c r="D1071" s="26" t="s">
        <v>1177</v>
      </c>
      <c r="E1071" s="27" t="s">
        <v>21</v>
      </c>
      <c r="F1071" s="27" t="s">
        <v>1601</v>
      </c>
      <c r="G1071" s="47" t="s">
        <v>1499</v>
      </c>
      <c r="H1071" s="74">
        <v>44740</v>
      </c>
      <c r="I1071" s="60">
        <f t="shared" si="34"/>
        <v>44742</v>
      </c>
      <c r="J1071" s="88">
        <v>13000</v>
      </c>
      <c r="K1071" s="63">
        <v>6.8388999999999998</v>
      </c>
      <c r="L1071" s="60">
        <v>44924</v>
      </c>
      <c r="M1071" s="63">
        <v>75.546199999999999</v>
      </c>
      <c r="N1071" s="112">
        <v>1640</v>
      </c>
      <c r="O1071" s="112">
        <f t="shared" si="33"/>
        <v>8181</v>
      </c>
      <c r="P1071" s="64">
        <v>9821</v>
      </c>
      <c r="Q1071" s="63">
        <v>7</v>
      </c>
      <c r="R1071" s="63">
        <v>5.6</v>
      </c>
      <c r="S1071" s="63">
        <v>7</v>
      </c>
      <c r="T1071" s="112">
        <f t="shared" si="29"/>
        <v>13000</v>
      </c>
      <c r="U1071" s="63">
        <v>96.658092999999994</v>
      </c>
      <c r="W1071" s="163">
        <f t="shared" si="30"/>
        <v>3179</v>
      </c>
    </row>
    <row r="1072" spans="1:23" ht="15" customHeight="1" x14ac:dyDescent="0.25">
      <c r="A1072" s="206"/>
      <c r="B1072" s="173"/>
      <c r="C1072" s="26" t="s">
        <v>112</v>
      </c>
      <c r="D1072" s="26" t="s">
        <v>1177</v>
      </c>
      <c r="E1072" s="27" t="s">
        <v>18</v>
      </c>
      <c r="F1072" s="27" t="s">
        <v>1602</v>
      </c>
      <c r="G1072" s="47" t="s">
        <v>1499</v>
      </c>
      <c r="H1072" s="74">
        <v>44740</v>
      </c>
      <c r="I1072" s="60">
        <f t="shared" si="34"/>
        <v>44742</v>
      </c>
      <c r="J1072" s="88">
        <v>20000</v>
      </c>
      <c r="K1072" s="63">
        <v>8.2100000000000009</v>
      </c>
      <c r="L1072" s="60">
        <v>45106</v>
      </c>
      <c r="M1072" s="63">
        <v>112.875</v>
      </c>
      <c r="N1072" s="112">
        <v>16774</v>
      </c>
      <c r="O1072" s="112">
        <f t="shared" si="33"/>
        <v>3226</v>
      </c>
      <c r="P1072" s="64">
        <v>20000</v>
      </c>
      <c r="Q1072" s="63">
        <v>8.5</v>
      </c>
      <c r="R1072" s="63">
        <v>6</v>
      </c>
      <c r="S1072" s="63">
        <v>8.5</v>
      </c>
      <c r="T1072" s="112">
        <f t="shared" si="29"/>
        <v>20000</v>
      </c>
      <c r="U1072" s="63">
        <v>92.335070000000002</v>
      </c>
      <c r="W1072" s="163">
        <f t="shared" si="30"/>
        <v>0</v>
      </c>
    </row>
    <row r="1073" spans="1:23" ht="15" customHeight="1" x14ac:dyDescent="0.2">
      <c r="A1073" s="206"/>
      <c r="B1073" s="175" t="s">
        <v>57</v>
      </c>
      <c r="C1073" s="34" t="s">
        <v>111</v>
      </c>
      <c r="D1073" s="34" t="s">
        <v>1177</v>
      </c>
      <c r="E1073" s="65" t="s">
        <v>23</v>
      </c>
      <c r="F1073" s="65" t="s">
        <v>1603</v>
      </c>
      <c r="G1073" s="43" t="s">
        <v>1617</v>
      </c>
      <c r="H1073" s="67">
        <v>44741</v>
      </c>
      <c r="I1073" s="145">
        <f t="shared" si="34"/>
        <v>44743</v>
      </c>
      <c r="J1073" s="41">
        <v>11000</v>
      </c>
      <c r="K1073" s="44">
        <v>5.9595000000000002</v>
      </c>
      <c r="L1073" s="67">
        <v>44834</v>
      </c>
      <c r="M1073" s="44">
        <v>89.327299999999994</v>
      </c>
      <c r="N1073" s="110">
        <v>5800</v>
      </c>
      <c r="O1073" s="146">
        <f t="shared" si="33"/>
        <v>4016</v>
      </c>
      <c r="P1073" s="70">
        <v>9816</v>
      </c>
      <c r="Q1073" s="44">
        <v>6</v>
      </c>
      <c r="R1073" s="44">
        <v>5.25</v>
      </c>
      <c r="S1073" s="44">
        <v>6</v>
      </c>
      <c r="T1073" s="132">
        <f t="shared" si="29"/>
        <v>11000</v>
      </c>
      <c r="U1073" s="44">
        <v>98.515922000000003</v>
      </c>
      <c r="W1073" s="163">
        <f t="shared" si="30"/>
        <v>1184</v>
      </c>
    </row>
    <row r="1074" spans="1:23" ht="15" customHeight="1" x14ac:dyDescent="0.2">
      <c r="A1074" s="206"/>
      <c r="B1074" s="175"/>
      <c r="C1074" s="34" t="s">
        <v>79</v>
      </c>
      <c r="D1074" s="34" t="s">
        <v>1177</v>
      </c>
      <c r="E1074" s="65" t="s">
        <v>23</v>
      </c>
      <c r="F1074" s="65" t="s">
        <v>1605</v>
      </c>
      <c r="G1074" s="43" t="s">
        <v>1606</v>
      </c>
      <c r="H1074" s="67">
        <v>44747</v>
      </c>
      <c r="I1074" s="145">
        <f t="shared" si="34"/>
        <v>44749</v>
      </c>
      <c r="J1074" s="41">
        <v>7000</v>
      </c>
      <c r="K1074" s="44">
        <v>6.0869</v>
      </c>
      <c r="L1074" s="67">
        <v>44840</v>
      </c>
      <c r="M1074" s="44">
        <v>125.51430000000001</v>
      </c>
      <c r="N1074" s="110">
        <v>5125</v>
      </c>
      <c r="O1074" s="146">
        <f t="shared" si="33"/>
        <v>50</v>
      </c>
      <c r="P1074" s="70">
        <v>5175</v>
      </c>
      <c r="Q1074" s="44">
        <v>6</v>
      </c>
      <c r="R1074" s="44">
        <v>5.7</v>
      </c>
      <c r="S1074" s="44">
        <v>6</v>
      </c>
      <c r="T1074" s="132">
        <f t="shared" si="29"/>
        <v>7000</v>
      </c>
      <c r="U1074" s="44">
        <v>98.484677000000005</v>
      </c>
      <c r="W1074" s="163">
        <f t="shared" si="30"/>
        <v>1825</v>
      </c>
    </row>
    <row r="1075" spans="1:23" ht="15" customHeight="1" x14ac:dyDescent="0.2">
      <c r="A1075" s="206"/>
      <c r="B1075" s="175"/>
      <c r="C1075" s="34" t="s">
        <v>111</v>
      </c>
      <c r="D1075" s="34" t="s">
        <v>1177</v>
      </c>
      <c r="E1075" s="65" t="s">
        <v>21</v>
      </c>
      <c r="F1075" s="65" t="s">
        <v>1607</v>
      </c>
      <c r="G1075" s="43" t="s">
        <v>1606</v>
      </c>
      <c r="H1075" s="67">
        <v>44748</v>
      </c>
      <c r="I1075" s="145">
        <f t="shared" si="34"/>
        <v>44750</v>
      </c>
      <c r="J1075" s="41">
        <v>12000</v>
      </c>
      <c r="K1075" s="44">
        <v>6.0232000000000001</v>
      </c>
      <c r="L1075" s="67">
        <v>44932</v>
      </c>
      <c r="M1075" s="44">
        <v>124.85</v>
      </c>
      <c r="N1075" s="41">
        <v>4200</v>
      </c>
      <c r="O1075" s="146">
        <f t="shared" si="33"/>
        <v>7114</v>
      </c>
      <c r="P1075" s="70">
        <v>11314</v>
      </c>
      <c r="Q1075" s="44">
        <v>6</v>
      </c>
      <c r="R1075" s="44">
        <v>4.1100000000000003</v>
      </c>
      <c r="S1075" s="44">
        <v>6</v>
      </c>
      <c r="T1075" s="132">
        <f t="shared" si="29"/>
        <v>12000</v>
      </c>
      <c r="U1075" s="44">
        <v>97.044922</v>
      </c>
      <c r="W1075" s="163">
        <f t="shared" si="30"/>
        <v>686</v>
      </c>
    </row>
    <row r="1076" spans="1:23" ht="15" customHeight="1" x14ac:dyDescent="0.2">
      <c r="A1076" s="206"/>
      <c r="B1076" s="175"/>
      <c r="C1076" s="34" t="s">
        <v>76</v>
      </c>
      <c r="D1076" s="34" t="s">
        <v>1397</v>
      </c>
      <c r="E1076" s="65" t="s">
        <v>21</v>
      </c>
      <c r="F1076" s="65" t="s">
        <v>1611</v>
      </c>
      <c r="G1076" s="43" t="s">
        <v>1606</v>
      </c>
      <c r="H1076" s="67">
        <v>44753</v>
      </c>
      <c r="I1076" s="145">
        <f t="shared" si="34"/>
        <v>44755</v>
      </c>
      <c r="J1076" s="41">
        <v>83000</v>
      </c>
      <c r="K1076" s="44">
        <v>2.9430999999999998</v>
      </c>
      <c r="L1076" s="67">
        <v>44937</v>
      </c>
      <c r="M1076" s="44">
        <v>100</v>
      </c>
      <c r="N1076" s="41">
        <v>83000</v>
      </c>
      <c r="O1076" s="146">
        <f t="shared" si="33"/>
        <v>0</v>
      </c>
      <c r="P1076" s="70">
        <v>83000</v>
      </c>
      <c r="Q1076" s="44">
        <v>2.9</v>
      </c>
      <c r="R1076" s="44">
        <v>2.9</v>
      </c>
      <c r="S1076" s="44">
        <v>2.9</v>
      </c>
      <c r="T1076" s="132">
        <f t="shared" si="29"/>
        <v>83000</v>
      </c>
      <c r="U1076" s="44">
        <v>98.533889000000002</v>
      </c>
      <c r="W1076" s="163">
        <f t="shared" si="30"/>
        <v>0</v>
      </c>
    </row>
    <row r="1077" spans="1:23" ht="15" customHeight="1" x14ac:dyDescent="0.2">
      <c r="A1077" s="206"/>
      <c r="B1077" s="175"/>
      <c r="C1077" s="34" t="s">
        <v>79</v>
      </c>
      <c r="D1077" s="34" t="s">
        <v>1177</v>
      </c>
      <c r="E1077" s="65" t="s">
        <v>21</v>
      </c>
      <c r="F1077" s="65" t="s">
        <v>1612</v>
      </c>
      <c r="G1077" s="43" t="s">
        <v>1606</v>
      </c>
      <c r="H1077" s="67">
        <v>44754</v>
      </c>
      <c r="I1077" s="145">
        <f t="shared" si="34"/>
        <v>44756</v>
      </c>
      <c r="J1077" s="41">
        <v>10000</v>
      </c>
      <c r="K1077" s="44">
        <v>6.3997999999999999</v>
      </c>
      <c r="L1077" s="67">
        <v>44938</v>
      </c>
      <c r="M1077" s="44">
        <v>25.46</v>
      </c>
      <c r="N1077" s="41">
        <v>2500</v>
      </c>
      <c r="O1077" s="146">
        <f t="shared" si="33"/>
        <v>15</v>
      </c>
      <c r="P1077" s="70">
        <v>2515</v>
      </c>
      <c r="Q1077" s="44">
        <v>6.2</v>
      </c>
      <c r="R1077" s="44">
        <v>6</v>
      </c>
      <c r="S1077" s="44">
        <v>6.2</v>
      </c>
      <c r="T1077" s="132">
        <f t="shared" si="29"/>
        <v>10000</v>
      </c>
      <c r="U1077" s="44">
        <v>96.866158999999996</v>
      </c>
      <c r="W1077" s="163">
        <f t="shared" si="30"/>
        <v>7485</v>
      </c>
    </row>
    <row r="1078" spans="1:23" ht="15" customHeight="1" x14ac:dyDescent="0.2">
      <c r="A1078" s="206"/>
      <c r="B1078" s="175"/>
      <c r="C1078" s="34" t="s">
        <v>111</v>
      </c>
      <c r="D1078" s="34" t="s">
        <v>1177</v>
      </c>
      <c r="E1078" s="65" t="s">
        <v>21</v>
      </c>
      <c r="F1078" s="65" t="s">
        <v>1613</v>
      </c>
      <c r="G1078" s="43" t="s">
        <v>1606</v>
      </c>
      <c r="H1078" s="67">
        <v>44755</v>
      </c>
      <c r="I1078" s="145">
        <f t="shared" si="34"/>
        <v>44757</v>
      </c>
      <c r="J1078" s="41">
        <v>10500</v>
      </c>
      <c r="K1078" s="44">
        <v>6</v>
      </c>
      <c r="L1078" s="67">
        <v>44939</v>
      </c>
      <c r="M1078" s="44">
        <v>177.87620000000001</v>
      </c>
      <c r="N1078" s="41">
        <v>6959</v>
      </c>
      <c r="O1078" s="146">
        <f t="shared" si="33"/>
        <v>3541</v>
      </c>
      <c r="P1078" s="70">
        <v>10500</v>
      </c>
      <c r="Q1078" s="44">
        <v>6</v>
      </c>
      <c r="R1078" s="44">
        <v>5.25</v>
      </c>
      <c r="S1078" s="44">
        <v>6</v>
      </c>
      <c r="T1078" s="132">
        <f t="shared" si="29"/>
        <v>10500</v>
      </c>
      <c r="U1078" s="44">
        <v>97.024348000000003</v>
      </c>
      <c r="W1078" s="163">
        <f t="shared" si="30"/>
        <v>0</v>
      </c>
    </row>
    <row r="1079" spans="1:23" ht="15" customHeight="1" x14ac:dyDescent="0.2">
      <c r="A1079" s="206"/>
      <c r="B1079" s="175"/>
      <c r="C1079" s="34" t="s">
        <v>113</v>
      </c>
      <c r="D1079" s="34" t="s">
        <v>1177</v>
      </c>
      <c r="E1079" s="65" t="s">
        <v>21</v>
      </c>
      <c r="F1079" s="65" t="s">
        <v>1614</v>
      </c>
      <c r="G1079" s="43" t="s">
        <v>1606</v>
      </c>
      <c r="H1079" s="67">
        <v>44755</v>
      </c>
      <c r="I1079" s="145">
        <f t="shared" si="34"/>
        <v>44757</v>
      </c>
      <c r="J1079" s="41">
        <v>25000</v>
      </c>
      <c r="K1079" s="44">
        <v>6.7070999999999996</v>
      </c>
      <c r="L1079" s="67">
        <v>44939</v>
      </c>
      <c r="M1079" s="44">
        <v>20.72</v>
      </c>
      <c r="N1079" s="110">
        <v>5000</v>
      </c>
      <c r="O1079" s="146">
        <f t="shared" si="33"/>
        <v>180</v>
      </c>
      <c r="P1079" s="70">
        <v>5180</v>
      </c>
      <c r="Q1079" s="44">
        <v>6.5</v>
      </c>
      <c r="R1079" s="44">
        <v>5.25</v>
      </c>
      <c r="S1079" s="44">
        <v>6.5</v>
      </c>
      <c r="T1079" s="132">
        <f t="shared" si="29"/>
        <v>25000</v>
      </c>
      <c r="U1079" s="44">
        <v>96.720378999999994</v>
      </c>
      <c r="W1079" s="163">
        <f t="shared" si="30"/>
        <v>19820</v>
      </c>
    </row>
    <row r="1080" spans="1:23" ht="15" customHeight="1" x14ac:dyDescent="0.2">
      <c r="A1080" s="206"/>
      <c r="B1080" s="175"/>
      <c r="C1080" s="34" t="s">
        <v>79</v>
      </c>
      <c r="D1080" s="34" t="s">
        <v>1177</v>
      </c>
      <c r="E1080" s="65" t="s">
        <v>18</v>
      </c>
      <c r="F1080" s="65" t="s">
        <v>1619</v>
      </c>
      <c r="G1080" s="43" t="s">
        <v>1606</v>
      </c>
      <c r="H1080" s="67">
        <v>44761</v>
      </c>
      <c r="I1080" s="145">
        <f t="shared" si="34"/>
        <v>44763</v>
      </c>
      <c r="J1080" s="41">
        <v>7000</v>
      </c>
      <c r="K1080" s="44">
        <v>7.2712000000000003</v>
      </c>
      <c r="L1080" s="67">
        <v>45127</v>
      </c>
      <c r="M1080" s="44">
        <v>131.65710000000001</v>
      </c>
      <c r="N1080" s="110">
        <v>2000</v>
      </c>
      <c r="O1080" s="146">
        <f t="shared" si="33"/>
        <v>5000</v>
      </c>
      <c r="P1080" s="70">
        <v>7000</v>
      </c>
      <c r="Q1080" s="44">
        <v>7</v>
      </c>
      <c r="R1080" s="44">
        <v>6</v>
      </c>
      <c r="S1080" s="44">
        <v>7</v>
      </c>
      <c r="T1080" s="132">
        <f t="shared" si="29"/>
        <v>7000</v>
      </c>
      <c r="U1080" s="44">
        <v>93.151492000000005</v>
      </c>
      <c r="W1080" s="163">
        <f t="shared" si="30"/>
        <v>0</v>
      </c>
    </row>
    <row r="1081" spans="1:23" ht="15" customHeight="1" x14ac:dyDescent="0.2">
      <c r="A1081" s="206"/>
      <c r="B1081" s="175"/>
      <c r="C1081" s="34" t="s">
        <v>111</v>
      </c>
      <c r="D1081" s="34" t="s">
        <v>1177</v>
      </c>
      <c r="E1081" s="65" t="s">
        <v>23</v>
      </c>
      <c r="F1081" s="65" t="s">
        <v>1620</v>
      </c>
      <c r="G1081" s="43" t="s">
        <v>1606</v>
      </c>
      <c r="H1081" s="67">
        <v>44762</v>
      </c>
      <c r="I1081" s="145">
        <f t="shared" ref="I1081:I1101" si="35">H1081+2</f>
        <v>44764</v>
      </c>
      <c r="J1081" s="41">
        <v>10500</v>
      </c>
      <c r="K1081" s="44">
        <v>5.7064000000000004</v>
      </c>
      <c r="L1081" s="67">
        <v>44855</v>
      </c>
      <c r="M1081" s="44">
        <v>143.74289999999999</v>
      </c>
      <c r="N1081" s="41">
        <v>4747</v>
      </c>
      <c r="O1081" s="146">
        <f t="shared" ref="O1081:O1101" si="36">P1081-N1081</f>
        <v>5753</v>
      </c>
      <c r="P1081" s="70">
        <v>10500</v>
      </c>
      <c r="Q1081" s="44">
        <v>5.85</v>
      </c>
      <c r="R1081" s="44">
        <v>5.23</v>
      </c>
      <c r="S1081" s="44">
        <v>5.85</v>
      </c>
      <c r="T1081" s="132">
        <f t="shared" si="29"/>
        <v>10500</v>
      </c>
      <c r="U1081" s="44">
        <v>98.578048999999993</v>
      </c>
      <c r="W1081" s="163">
        <f t="shared" si="30"/>
        <v>0</v>
      </c>
    </row>
    <row r="1082" spans="1:23" ht="15" customHeight="1" x14ac:dyDescent="0.2">
      <c r="A1082" s="206"/>
      <c r="B1082" s="175"/>
      <c r="C1082" s="34" t="s">
        <v>113</v>
      </c>
      <c r="D1082" s="34" t="s">
        <v>1177</v>
      </c>
      <c r="E1082" s="65" t="s">
        <v>21</v>
      </c>
      <c r="F1082" s="65" t="s">
        <v>1621</v>
      </c>
      <c r="G1082" s="43" t="s">
        <v>1606</v>
      </c>
      <c r="H1082" s="67">
        <v>44762</v>
      </c>
      <c r="I1082" s="145">
        <f t="shared" si="35"/>
        <v>44764</v>
      </c>
      <c r="J1082" s="41">
        <v>5000</v>
      </c>
      <c r="K1082" s="44"/>
      <c r="L1082" s="67"/>
      <c r="M1082" s="44"/>
      <c r="N1082" s="41"/>
      <c r="O1082" s="146">
        <f t="shared" si="36"/>
        <v>0</v>
      </c>
      <c r="P1082" s="70"/>
      <c r="Q1082" s="44"/>
      <c r="R1082" s="44"/>
      <c r="S1082" s="44"/>
      <c r="T1082" s="132">
        <f t="shared" si="29"/>
        <v>5000</v>
      </c>
      <c r="U1082" s="44" t="s">
        <v>1354</v>
      </c>
      <c r="W1082" s="163">
        <f t="shared" si="30"/>
        <v>5000</v>
      </c>
    </row>
    <row r="1083" spans="1:23" ht="15" customHeight="1" x14ac:dyDescent="0.25">
      <c r="A1083" s="206"/>
      <c r="B1083" s="175"/>
      <c r="C1083" s="34" t="s">
        <v>76</v>
      </c>
      <c r="D1083" s="34" t="s">
        <v>1177</v>
      </c>
      <c r="E1083" s="65" t="s">
        <v>18</v>
      </c>
      <c r="F1083" s="65" t="s">
        <v>1623</v>
      </c>
      <c r="G1083" s="43" t="s">
        <v>1606</v>
      </c>
      <c r="H1083" s="67">
        <v>44767</v>
      </c>
      <c r="I1083" s="145">
        <f t="shared" si="35"/>
        <v>44769</v>
      </c>
      <c r="J1083" s="41">
        <v>15000</v>
      </c>
      <c r="K1083" s="44"/>
      <c r="L1083" s="67">
        <v>44768</v>
      </c>
      <c r="M1083" s="44"/>
      <c r="N1083" s="109"/>
      <c r="O1083" s="146">
        <f t="shared" si="36"/>
        <v>0</v>
      </c>
      <c r="P1083" s="70"/>
      <c r="Q1083" s="44"/>
      <c r="R1083" s="44"/>
      <c r="S1083" s="44"/>
      <c r="T1083" s="132">
        <f t="shared" si="29"/>
        <v>15000</v>
      </c>
      <c r="U1083" s="44" t="s">
        <v>1354</v>
      </c>
      <c r="W1083" s="163">
        <f t="shared" si="30"/>
        <v>15000</v>
      </c>
    </row>
    <row r="1084" spans="1:23" ht="15" customHeight="1" x14ac:dyDescent="0.25">
      <c r="A1084" s="206"/>
      <c r="B1084" s="175"/>
      <c r="C1084" s="34" t="s">
        <v>111</v>
      </c>
      <c r="D1084" s="34" t="s">
        <v>1177</v>
      </c>
      <c r="E1084" s="65" t="s">
        <v>23</v>
      </c>
      <c r="F1084" s="65" t="s">
        <v>1624</v>
      </c>
      <c r="G1084" s="43" t="s">
        <v>1606</v>
      </c>
      <c r="H1084" s="67">
        <v>44769</v>
      </c>
      <c r="I1084" s="145">
        <f t="shared" si="35"/>
        <v>44771</v>
      </c>
      <c r="J1084" s="41">
        <v>10500</v>
      </c>
      <c r="K1084" s="44">
        <v>5.66</v>
      </c>
      <c r="L1084" s="67">
        <v>44862</v>
      </c>
      <c r="M1084" s="44">
        <v>350.34289999999999</v>
      </c>
      <c r="N1084" s="109">
        <v>1050</v>
      </c>
      <c r="O1084" s="146">
        <f t="shared" si="36"/>
        <v>9450</v>
      </c>
      <c r="P1084" s="70">
        <v>10500</v>
      </c>
      <c r="Q1084" s="44">
        <v>5.75</v>
      </c>
      <c r="R1084" s="44">
        <v>5</v>
      </c>
      <c r="S1084" s="44">
        <v>5.75</v>
      </c>
      <c r="T1084" s="132">
        <f t="shared" si="29"/>
        <v>10500</v>
      </c>
      <c r="U1084" s="44">
        <v>98.589451999999994</v>
      </c>
      <c r="W1084" s="163">
        <f t="shared" si="30"/>
        <v>0</v>
      </c>
    </row>
    <row r="1085" spans="1:23" ht="15" customHeight="1" x14ac:dyDescent="0.25">
      <c r="A1085" s="206"/>
      <c r="B1085" s="175"/>
      <c r="C1085" s="34" t="s">
        <v>112</v>
      </c>
      <c r="D1085" s="34" t="s">
        <v>1177</v>
      </c>
      <c r="E1085" s="65" t="s">
        <v>18</v>
      </c>
      <c r="F1085" s="65" t="s">
        <v>1625</v>
      </c>
      <c r="G1085" s="43" t="s">
        <v>1606</v>
      </c>
      <c r="H1085" s="67">
        <v>44768</v>
      </c>
      <c r="I1085" s="145">
        <f t="shared" si="35"/>
        <v>44770</v>
      </c>
      <c r="J1085" s="41">
        <v>10000</v>
      </c>
      <c r="K1085" s="44">
        <v>8.1001999999999992</v>
      </c>
      <c r="L1085" s="67">
        <v>45134</v>
      </c>
      <c r="M1085" s="44">
        <v>31.75</v>
      </c>
      <c r="N1085" s="109">
        <v>2942</v>
      </c>
      <c r="O1085" s="146">
        <f t="shared" si="36"/>
        <v>233</v>
      </c>
      <c r="P1085" s="70">
        <v>3175</v>
      </c>
      <c r="Q1085" s="44">
        <v>7.95</v>
      </c>
      <c r="R1085" s="44">
        <v>5.75</v>
      </c>
      <c r="S1085" s="44">
        <v>7.95</v>
      </c>
      <c r="T1085" s="132">
        <f t="shared" si="29"/>
        <v>10000</v>
      </c>
      <c r="U1085" s="44">
        <v>92.429771000000002</v>
      </c>
      <c r="W1085" s="163">
        <f t="shared" si="30"/>
        <v>6825</v>
      </c>
    </row>
    <row r="1086" spans="1:23" ht="15" customHeight="1" x14ac:dyDescent="0.25">
      <c r="A1086" s="206"/>
      <c r="B1086" s="175"/>
      <c r="C1086" s="34" t="s">
        <v>113</v>
      </c>
      <c r="D1086" s="34" t="s">
        <v>1177</v>
      </c>
      <c r="E1086" s="65" t="s">
        <v>21</v>
      </c>
      <c r="F1086" s="65" t="s">
        <v>1626</v>
      </c>
      <c r="G1086" s="43" t="s">
        <v>1606</v>
      </c>
      <c r="H1086" s="67">
        <v>44769</v>
      </c>
      <c r="I1086" s="145">
        <f t="shared" si="35"/>
        <v>44771</v>
      </c>
      <c r="J1086" s="41">
        <v>12000</v>
      </c>
      <c r="K1086" s="44">
        <v>6.7565</v>
      </c>
      <c r="L1086" s="67">
        <v>44953</v>
      </c>
      <c r="M1086" s="44">
        <v>58.933300000000003</v>
      </c>
      <c r="N1086" s="109">
        <v>3000</v>
      </c>
      <c r="O1086" s="146">
        <f t="shared" si="36"/>
        <v>1280</v>
      </c>
      <c r="P1086" s="70">
        <v>4280</v>
      </c>
      <c r="Q1086" s="44">
        <v>6.55</v>
      </c>
      <c r="R1086" s="44">
        <v>6.4</v>
      </c>
      <c r="S1086" s="44">
        <v>6.55</v>
      </c>
      <c r="T1086" s="132">
        <f t="shared" si="29"/>
        <v>12000</v>
      </c>
      <c r="U1086" s="44">
        <v>96.697057000000001</v>
      </c>
      <c r="W1086" s="163">
        <f t="shared" si="30"/>
        <v>7720</v>
      </c>
    </row>
    <row r="1087" spans="1:23" ht="15" customHeight="1" x14ac:dyDescent="0.25">
      <c r="A1087" s="206"/>
      <c r="B1087" s="172" t="s">
        <v>117</v>
      </c>
      <c r="C1087" s="26" t="s">
        <v>76</v>
      </c>
      <c r="D1087" s="26" t="s">
        <v>1177</v>
      </c>
      <c r="E1087" s="27" t="s">
        <v>18</v>
      </c>
      <c r="F1087" s="27" t="s">
        <v>1633</v>
      </c>
      <c r="G1087" s="47" t="s">
        <v>1634</v>
      </c>
      <c r="H1087" s="74">
        <v>44774</v>
      </c>
      <c r="I1087" s="60">
        <f t="shared" si="35"/>
        <v>44776</v>
      </c>
      <c r="J1087" s="88">
        <v>15000</v>
      </c>
      <c r="K1087" s="63">
        <v>3.3069999999999999</v>
      </c>
      <c r="L1087" s="60">
        <v>45140</v>
      </c>
      <c r="M1087" s="63">
        <v>23.4</v>
      </c>
      <c r="N1087" s="112">
        <v>3500</v>
      </c>
      <c r="O1087" s="112">
        <f t="shared" si="36"/>
        <v>0</v>
      </c>
      <c r="P1087" s="64">
        <v>3500</v>
      </c>
      <c r="Q1087" s="63">
        <v>3.35</v>
      </c>
      <c r="R1087" s="63">
        <v>3.05</v>
      </c>
      <c r="S1087" s="63">
        <v>3.35</v>
      </c>
      <c r="T1087" s="112">
        <f t="shared" si="29"/>
        <v>15000</v>
      </c>
      <c r="U1087" s="63">
        <v>96.764443999999997</v>
      </c>
      <c r="W1087" s="163">
        <f t="shared" si="30"/>
        <v>11500</v>
      </c>
    </row>
    <row r="1088" spans="1:23" ht="15" customHeight="1" x14ac:dyDescent="0.25">
      <c r="A1088" s="206"/>
      <c r="B1088" s="171"/>
      <c r="C1088" s="26" t="s">
        <v>79</v>
      </c>
      <c r="D1088" s="26" t="s">
        <v>1177</v>
      </c>
      <c r="E1088" s="27" t="s">
        <v>21</v>
      </c>
      <c r="F1088" s="27" t="s">
        <v>1630</v>
      </c>
      <c r="G1088" s="47" t="s">
        <v>1634</v>
      </c>
      <c r="H1088" s="74">
        <v>44775</v>
      </c>
      <c r="I1088" s="60">
        <f t="shared" si="35"/>
        <v>44777</v>
      </c>
      <c r="J1088" s="88">
        <v>13000</v>
      </c>
      <c r="K1088" s="63">
        <v>6.5727000000000002</v>
      </c>
      <c r="L1088" s="60">
        <v>44959</v>
      </c>
      <c r="M1088" s="63">
        <v>79.684600000000003</v>
      </c>
      <c r="N1088" s="112">
        <v>4035</v>
      </c>
      <c r="O1088" s="112">
        <f t="shared" si="36"/>
        <v>6324</v>
      </c>
      <c r="P1088" s="64">
        <v>10359</v>
      </c>
      <c r="Q1088" s="63">
        <v>6.5</v>
      </c>
      <c r="R1088" s="63">
        <v>5.8</v>
      </c>
      <c r="S1088" s="63">
        <v>6.5</v>
      </c>
      <c r="T1088" s="112">
        <f t="shared" si="29"/>
        <v>13000</v>
      </c>
      <c r="U1088" s="63">
        <v>96.783990000000003</v>
      </c>
      <c r="W1088" s="163">
        <f t="shared" si="30"/>
        <v>2641</v>
      </c>
    </row>
    <row r="1089" spans="1:23" ht="15" customHeight="1" x14ac:dyDescent="0.25">
      <c r="A1089" s="206"/>
      <c r="B1089" s="171"/>
      <c r="C1089" s="26" t="s">
        <v>111</v>
      </c>
      <c r="D1089" s="26" t="s">
        <v>1177</v>
      </c>
      <c r="E1089" s="27" t="s">
        <v>18</v>
      </c>
      <c r="F1089" s="27" t="s">
        <v>1631</v>
      </c>
      <c r="G1089" s="47" t="s">
        <v>1634</v>
      </c>
      <c r="H1089" s="74">
        <v>44776</v>
      </c>
      <c r="I1089" s="60">
        <f t="shared" si="35"/>
        <v>44778</v>
      </c>
      <c r="J1089" s="88">
        <v>9500</v>
      </c>
      <c r="K1089" s="63">
        <v>6.2534999999999998</v>
      </c>
      <c r="L1089" s="60">
        <v>45142</v>
      </c>
      <c r="M1089" s="63">
        <v>184.2105</v>
      </c>
      <c r="N1089" s="112">
        <v>4059</v>
      </c>
      <c r="O1089" s="112">
        <f t="shared" si="36"/>
        <v>5441</v>
      </c>
      <c r="P1089" s="64">
        <v>9500</v>
      </c>
      <c r="Q1089" s="63">
        <v>6</v>
      </c>
      <c r="R1089" s="63">
        <v>5.7</v>
      </c>
      <c r="S1089" s="63">
        <v>6</v>
      </c>
      <c r="T1089" s="112">
        <f t="shared" si="29"/>
        <v>9500</v>
      </c>
      <c r="U1089" s="63">
        <v>94.053070000000005</v>
      </c>
      <c r="W1089" s="163">
        <f t="shared" si="30"/>
        <v>0</v>
      </c>
    </row>
    <row r="1090" spans="1:23" ht="15" customHeight="1" x14ac:dyDescent="0.25">
      <c r="A1090" s="206"/>
      <c r="B1090" s="171"/>
      <c r="C1090" s="26" t="s">
        <v>113</v>
      </c>
      <c r="D1090" s="26" t="s">
        <v>1177</v>
      </c>
      <c r="E1090" s="27" t="s">
        <v>21</v>
      </c>
      <c r="F1090" s="27" t="s">
        <v>1632</v>
      </c>
      <c r="G1090" s="47" t="s">
        <v>1634</v>
      </c>
      <c r="H1090" s="74">
        <v>44776</v>
      </c>
      <c r="I1090" s="60">
        <f t="shared" si="35"/>
        <v>44778</v>
      </c>
      <c r="J1090" s="88">
        <v>20000</v>
      </c>
      <c r="K1090" s="63">
        <v>6.8837999999999999</v>
      </c>
      <c r="L1090" s="60">
        <v>44960</v>
      </c>
      <c r="M1090" s="63">
        <v>57.625</v>
      </c>
      <c r="N1090" s="112">
        <v>2592</v>
      </c>
      <c r="O1090" s="112">
        <f t="shared" si="36"/>
        <v>8928</v>
      </c>
      <c r="P1090" s="64">
        <v>11520</v>
      </c>
      <c r="Q1090" s="63">
        <v>6.75</v>
      </c>
      <c r="R1090" s="63">
        <v>6.5</v>
      </c>
      <c r="S1090" s="63">
        <v>6.75</v>
      </c>
      <c r="T1090" s="112">
        <f t="shared" si="29"/>
        <v>20000</v>
      </c>
      <c r="U1090" s="63">
        <v>96.636887999999999</v>
      </c>
      <c r="W1090" s="163">
        <f t="shared" si="30"/>
        <v>8480</v>
      </c>
    </row>
    <row r="1091" spans="1:23" ht="15" customHeight="1" x14ac:dyDescent="0.25">
      <c r="A1091" s="206"/>
      <c r="B1091" s="171"/>
      <c r="C1091" s="26" t="s">
        <v>76</v>
      </c>
      <c r="D1091" s="26" t="s">
        <v>1177</v>
      </c>
      <c r="E1091" s="27" t="s">
        <v>21</v>
      </c>
      <c r="F1091" s="27" t="s">
        <v>1637</v>
      </c>
      <c r="G1091" s="47" t="s">
        <v>1634</v>
      </c>
      <c r="H1091" s="74">
        <v>44781</v>
      </c>
      <c r="I1091" s="60">
        <f t="shared" si="35"/>
        <v>44783</v>
      </c>
      <c r="J1091" s="88">
        <v>15000</v>
      </c>
      <c r="K1091" s="63">
        <v>2.9035000000000002</v>
      </c>
      <c r="L1091" s="60">
        <v>44965</v>
      </c>
      <c r="M1091" s="63">
        <v>168.4</v>
      </c>
      <c r="N1091" s="112">
        <v>15000</v>
      </c>
      <c r="O1091" s="112">
        <f t="shared" si="36"/>
        <v>0</v>
      </c>
      <c r="P1091" s="64">
        <v>15000</v>
      </c>
      <c r="Q1091" s="63">
        <v>3.15</v>
      </c>
      <c r="R1091" s="63">
        <v>2.35</v>
      </c>
      <c r="S1091" s="63">
        <v>3.15</v>
      </c>
      <c r="T1091" s="112">
        <f t="shared" si="29"/>
        <v>15000</v>
      </c>
      <c r="U1091" s="63">
        <v>98.553353000000001</v>
      </c>
      <c r="W1091" s="163">
        <f t="shared" ref="W1091:W1154" si="37">J1091-P1091</f>
        <v>0</v>
      </c>
    </row>
    <row r="1092" spans="1:23" ht="15" customHeight="1" x14ac:dyDescent="0.25">
      <c r="A1092" s="206"/>
      <c r="B1092" s="171"/>
      <c r="C1092" s="26" t="s">
        <v>79</v>
      </c>
      <c r="D1092" s="26" t="s">
        <v>1177</v>
      </c>
      <c r="E1092" s="27" t="s">
        <v>23</v>
      </c>
      <c r="F1092" s="27" t="s">
        <v>1638</v>
      </c>
      <c r="G1092" s="47" t="s">
        <v>1634</v>
      </c>
      <c r="H1092" s="74">
        <v>44782</v>
      </c>
      <c r="I1092" s="60">
        <f t="shared" si="35"/>
        <v>44784</v>
      </c>
      <c r="J1092" s="88">
        <v>8000</v>
      </c>
      <c r="K1092" s="63">
        <v>6.1313000000000004</v>
      </c>
      <c r="L1092" s="60">
        <v>44875</v>
      </c>
      <c r="M1092" s="63">
        <v>101</v>
      </c>
      <c r="N1092" s="112">
        <v>4150</v>
      </c>
      <c r="O1092" s="112">
        <f t="shared" si="36"/>
        <v>3430</v>
      </c>
      <c r="P1092" s="64">
        <v>7580</v>
      </c>
      <c r="Q1092" s="63">
        <v>6.3</v>
      </c>
      <c r="R1092" s="63">
        <v>5.91</v>
      </c>
      <c r="S1092" s="63">
        <v>6.3</v>
      </c>
      <c r="T1092" s="112">
        <f t="shared" si="29"/>
        <v>8000</v>
      </c>
      <c r="U1092" s="63">
        <v>98.473795999999993</v>
      </c>
      <c r="W1092" s="163">
        <f t="shared" si="37"/>
        <v>420</v>
      </c>
    </row>
    <row r="1093" spans="1:23" ht="15" customHeight="1" x14ac:dyDescent="0.25">
      <c r="A1093" s="206"/>
      <c r="B1093" s="171"/>
      <c r="C1093" s="26" t="s">
        <v>111</v>
      </c>
      <c r="D1093" s="26" t="s">
        <v>1177</v>
      </c>
      <c r="E1093" s="27" t="s">
        <v>21</v>
      </c>
      <c r="F1093" s="27" t="s">
        <v>1639</v>
      </c>
      <c r="G1093" s="47" t="s">
        <v>1634</v>
      </c>
      <c r="H1093" s="74">
        <v>44783</v>
      </c>
      <c r="I1093" s="60">
        <f t="shared" si="35"/>
        <v>44785</v>
      </c>
      <c r="J1093" s="88">
        <v>11500</v>
      </c>
      <c r="K1093" s="63">
        <v>5.9158999999999997</v>
      </c>
      <c r="L1093" s="60">
        <v>44967</v>
      </c>
      <c r="M1093" s="63">
        <v>138.6174</v>
      </c>
      <c r="N1093" s="112">
        <v>4000</v>
      </c>
      <c r="O1093" s="112">
        <f t="shared" si="36"/>
        <v>7500</v>
      </c>
      <c r="P1093" s="64">
        <v>11500</v>
      </c>
      <c r="Q1093" s="63">
        <v>5.8</v>
      </c>
      <c r="R1093" s="63">
        <v>5.5</v>
      </c>
      <c r="S1093" s="63">
        <v>5.8</v>
      </c>
      <c r="T1093" s="112">
        <f t="shared" si="29"/>
        <v>11500</v>
      </c>
      <c r="U1093" s="63">
        <v>97.096013999999997</v>
      </c>
      <c r="W1093" s="163">
        <f t="shared" si="37"/>
        <v>0</v>
      </c>
    </row>
    <row r="1094" spans="1:23" ht="15" customHeight="1" x14ac:dyDescent="0.25">
      <c r="A1094" s="206"/>
      <c r="B1094" s="171"/>
      <c r="C1094" s="26" t="s">
        <v>113</v>
      </c>
      <c r="D1094" s="26" t="s">
        <v>1177</v>
      </c>
      <c r="E1094" s="27" t="s">
        <v>18</v>
      </c>
      <c r="F1094" s="27" t="s">
        <v>1640</v>
      </c>
      <c r="G1094" s="47" t="s">
        <v>1634</v>
      </c>
      <c r="H1094" s="74">
        <v>44783</v>
      </c>
      <c r="I1094" s="60">
        <f t="shared" si="35"/>
        <v>44785</v>
      </c>
      <c r="J1094" s="88">
        <v>8000</v>
      </c>
      <c r="K1094" s="63"/>
      <c r="L1094" s="60"/>
      <c r="M1094" s="63"/>
      <c r="N1094" s="112"/>
      <c r="O1094" s="112">
        <f t="shared" si="36"/>
        <v>0</v>
      </c>
      <c r="P1094" s="64"/>
      <c r="Q1094" s="63"/>
      <c r="R1094" s="63"/>
      <c r="S1094" s="63"/>
      <c r="T1094" s="112">
        <f t="shared" si="29"/>
        <v>8000</v>
      </c>
      <c r="U1094" s="63" t="s">
        <v>1354</v>
      </c>
      <c r="W1094" s="163">
        <f t="shared" si="37"/>
        <v>8000</v>
      </c>
    </row>
    <row r="1095" spans="1:23" ht="15" customHeight="1" x14ac:dyDescent="0.25">
      <c r="A1095" s="206"/>
      <c r="B1095" s="171"/>
      <c r="C1095" s="26" t="s">
        <v>79</v>
      </c>
      <c r="D1095" s="26" t="s">
        <v>1177</v>
      </c>
      <c r="E1095" s="27" t="s">
        <v>18</v>
      </c>
      <c r="F1095" s="27" t="s">
        <v>1642</v>
      </c>
      <c r="G1095" s="47" t="s">
        <v>1634</v>
      </c>
      <c r="H1095" s="74">
        <v>44790</v>
      </c>
      <c r="I1095" s="60">
        <f t="shared" si="35"/>
        <v>44792</v>
      </c>
      <c r="J1095" s="88">
        <v>12000</v>
      </c>
      <c r="K1095" s="63">
        <v>6.9489999999999998</v>
      </c>
      <c r="L1095" s="60">
        <v>45155</v>
      </c>
      <c r="M1095" s="63">
        <v>33.375</v>
      </c>
      <c r="N1095" s="112">
        <v>1500</v>
      </c>
      <c r="O1095" s="112">
        <f t="shared" si="36"/>
        <v>2305</v>
      </c>
      <c r="P1095" s="64">
        <v>3805</v>
      </c>
      <c r="Q1095" s="63">
        <v>6.75</v>
      </c>
      <c r="R1095" s="63">
        <v>6</v>
      </c>
      <c r="S1095" s="63">
        <v>6.75</v>
      </c>
      <c r="T1095" s="112">
        <f t="shared" si="29"/>
        <v>12000</v>
      </c>
      <c r="U1095" s="63">
        <v>93.435085000000001</v>
      </c>
      <c r="W1095" s="163">
        <f t="shared" si="37"/>
        <v>8195</v>
      </c>
    </row>
    <row r="1096" spans="1:23" ht="15" customHeight="1" x14ac:dyDescent="0.25">
      <c r="A1096" s="206"/>
      <c r="B1096" s="171"/>
      <c r="C1096" s="26" t="s">
        <v>111</v>
      </c>
      <c r="D1096" s="26" t="s">
        <v>1177</v>
      </c>
      <c r="E1096" s="27" t="s">
        <v>23</v>
      </c>
      <c r="F1096" s="27" t="s">
        <v>1643</v>
      </c>
      <c r="G1096" s="47" t="s">
        <v>1634</v>
      </c>
      <c r="H1096" s="74">
        <v>44790</v>
      </c>
      <c r="I1096" s="60">
        <f t="shared" si="35"/>
        <v>44792</v>
      </c>
      <c r="J1096" s="88">
        <v>12000</v>
      </c>
      <c r="K1096" s="63">
        <v>5.6062000000000003</v>
      </c>
      <c r="L1096" s="60">
        <v>44883</v>
      </c>
      <c r="M1096" s="63">
        <v>46.25</v>
      </c>
      <c r="N1096" s="112">
        <v>0</v>
      </c>
      <c r="O1096" s="112">
        <f t="shared" si="36"/>
        <v>5050</v>
      </c>
      <c r="P1096" s="64">
        <v>5050</v>
      </c>
      <c r="Q1096" s="63">
        <v>5.7</v>
      </c>
      <c r="R1096" s="63">
        <v>5</v>
      </c>
      <c r="S1096" s="63">
        <v>5.7</v>
      </c>
      <c r="T1096" s="112">
        <f t="shared" si="29"/>
        <v>12000</v>
      </c>
      <c r="U1096" s="63">
        <v>98.602688999999998</v>
      </c>
      <c r="W1096" s="163">
        <f t="shared" si="37"/>
        <v>6950</v>
      </c>
    </row>
    <row r="1097" spans="1:23" ht="15" customHeight="1" x14ac:dyDescent="0.25">
      <c r="A1097" s="206"/>
      <c r="B1097" s="171"/>
      <c r="C1097" s="26" t="s">
        <v>113</v>
      </c>
      <c r="D1097" s="26" t="s">
        <v>1177</v>
      </c>
      <c r="E1097" s="27" t="s">
        <v>18</v>
      </c>
      <c r="F1097" s="27" t="s">
        <v>1779</v>
      </c>
      <c r="G1097" s="47" t="s">
        <v>1634</v>
      </c>
      <c r="H1097" s="74">
        <v>44790</v>
      </c>
      <c r="I1097" s="60">
        <f t="shared" si="35"/>
        <v>44792</v>
      </c>
      <c r="J1097" s="88">
        <v>20000</v>
      </c>
      <c r="K1097" s="63">
        <v>6.9428999999999998</v>
      </c>
      <c r="L1097" s="60">
        <v>45156</v>
      </c>
      <c r="M1097" s="63">
        <v>23.1</v>
      </c>
      <c r="N1097" s="112">
        <v>4500</v>
      </c>
      <c r="O1097" s="112">
        <f t="shared" si="36"/>
        <v>120</v>
      </c>
      <c r="P1097" s="64">
        <v>4620</v>
      </c>
      <c r="Q1097" s="63">
        <v>6.7</v>
      </c>
      <c r="R1097" s="63">
        <v>5.9</v>
      </c>
      <c r="S1097" s="63">
        <v>6.7</v>
      </c>
      <c r="T1097" s="112">
        <f t="shared" si="29"/>
        <v>20000</v>
      </c>
      <c r="U1097" s="63">
        <v>93.440471000000002</v>
      </c>
      <c r="W1097" s="163">
        <f t="shared" si="37"/>
        <v>15380</v>
      </c>
    </row>
    <row r="1098" spans="1:23" ht="15" customHeight="1" x14ac:dyDescent="0.25">
      <c r="A1098" s="206"/>
      <c r="B1098" s="171"/>
      <c r="C1098" s="26" t="s">
        <v>76</v>
      </c>
      <c r="D1098" s="26" t="s">
        <v>1177</v>
      </c>
      <c r="E1098" s="27" t="s">
        <v>23</v>
      </c>
      <c r="F1098" s="27" t="s">
        <v>1645</v>
      </c>
      <c r="G1098" s="47" t="s">
        <v>1634</v>
      </c>
      <c r="H1098" s="74">
        <v>44795</v>
      </c>
      <c r="I1098" s="60">
        <f t="shared" si="35"/>
        <v>44797</v>
      </c>
      <c r="J1098" s="88">
        <v>10000</v>
      </c>
      <c r="K1098" s="63">
        <v>2.5162</v>
      </c>
      <c r="L1098" s="60">
        <v>44888</v>
      </c>
      <c r="M1098" s="63">
        <v>140.1</v>
      </c>
      <c r="N1098" s="112">
        <v>10000</v>
      </c>
      <c r="O1098" s="112">
        <f t="shared" si="36"/>
        <v>0</v>
      </c>
      <c r="P1098" s="64">
        <v>10000</v>
      </c>
      <c r="Q1098" s="63">
        <v>2.85</v>
      </c>
      <c r="R1098" s="63">
        <v>1.9</v>
      </c>
      <c r="S1098" s="63">
        <v>2.85</v>
      </c>
      <c r="T1098" s="112">
        <f t="shared" si="29"/>
        <v>10000</v>
      </c>
      <c r="U1098" s="63">
        <v>99.367992000000001</v>
      </c>
      <c r="W1098" s="163">
        <f t="shared" si="37"/>
        <v>0</v>
      </c>
    </row>
    <row r="1099" spans="1:23" ht="15" customHeight="1" x14ac:dyDescent="0.25">
      <c r="A1099" s="206"/>
      <c r="B1099" s="171"/>
      <c r="C1099" s="26" t="s">
        <v>79</v>
      </c>
      <c r="D1099" s="26" t="s">
        <v>1177</v>
      </c>
      <c r="E1099" s="27" t="s">
        <v>21</v>
      </c>
      <c r="F1099" s="27" t="s">
        <v>1646</v>
      </c>
      <c r="G1099" s="47" t="s">
        <v>1634</v>
      </c>
      <c r="H1099" s="74">
        <v>44796</v>
      </c>
      <c r="I1099" s="60">
        <f t="shared" si="35"/>
        <v>44798</v>
      </c>
      <c r="J1099" s="88">
        <v>10000</v>
      </c>
      <c r="K1099" s="63">
        <v>6.1852</v>
      </c>
      <c r="L1099" s="60">
        <v>44980</v>
      </c>
      <c r="M1099" s="63">
        <v>100.27</v>
      </c>
      <c r="N1099" s="112">
        <v>6500</v>
      </c>
      <c r="O1099" s="112">
        <f t="shared" si="36"/>
        <v>2360</v>
      </c>
      <c r="P1099" s="64">
        <v>8860</v>
      </c>
      <c r="Q1099" s="63">
        <v>6</v>
      </c>
      <c r="R1099" s="63">
        <v>5.8</v>
      </c>
      <c r="S1099" s="63">
        <v>6</v>
      </c>
      <c r="T1099" s="112">
        <f t="shared" si="29"/>
        <v>10000</v>
      </c>
      <c r="U1099" s="63">
        <v>96.967865000000003</v>
      </c>
      <c r="W1099" s="163">
        <f t="shared" si="37"/>
        <v>1140</v>
      </c>
    </row>
    <row r="1100" spans="1:23" ht="15" customHeight="1" x14ac:dyDescent="0.25">
      <c r="A1100" s="206"/>
      <c r="B1100" s="171"/>
      <c r="C1100" s="26" t="s">
        <v>111</v>
      </c>
      <c r="D1100" s="26" t="s">
        <v>1177</v>
      </c>
      <c r="E1100" s="27" t="s">
        <v>21</v>
      </c>
      <c r="F1100" s="27" t="s">
        <v>1647</v>
      </c>
      <c r="G1100" s="47" t="s">
        <v>1634</v>
      </c>
      <c r="H1100" s="74">
        <v>44797</v>
      </c>
      <c r="I1100" s="60">
        <f t="shared" si="35"/>
        <v>44799</v>
      </c>
      <c r="J1100" s="88">
        <v>10000</v>
      </c>
      <c r="K1100" s="63">
        <v>5.8007</v>
      </c>
      <c r="L1100" s="60">
        <v>44981</v>
      </c>
      <c r="M1100" s="63">
        <v>165.47</v>
      </c>
      <c r="N1100" s="112">
        <v>5400</v>
      </c>
      <c r="O1100" s="112">
        <f t="shared" si="36"/>
        <v>4600</v>
      </c>
      <c r="P1100" s="64">
        <v>10000</v>
      </c>
      <c r="Q1100" s="63">
        <v>5.75</v>
      </c>
      <c r="R1100" s="63">
        <v>5.25</v>
      </c>
      <c r="S1100" s="63">
        <v>5.75</v>
      </c>
      <c r="T1100" s="112">
        <f t="shared" si="29"/>
        <v>10000</v>
      </c>
      <c r="U1100" s="63">
        <v>97.150966999999994</v>
      </c>
      <c r="W1100" s="163">
        <f t="shared" si="37"/>
        <v>0</v>
      </c>
    </row>
    <row r="1101" spans="1:23" ht="15" customHeight="1" x14ac:dyDescent="0.25">
      <c r="A1101" s="206"/>
      <c r="B1101" s="173"/>
      <c r="C1101" s="26" t="s">
        <v>113</v>
      </c>
      <c r="D1101" s="26" t="s">
        <v>1177</v>
      </c>
      <c r="E1101" s="27" t="s">
        <v>21</v>
      </c>
      <c r="F1101" s="27" t="s">
        <v>1648</v>
      </c>
      <c r="G1101" s="47" t="s">
        <v>1634</v>
      </c>
      <c r="H1101" s="74">
        <v>44797</v>
      </c>
      <c r="I1101" s="60">
        <f t="shared" si="35"/>
        <v>44799</v>
      </c>
      <c r="J1101" s="88">
        <v>20000</v>
      </c>
      <c r="K1101" s="63">
        <v>6.8442999999999996</v>
      </c>
      <c r="L1101" s="60">
        <v>44981</v>
      </c>
      <c r="M1101" s="63">
        <v>71.394999999999996</v>
      </c>
      <c r="N1101" s="112">
        <v>4279</v>
      </c>
      <c r="O1101" s="112">
        <f t="shared" si="36"/>
        <v>10000</v>
      </c>
      <c r="P1101" s="64">
        <v>14279</v>
      </c>
      <c r="Q1101" s="63">
        <v>6.75</v>
      </c>
      <c r="R1101" s="63">
        <v>6.5</v>
      </c>
      <c r="S1101" s="63">
        <v>6.75</v>
      </c>
      <c r="T1101" s="112">
        <f t="shared" si="29"/>
        <v>20000</v>
      </c>
      <c r="U1101" s="63">
        <v>96.655544000000006</v>
      </c>
      <c r="W1101" s="163">
        <f t="shared" si="37"/>
        <v>5721</v>
      </c>
    </row>
    <row r="1102" spans="1:23" ht="15" customHeight="1" x14ac:dyDescent="0.2">
      <c r="A1102" s="206"/>
      <c r="B1102" s="174" t="s">
        <v>147</v>
      </c>
      <c r="C1102" s="34" t="s">
        <v>79</v>
      </c>
      <c r="D1102" s="34" t="s">
        <v>1177</v>
      </c>
      <c r="E1102" s="65" t="s">
        <v>23</v>
      </c>
      <c r="F1102" s="65" t="s">
        <v>1651</v>
      </c>
      <c r="G1102" s="43" t="s">
        <v>1652</v>
      </c>
      <c r="H1102" s="67">
        <v>44803</v>
      </c>
      <c r="I1102" s="145">
        <f t="shared" ref="I1102:I1178" si="38">H1102+2</f>
        <v>44805</v>
      </c>
      <c r="J1102" s="41">
        <v>10000</v>
      </c>
      <c r="K1102" s="44">
        <v>6.0262000000000002</v>
      </c>
      <c r="L1102" s="67">
        <v>44896</v>
      </c>
      <c r="M1102" s="44">
        <v>104.53</v>
      </c>
      <c r="N1102" s="110">
        <v>4147</v>
      </c>
      <c r="O1102" s="146">
        <f t="shared" ref="O1102:O1134" si="39">P1102-N1102</f>
        <v>5853</v>
      </c>
      <c r="P1102" s="70">
        <v>10000</v>
      </c>
      <c r="Q1102" s="44">
        <v>6</v>
      </c>
      <c r="R1102" s="44">
        <v>4.75</v>
      </c>
      <c r="S1102" s="44">
        <v>6</v>
      </c>
      <c r="T1102" s="132">
        <f t="shared" si="29"/>
        <v>10000</v>
      </c>
      <c r="U1102" s="44">
        <v>98.499573999999996</v>
      </c>
      <c r="W1102" s="163">
        <f t="shared" si="37"/>
        <v>0</v>
      </c>
    </row>
    <row r="1103" spans="1:23" ht="15" customHeight="1" x14ac:dyDescent="0.2">
      <c r="A1103" s="206"/>
      <c r="B1103" s="175"/>
      <c r="C1103" s="34" t="s">
        <v>111</v>
      </c>
      <c r="D1103" s="34" t="s">
        <v>1177</v>
      </c>
      <c r="E1103" s="65" t="s">
        <v>23</v>
      </c>
      <c r="F1103" s="65" t="s">
        <v>1653</v>
      </c>
      <c r="G1103" s="43" t="s">
        <v>1652</v>
      </c>
      <c r="H1103" s="67">
        <v>44804</v>
      </c>
      <c r="I1103" s="145">
        <f t="shared" si="38"/>
        <v>44806</v>
      </c>
      <c r="J1103" s="41">
        <v>8000</v>
      </c>
      <c r="K1103" s="44">
        <v>5.6904000000000003</v>
      </c>
      <c r="L1103" s="67">
        <v>44897</v>
      </c>
      <c r="M1103" s="44">
        <v>235.5</v>
      </c>
      <c r="N1103" s="110">
        <v>3483</v>
      </c>
      <c r="O1103" s="146">
        <f t="shared" si="39"/>
        <v>4517</v>
      </c>
      <c r="P1103" s="70">
        <v>8000</v>
      </c>
      <c r="Q1103" s="44">
        <v>5.65</v>
      </c>
      <c r="R1103" s="44">
        <v>5.05</v>
      </c>
      <c r="S1103" s="44">
        <v>5.65</v>
      </c>
      <c r="T1103" s="132">
        <f t="shared" si="29"/>
        <v>8000</v>
      </c>
      <c r="U1103" s="44">
        <v>98.581993999999995</v>
      </c>
      <c r="W1103" s="163">
        <f t="shared" si="37"/>
        <v>0</v>
      </c>
    </row>
    <row r="1104" spans="1:23" ht="15" customHeight="1" x14ac:dyDescent="0.2">
      <c r="A1104" s="206"/>
      <c r="B1104" s="175"/>
      <c r="C1104" s="34" t="s">
        <v>79</v>
      </c>
      <c r="D1104" s="34" t="s">
        <v>1177</v>
      </c>
      <c r="E1104" s="65" t="s">
        <v>21</v>
      </c>
      <c r="F1104" s="65" t="s">
        <v>1655</v>
      </c>
      <c r="G1104" s="43" t="s">
        <v>1652</v>
      </c>
      <c r="H1104" s="67">
        <v>44810</v>
      </c>
      <c r="I1104" s="145">
        <f t="shared" si="38"/>
        <v>44812</v>
      </c>
      <c r="J1104" s="41">
        <v>14000</v>
      </c>
      <c r="K1104" s="44">
        <v>6.4466999999999999</v>
      </c>
      <c r="L1104" s="67">
        <v>44994</v>
      </c>
      <c r="M1104" s="44">
        <v>81</v>
      </c>
      <c r="N1104" s="41">
        <v>2125</v>
      </c>
      <c r="O1104" s="146">
        <f t="shared" si="39"/>
        <v>6205</v>
      </c>
      <c r="P1104" s="70">
        <v>8330</v>
      </c>
      <c r="Q1104" s="44">
        <v>6.5</v>
      </c>
      <c r="R1104" s="44">
        <v>5.5</v>
      </c>
      <c r="S1104" s="44">
        <v>6.5</v>
      </c>
      <c r="T1104" s="132">
        <f t="shared" si="29"/>
        <v>14000</v>
      </c>
      <c r="U1104" s="44">
        <v>96.843694999999997</v>
      </c>
      <c r="W1104" s="163">
        <f t="shared" si="37"/>
        <v>5670</v>
      </c>
    </row>
    <row r="1105" spans="1:23" ht="15" customHeight="1" x14ac:dyDescent="0.2">
      <c r="A1105" s="206"/>
      <c r="B1105" s="175"/>
      <c r="C1105" s="34" t="s">
        <v>111</v>
      </c>
      <c r="D1105" s="34" t="s">
        <v>1177</v>
      </c>
      <c r="E1105" s="65" t="s">
        <v>18</v>
      </c>
      <c r="F1105" s="65" t="s">
        <v>1656</v>
      </c>
      <c r="G1105" s="43" t="s">
        <v>1652</v>
      </c>
      <c r="H1105" s="67">
        <v>44811</v>
      </c>
      <c r="I1105" s="145">
        <f t="shared" si="38"/>
        <v>44813</v>
      </c>
      <c r="J1105" s="41">
        <v>11500</v>
      </c>
      <c r="K1105" s="44">
        <v>6.2504</v>
      </c>
      <c r="L1105" s="67">
        <v>45177</v>
      </c>
      <c r="M1105" s="44">
        <v>156.3826</v>
      </c>
      <c r="N1105" s="41">
        <v>3000</v>
      </c>
      <c r="O1105" s="146">
        <f t="shared" si="39"/>
        <v>8059</v>
      </c>
      <c r="P1105" s="70">
        <v>11059</v>
      </c>
      <c r="Q1105" s="44">
        <v>5.95</v>
      </c>
      <c r="R1105" s="44">
        <v>5.5</v>
      </c>
      <c r="S1105" s="44">
        <v>5.95</v>
      </c>
      <c r="T1105" s="132">
        <f t="shared" si="29"/>
        <v>11500</v>
      </c>
      <c r="U1105" s="44">
        <v>94.055802</v>
      </c>
      <c r="W1105" s="163">
        <f t="shared" si="37"/>
        <v>441</v>
      </c>
    </row>
    <row r="1106" spans="1:23" ht="15" customHeight="1" x14ac:dyDescent="0.2">
      <c r="A1106" s="206"/>
      <c r="B1106" s="175"/>
      <c r="C1106" s="34" t="s">
        <v>113</v>
      </c>
      <c r="D1106" s="34" t="s">
        <v>1177</v>
      </c>
      <c r="E1106" s="65" t="s">
        <v>21</v>
      </c>
      <c r="F1106" s="65" t="s">
        <v>1657</v>
      </c>
      <c r="G1106" s="43" t="s">
        <v>1652</v>
      </c>
      <c r="H1106" s="67">
        <v>44811</v>
      </c>
      <c r="I1106" s="145">
        <f t="shared" si="38"/>
        <v>44813</v>
      </c>
      <c r="J1106" s="41">
        <v>40000</v>
      </c>
      <c r="K1106" s="44">
        <v>6.8516000000000004</v>
      </c>
      <c r="L1106" s="67">
        <v>44994</v>
      </c>
      <c r="M1106" s="44">
        <v>25.31</v>
      </c>
      <c r="N1106" s="41"/>
      <c r="O1106" s="146">
        <f t="shared" si="39"/>
        <v>10124</v>
      </c>
      <c r="P1106" s="70">
        <v>10124</v>
      </c>
      <c r="Q1106" s="44">
        <v>6.75</v>
      </c>
      <c r="R1106" s="44">
        <v>6.5</v>
      </c>
      <c r="S1106" s="44">
        <v>6.75</v>
      </c>
      <c r="T1106" s="132">
        <f t="shared" si="29"/>
        <v>40000</v>
      </c>
      <c r="U1106" s="44">
        <v>96.669866999999996</v>
      </c>
      <c r="W1106" s="163">
        <f t="shared" si="37"/>
        <v>29876</v>
      </c>
    </row>
    <row r="1107" spans="1:23" ht="15" customHeight="1" x14ac:dyDescent="0.2">
      <c r="A1107" s="206"/>
      <c r="B1107" s="175"/>
      <c r="C1107" s="34" t="s">
        <v>76</v>
      </c>
      <c r="D1107" s="34" t="s">
        <v>1177</v>
      </c>
      <c r="E1107" s="65" t="s">
        <v>21</v>
      </c>
      <c r="F1107" s="65" t="s">
        <v>1661</v>
      </c>
      <c r="G1107" s="43" t="s">
        <v>1652</v>
      </c>
      <c r="H1107" s="67">
        <v>44816</v>
      </c>
      <c r="I1107" s="145">
        <f t="shared" si="38"/>
        <v>44818</v>
      </c>
      <c r="J1107" s="41">
        <v>20000</v>
      </c>
      <c r="K1107" s="44">
        <v>2.7826</v>
      </c>
      <c r="L1107" s="67">
        <v>45000</v>
      </c>
      <c r="M1107" s="44">
        <v>115.05</v>
      </c>
      <c r="N1107" s="41">
        <v>20000</v>
      </c>
      <c r="O1107" s="146">
        <f t="shared" si="39"/>
        <v>0</v>
      </c>
      <c r="P1107" s="70">
        <v>20000</v>
      </c>
      <c r="Q1107" s="44">
        <v>3</v>
      </c>
      <c r="R1107" s="44">
        <v>2.35</v>
      </c>
      <c r="S1107" s="44">
        <v>3</v>
      </c>
      <c r="T1107" s="132">
        <f t="shared" si="29"/>
        <v>20000</v>
      </c>
      <c r="U1107" s="44">
        <v>98.612756000000005</v>
      </c>
      <c r="W1107" s="163">
        <f t="shared" si="37"/>
        <v>0</v>
      </c>
    </row>
    <row r="1108" spans="1:23" ht="15" customHeight="1" x14ac:dyDescent="0.2">
      <c r="A1108" s="206"/>
      <c r="B1108" s="175"/>
      <c r="C1108" s="34" t="s">
        <v>79</v>
      </c>
      <c r="D1108" s="34" t="s">
        <v>1177</v>
      </c>
      <c r="E1108" s="65" t="s">
        <v>23</v>
      </c>
      <c r="F1108" s="65" t="s">
        <v>1662</v>
      </c>
      <c r="G1108" s="43" t="s">
        <v>1652</v>
      </c>
      <c r="H1108" s="67">
        <v>44817</v>
      </c>
      <c r="I1108" s="145">
        <f t="shared" si="38"/>
        <v>44819</v>
      </c>
      <c r="J1108" s="41">
        <v>15000</v>
      </c>
      <c r="K1108" s="44">
        <v>6.1547000000000001</v>
      </c>
      <c r="L1108" s="67">
        <v>44910</v>
      </c>
      <c r="M1108" s="44">
        <v>150.95330000000001</v>
      </c>
      <c r="N1108" s="110">
        <v>11978</v>
      </c>
      <c r="O1108" s="146">
        <f t="shared" si="39"/>
        <v>3022</v>
      </c>
      <c r="P1108" s="70">
        <v>15000</v>
      </c>
      <c r="Q1108" s="44">
        <v>6.2</v>
      </c>
      <c r="R1108" s="44">
        <v>5</v>
      </c>
      <c r="S1108" s="44">
        <v>6.2</v>
      </c>
      <c r="T1108" s="132">
        <f t="shared" si="29"/>
        <v>15000</v>
      </c>
      <c r="U1108" s="44">
        <v>98.468062000000003</v>
      </c>
      <c r="W1108" s="163">
        <f t="shared" si="37"/>
        <v>0</v>
      </c>
    </row>
    <row r="1109" spans="1:23" ht="15" customHeight="1" x14ac:dyDescent="0.2">
      <c r="A1109" s="206"/>
      <c r="B1109" s="175"/>
      <c r="C1109" s="34" t="s">
        <v>111</v>
      </c>
      <c r="D1109" s="34" t="s">
        <v>1177</v>
      </c>
      <c r="E1109" s="65" t="s">
        <v>21</v>
      </c>
      <c r="F1109" s="65" t="s">
        <v>1663</v>
      </c>
      <c r="G1109" s="43" t="s">
        <v>1652</v>
      </c>
      <c r="H1109" s="67">
        <v>44818</v>
      </c>
      <c r="I1109" s="145">
        <f t="shared" si="38"/>
        <v>44820</v>
      </c>
      <c r="J1109" s="41">
        <v>11000</v>
      </c>
      <c r="K1109" s="44">
        <v>5.7404000000000002</v>
      </c>
      <c r="L1109" s="67">
        <v>45002</v>
      </c>
      <c r="M1109" s="44">
        <v>217.70910000000001</v>
      </c>
      <c r="N1109" s="110">
        <v>3850</v>
      </c>
      <c r="O1109" s="146">
        <f t="shared" si="39"/>
        <v>7150</v>
      </c>
      <c r="P1109" s="70">
        <v>11000</v>
      </c>
      <c r="Q1109" s="44">
        <v>5.7</v>
      </c>
      <c r="R1109" s="44">
        <v>5.35</v>
      </c>
      <c r="S1109" s="44">
        <v>5.7</v>
      </c>
      <c r="T1109" s="132">
        <f t="shared" si="29"/>
        <v>11000</v>
      </c>
      <c r="U1109" s="44">
        <v>97.179754000000003</v>
      </c>
      <c r="W1109" s="163">
        <f t="shared" si="37"/>
        <v>0</v>
      </c>
    </row>
    <row r="1110" spans="1:23" ht="15" customHeight="1" x14ac:dyDescent="0.2">
      <c r="A1110" s="206"/>
      <c r="B1110" s="175"/>
      <c r="C1110" s="34" t="s">
        <v>113</v>
      </c>
      <c r="D1110" s="34" t="s">
        <v>1177</v>
      </c>
      <c r="E1110" s="65" t="s">
        <v>21</v>
      </c>
      <c r="F1110" s="65" t="s">
        <v>1664</v>
      </c>
      <c r="G1110" s="43" t="s">
        <v>1652</v>
      </c>
      <c r="H1110" s="67">
        <v>44818</v>
      </c>
      <c r="I1110" s="145">
        <f t="shared" si="38"/>
        <v>44820</v>
      </c>
      <c r="J1110" s="41">
        <v>15000</v>
      </c>
      <c r="K1110" s="44">
        <v>6.9008000000000003</v>
      </c>
      <c r="L1110" s="67">
        <v>45002</v>
      </c>
      <c r="M1110" s="44">
        <v>73.333299999999994</v>
      </c>
      <c r="N1110" s="41">
        <v>1000</v>
      </c>
      <c r="O1110" s="146">
        <f t="shared" si="39"/>
        <v>10000</v>
      </c>
      <c r="P1110" s="70">
        <v>11000</v>
      </c>
      <c r="Q1110" s="44">
        <v>6.75</v>
      </c>
      <c r="R1110" s="44">
        <v>5.85</v>
      </c>
      <c r="S1110" s="44">
        <v>6.75</v>
      </c>
      <c r="T1110" s="132">
        <f t="shared" si="29"/>
        <v>15000</v>
      </c>
      <c r="U1110" s="44">
        <v>96.628863999999993</v>
      </c>
      <c r="W1110" s="163">
        <f t="shared" si="37"/>
        <v>4000</v>
      </c>
    </row>
    <row r="1111" spans="1:23" ht="15" customHeight="1" x14ac:dyDescent="0.2">
      <c r="A1111" s="206"/>
      <c r="B1111" s="175"/>
      <c r="C1111" s="34" t="s">
        <v>79</v>
      </c>
      <c r="D1111" s="34" t="s">
        <v>1177</v>
      </c>
      <c r="E1111" s="65" t="s">
        <v>21</v>
      </c>
      <c r="F1111" s="65" t="s">
        <v>1668</v>
      </c>
      <c r="G1111" s="43" t="s">
        <v>1652</v>
      </c>
      <c r="H1111" s="67">
        <v>44824</v>
      </c>
      <c r="I1111" s="145">
        <f t="shared" si="38"/>
        <v>44826</v>
      </c>
      <c r="J1111" s="41">
        <v>12000</v>
      </c>
      <c r="K1111" s="44">
        <v>6.5378999999999996</v>
      </c>
      <c r="L1111" s="67">
        <v>45008</v>
      </c>
      <c r="M1111" s="44">
        <v>63.941699999999997</v>
      </c>
      <c r="N1111" s="41">
        <v>120</v>
      </c>
      <c r="O1111" s="146">
        <f t="shared" si="39"/>
        <v>7553</v>
      </c>
      <c r="P1111" s="70">
        <v>7673</v>
      </c>
      <c r="Q1111" s="44">
        <v>6.5</v>
      </c>
      <c r="R1111" s="44">
        <v>5.5</v>
      </c>
      <c r="S1111" s="44">
        <v>6.5</v>
      </c>
      <c r="T1111" s="132">
        <f t="shared" si="29"/>
        <v>12000</v>
      </c>
      <c r="U1111" s="44">
        <v>96.800471999999999</v>
      </c>
      <c r="W1111" s="163">
        <f t="shared" si="37"/>
        <v>4327</v>
      </c>
    </row>
    <row r="1112" spans="1:23" ht="15" customHeight="1" x14ac:dyDescent="0.25">
      <c r="A1112" s="206"/>
      <c r="B1112" s="175"/>
      <c r="C1112" s="34" t="s">
        <v>111</v>
      </c>
      <c r="D1112" s="34" t="s">
        <v>1177</v>
      </c>
      <c r="E1112" s="65" t="s">
        <v>18</v>
      </c>
      <c r="F1112" s="65" t="s">
        <v>1669</v>
      </c>
      <c r="G1112" s="43" t="s">
        <v>1652</v>
      </c>
      <c r="H1112" s="67">
        <v>44825</v>
      </c>
      <c r="I1112" s="145">
        <f t="shared" si="38"/>
        <v>44827</v>
      </c>
      <c r="J1112" s="41">
        <v>9000</v>
      </c>
      <c r="K1112" s="44">
        <v>5.8476999999999997</v>
      </c>
      <c r="L1112" s="67">
        <v>45191</v>
      </c>
      <c r="M1112" s="44">
        <v>237.5889</v>
      </c>
      <c r="N1112" s="109">
        <v>5964</v>
      </c>
      <c r="O1112" s="146">
        <f t="shared" si="39"/>
        <v>3036</v>
      </c>
      <c r="P1112" s="70">
        <v>9000</v>
      </c>
      <c r="Q1112" s="44">
        <v>5.95</v>
      </c>
      <c r="R1112" s="44">
        <v>4.8</v>
      </c>
      <c r="S1112" s="44">
        <v>5.95</v>
      </c>
      <c r="T1112" s="132">
        <f t="shared" si="29"/>
        <v>9000</v>
      </c>
      <c r="U1112" s="44">
        <v>94.417392000000007</v>
      </c>
      <c r="W1112" s="163">
        <f t="shared" si="37"/>
        <v>0</v>
      </c>
    </row>
    <row r="1113" spans="1:23" ht="15" customHeight="1" x14ac:dyDescent="0.25">
      <c r="A1113" s="206"/>
      <c r="B1113" s="175"/>
      <c r="C1113" s="34" t="s">
        <v>113</v>
      </c>
      <c r="D1113" s="34" t="s">
        <v>1177</v>
      </c>
      <c r="E1113" s="65" t="s">
        <v>21</v>
      </c>
      <c r="F1113" s="65" t="s">
        <v>1670</v>
      </c>
      <c r="G1113" s="43" t="s">
        <v>1652</v>
      </c>
      <c r="H1113" s="67">
        <v>44825</v>
      </c>
      <c r="I1113" s="145">
        <f t="shared" si="38"/>
        <v>44827</v>
      </c>
      <c r="J1113" s="41">
        <v>12000</v>
      </c>
      <c r="K1113" s="44">
        <v>6.8945999999999996</v>
      </c>
      <c r="L1113" s="67">
        <v>45009</v>
      </c>
      <c r="M1113" s="44">
        <v>80.833330000000004</v>
      </c>
      <c r="N1113" s="109">
        <v>2500</v>
      </c>
      <c r="O1113" s="146">
        <f t="shared" si="39"/>
        <v>7200</v>
      </c>
      <c r="P1113" s="70">
        <v>9700</v>
      </c>
      <c r="Q1113" s="44">
        <v>6.75</v>
      </c>
      <c r="R1113" s="44">
        <v>6.25</v>
      </c>
      <c r="S1113" s="44">
        <v>6.75</v>
      </c>
      <c r="T1113" s="132">
        <f t="shared" si="29"/>
        <v>12000</v>
      </c>
      <c r="U1113" s="44">
        <v>96.631800999999996</v>
      </c>
      <c r="W1113" s="163">
        <f t="shared" si="37"/>
        <v>2300</v>
      </c>
    </row>
    <row r="1114" spans="1:23" ht="15" customHeight="1" x14ac:dyDescent="0.25">
      <c r="A1114" s="206"/>
      <c r="B1114" s="175"/>
      <c r="C1114" s="34" t="s">
        <v>76</v>
      </c>
      <c r="D1114" s="34" t="s">
        <v>1177</v>
      </c>
      <c r="E1114" s="65" t="s">
        <v>21</v>
      </c>
      <c r="F1114" s="65" t="s">
        <v>1675</v>
      </c>
      <c r="G1114" s="43" t="s">
        <v>1652</v>
      </c>
      <c r="H1114" s="67">
        <v>44830</v>
      </c>
      <c r="I1114" s="145">
        <f t="shared" si="38"/>
        <v>44832</v>
      </c>
      <c r="J1114" s="41">
        <v>10000</v>
      </c>
      <c r="K1114" s="44">
        <v>3.2206999999999999</v>
      </c>
      <c r="L1114" s="67">
        <v>45014</v>
      </c>
      <c r="M1114" s="44">
        <v>65</v>
      </c>
      <c r="N1114" s="109">
        <v>5500</v>
      </c>
      <c r="O1114" s="146">
        <f t="shared" si="39"/>
        <v>0</v>
      </c>
      <c r="P1114" s="70">
        <v>5500</v>
      </c>
      <c r="Q1114" s="44">
        <v>3.44</v>
      </c>
      <c r="R1114" s="44">
        <v>2.75</v>
      </c>
      <c r="S1114" s="44">
        <v>3.44</v>
      </c>
      <c r="T1114" s="132">
        <f t="shared" si="29"/>
        <v>10000</v>
      </c>
      <c r="U1114" s="44">
        <v>98.397847999999996</v>
      </c>
      <c r="W1114" s="163">
        <f t="shared" si="37"/>
        <v>4500</v>
      </c>
    </row>
    <row r="1115" spans="1:23" ht="15" customHeight="1" x14ac:dyDescent="0.25">
      <c r="A1115" s="206"/>
      <c r="B1115" s="175"/>
      <c r="C1115" s="34" t="s">
        <v>111</v>
      </c>
      <c r="D1115" s="34" t="s">
        <v>1177</v>
      </c>
      <c r="E1115" s="65" t="s">
        <v>21</v>
      </c>
      <c r="F1115" s="65" t="s">
        <v>1676</v>
      </c>
      <c r="G1115" s="43" t="s">
        <v>1652</v>
      </c>
      <c r="H1115" s="67">
        <v>44832</v>
      </c>
      <c r="I1115" s="145">
        <f t="shared" si="38"/>
        <v>44834</v>
      </c>
      <c r="J1115" s="41">
        <v>11000</v>
      </c>
      <c r="K1115" s="44">
        <v>5.5873999999999997</v>
      </c>
      <c r="L1115" s="67">
        <v>45016</v>
      </c>
      <c r="M1115" s="44">
        <v>160.87270000000001</v>
      </c>
      <c r="N1115" s="109">
        <v>7460</v>
      </c>
      <c r="O1115" s="146">
        <f t="shared" si="39"/>
        <v>3540</v>
      </c>
      <c r="P1115" s="70">
        <v>11000</v>
      </c>
      <c r="Q1115" s="44">
        <v>5.68</v>
      </c>
      <c r="R1115" s="44">
        <v>5</v>
      </c>
      <c r="S1115" s="44">
        <v>5.68</v>
      </c>
      <c r="T1115" s="132">
        <f t="shared" si="29"/>
        <v>11000</v>
      </c>
      <c r="U1115" s="44">
        <v>97.252840000000006</v>
      </c>
      <c r="W1115" s="163">
        <f t="shared" si="37"/>
        <v>0</v>
      </c>
    </row>
    <row r="1116" spans="1:23" ht="15" customHeight="1" x14ac:dyDescent="0.25">
      <c r="A1116" s="206"/>
      <c r="B1116" s="172" t="s">
        <v>152</v>
      </c>
      <c r="C1116" s="26" t="s">
        <v>79</v>
      </c>
      <c r="D1116" s="26" t="s">
        <v>1177</v>
      </c>
      <c r="E1116" s="27" t="s">
        <v>21</v>
      </c>
      <c r="F1116" s="27" t="s">
        <v>1680</v>
      </c>
      <c r="G1116" s="47" t="s">
        <v>1679</v>
      </c>
      <c r="H1116" s="74">
        <v>44838</v>
      </c>
      <c r="I1116" s="60">
        <f t="shared" si="38"/>
        <v>44840</v>
      </c>
      <c r="J1116" s="88">
        <v>10000</v>
      </c>
      <c r="K1116" s="63">
        <v>6.5500999999999996</v>
      </c>
      <c r="L1116" s="60">
        <v>45022</v>
      </c>
      <c r="M1116" s="63">
        <v>45.29</v>
      </c>
      <c r="N1116" s="112">
        <v>2053</v>
      </c>
      <c r="O1116" s="112">
        <f t="shared" si="39"/>
        <v>2476</v>
      </c>
      <c r="P1116" s="64">
        <v>4529</v>
      </c>
      <c r="Q1116" s="63">
        <v>6.5</v>
      </c>
      <c r="R1116" s="63">
        <v>5</v>
      </c>
      <c r="S1116" s="63">
        <v>6.5</v>
      </c>
      <c r="T1116" s="112">
        <f t="shared" si="29"/>
        <v>10000</v>
      </c>
      <c r="U1116" s="63">
        <v>96.794706000000005</v>
      </c>
      <c r="W1116" s="163">
        <f t="shared" si="37"/>
        <v>5471</v>
      </c>
    </row>
    <row r="1117" spans="1:23" ht="15" customHeight="1" x14ac:dyDescent="0.25">
      <c r="A1117" s="206"/>
      <c r="B1117" s="171"/>
      <c r="C1117" s="26" t="s">
        <v>111</v>
      </c>
      <c r="D1117" s="26" t="s">
        <v>1177</v>
      </c>
      <c r="E1117" s="27" t="s">
        <v>21</v>
      </c>
      <c r="F1117" s="27" t="s">
        <v>1681</v>
      </c>
      <c r="G1117" s="47" t="s">
        <v>1679</v>
      </c>
      <c r="H1117" s="74">
        <v>44839</v>
      </c>
      <c r="I1117" s="60">
        <f t="shared" si="38"/>
        <v>44841</v>
      </c>
      <c r="J1117" s="88">
        <v>12000</v>
      </c>
      <c r="K1117" s="63">
        <v>5.8097000000000003</v>
      </c>
      <c r="L1117" s="60">
        <v>45023</v>
      </c>
      <c r="M1117" s="63">
        <v>60.1083</v>
      </c>
      <c r="N1117" s="112">
        <v>1675</v>
      </c>
      <c r="O1117" s="112">
        <f t="shared" si="39"/>
        <v>5538</v>
      </c>
      <c r="P1117" s="64">
        <v>7213</v>
      </c>
      <c r="Q1117" s="63">
        <v>5.75</v>
      </c>
      <c r="R1117" s="63">
        <v>5.05</v>
      </c>
      <c r="S1117" s="63">
        <v>5.75</v>
      </c>
      <c r="T1117" s="112">
        <f t="shared" si="29"/>
        <v>12000</v>
      </c>
      <c r="U1117" s="63">
        <v>97.146702000000005</v>
      </c>
      <c r="W1117" s="163">
        <f t="shared" si="37"/>
        <v>4787</v>
      </c>
    </row>
    <row r="1118" spans="1:23" ht="15" customHeight="1" x14ac:dyDescent="0.25">
      <c r="A1118" s="206"/>
      <c r="B1118" s="171"/>
      <c r="C1118" s="26" t="s">
        <v>111</v>
      </c>
      <c r="D1118" s="26" t="s">
        <v>1177</v>
      </c>
      <c r="E1118" s="27" t="s">
        <v>23</v>
      </c>
      <c r="F1118" s="27" t="s">
        <v>1643</v>
      </c>
      <c r="G1118" s="47" t="s">
        <v>1679</v>
      </c>
      <c r="H1118" s="74">
        <v>44846</v>
      </c>
      <c r="I1118" s="60">
        <f t="shared" si="38"/>
        <v>44848</v>
      </c>
      <c r="J1118" s="88">
        <v>5000</v>
      </c>
      <c r="K1118" s="63">
        <v>4.9074</v>
      </c>
      <c r="L1118" s="60">
        <v>44883</v>
      </c>
      <c r="M1118" s="63">
        <v>219.18</v>
      </c>
      <c r="N1118" s="112">
        <v>3853</v>
      </c>
      <c r="O1118" s="112">
        <f t="shared" si="39"/>
        <v>1147</v>
      </c>
      <c r="P1118" s="64">
        <v>5000</v>
      </c>
      <c r="Q1118" s="63">
        <v>4.95</v>
      </c>
      <c r="R1118" s="63">
        <v>4.75</v>
      </c>
      <c r="S1118" s="63">
        <v>4.95</v>
      </c>
      <c r="T1118" s="112">
        <f t="shared" si="29"/>
        <v>5000</v>
      </c>
      <c r="U1118" s="63">
        <v>99.525154999999998</v>
      </c>
      <c r="W1118" s="163">
        <f t="shared" si="37"/>
        <v>0</v>
      </c>
    </row>
    <row r="1119" spans="1:23" ht="15" customHeight="1" x14ac:dyDescent="0.25">
      <c r="A1119" s="206"/>
      <c r="B1119" s="171"/>
      <c r="C1119" s="26" t="s">
        <v>111</v>
      </c>
      <c r="D1119" s="26" t="s">
        <v>1177</v>
      </c>
      <c r="E1119" s="27" t="s">
        <v>18</v>
      </c>
      <c r="F1119" s="27" t="s">
        <v>1686</v>
      </c>
      <c r="G1119" s="47" t="s">
        <v>1679</v>
      </c>
      <c r="H1119" s="74">
        <v>44846</v>
      </c>
      <c r="I1119" s="60">
        <f t="shared" si="38"/>
        <v>44848</v>
      </c>
      <c r="J1119" s="88">
        <v>9000</v>
      </c>
      <c r="K1119" s="63">
        <v>6.0757000000000003</v>
      </c>
      <c r="L1119" s="60">
        <v>45212</v>
      </c>
      <c r="M1119" s="63">
        <v>157.5556</v>
      </c>
      <c r="N1119" s="112">
        <v>3010</v>
      </c>
      <c r="O1119" s="112">
        <f t="shared" si="39"/>
        <v>5140</v>
      </c>
      <c r="P1119" s="64">
        <v>8150</v>
      </c>
      <c r="Q1119" s="63">
        <v>6</v>
      </c>
      <c r="R1119" s="63">
        <v>5.5</v>
      </c>
      <c r="S1119" s="63">
        <v>6</v>
      </c>
      <c r="T1119" s="112">
        <f t="shared" si="29"/>
        <v>9000</v>
      </c>
      <c r="U1119" s="63">
        <v>94.212350000000001</v>
      </c>
      <c r="W1119" s="163">
        <f t="shared" si="37"/>
        <v>850</v>
      </c>
    </row>
    <row r="1120" spans="1:23" ht="15" customHeight="1" x14ac:dyDescent="0.25">
      <c r="A1120" s="206"/>
      <c r="B1120" s="171"/>
      <c r="C1120" s="26" t="s">
        <v>113</v>
      </c>
      <c r="D1120" s="26" t="s">
        <v>1177</v>
      </c>
      <c r="E1120" s="27" t="s">
        <v>21</v>
      </c>
      <c r="F1120" s="27" t="s">
        <v>1687</v>
      </c>
      <c r="G1120" s="47" t="s">
        <v>1679</v>
      </c>
      <c r="H1120" s="74">
        <v>44846</v>
      </c>
      <c r="I1120" s="60">
        <f t="shared" si="38"/>
        <v>44848</v>
      </c>
      <c r="J1120" s="88">
        <v>5000</v>
      </c>
      <c r="K1120" s="63">
        <v>6.7683</v>
      </c>
      <c r="L1120" s="60">
        <v>45030</v>
      </c>
      <c r="M1120" s="63">
        <v>96.78</v>
      </c>
      <c r="N1120" s="112">
        <v>3361</v>
      </c>
      <c r="O1120" s="112">
        <f t="shared" si="39"/>
        <v>1478</v>
      </c>
      <c r="P1120" s="64">
        <v>4839</v>
      </c>
      <c r="Q1120" s="63">
        <v>6.75</v>
      </c>
      <c r="R1120" s="63">
        <v>5.75</v>
      </c>
      <c r="S1120" s="63">
        <v>6.75</v>
      </c>
      <c r="T1120" s="112">
        <f t="shared" si="29"/>
        <v>5000</v>
      </c>
      <c r="U1120" s="63">
        <v>96.691447999999994</v>
      </c>
      <c r="W1120" s="163">
        <f t="shared" si="37"/>
        <v>161</v>
      </c>
    </row>
    <row r="1121" spans="1:23" ht="15" customHeight="1" x14ac:dyDescent="0.25">
      <c r="A1121" s="206"/>
      <c r="B1121" s="171"/>
      <c r="C1121" s="26" t="s">
        <v>76</v>
      </c>
      <c r="D1121" s="26" t="s">
        <v>1177</v>
      </c>
      <c r="E1121" s="27" t="s">
        <v>21</v>
      </c>
      <c r="F1121" s="27" t="s">
        <v>1690</v>
      </c>
      <c r="G1121" s="47" t="s">
        <v>1679</v>
      </c>
      <c r="H1121" s="74">
        <v>44851</v>
      </c>
      <c r="I1121" s="60">
        <f t="shared" si="38"/>
        <v>44853</v>
      </c>
      <c r="J1121" s="88">
        <v>20000</v>
      </c>
      <c r="K1121" s="63">
        <v>3.3043</v>
      </c>
      <c r="L1121" s="60">
        <v>45030</v>
      </c>
      <c r="M1121" s="63">
        <v>20.05</v>
      </c>
      <c r="N1121" s="112">
        <v>4000</v>
      </c>
      <c r="O1121" s="112">
        <f t="shared" si="39"/>
        <v>0</v>
      </c>
      <c r="P1121" s="64">
        <v>4000</v>
      </c>
      <c r="Q1121" s="63">
        <v>3.3</v>
      </c>
      <c r="R1121" s="63">
        <v>3.2</v>
      </c>
      <c r="S1121" s="63">
        <v>3.3</v>
      </c>
      <c r="T1121" s="112">
        <f t="shared" si="29"/>
        <v>20000</v>
      </c>
      <c r="U1121" s="63">
        <v>98.356943999999999</v>
      </c>
      <c r="W1121" s="163">
        <f t="shared" si="37"/>
        <v>16000</v>
      </c>
    </row>
    <row r="1122" spans="1:23" ht="15" customHeight="1" x14ac:dyDescent="0.25">
      <c r="A1122" s="206"/>
      <c r="B1122" s="171"/>
      <c r="C1122" s="26" t="s">
        <v>79</v>
      </c>
      <c r="D1122" s="26" t="s">
        <v>1177</v>
      </c>
      <c r="E1122" s="27" t="s">
        <v>21</v>
      </c>
      <c r="F1122" s="27" t="s">
        <v>1691</v>
      </c>
      <c r="G1122" s="47" t="s">
        <v>1679</v>
      </c>
      <c r="H1122" s="74">
        <v>44852</v>
      </c>
      <c r="I1122" s="60">
        <f t="shared" si="38"/>
        <v>44854</v>
      </c>
      <c r="J1122" s="88">
        <v>15000</v>
      </c>
      <c r="K1122" s="63">
        <v>6.5</v>
      </c>
      <c r="L1122" s="60">
        <v>45036</v>
      </c>
      <c r="M1122" s="63">
        <v>100.7533</v>
      </c>
      <c r="N1122" s="112">
        <v>7008</v>
      </c>
      <c r="O1122" s="112">
        <f t="shared" si="39"/>
        <v>7992</v>
      </c>
      <c r="P1122" s="64">
        <v>15000</v>
      </c>
      <c r="Q1122" s="63">
        <v>6.5</v>
      </c>
      <c r="R1122" s="63">
        <v>5.5</v>
      </c>
      <c r="S1122" s="63">
        <v>6.5</v>
      </c>
      <c r="T1122" s="112">
        <f t="shared" si="29"/>
        <v>15000</v>
      </c>
      <c r="U1122" s="63">
        <v>96.835205000000002</v>
      </c>
      <c r="W1122" s="163">
        <f t="shared" si="37"/>
        <v>0</v>
      </c>
    </row>
    <row r="1123" spans="1:23" ht="15" customHeight="1" x14ac:dyDescent="0.25">
      <c r="A1123" s="206"/>
      <c r="B1123" s="171"/>
      <c r="C1123" s="26" t="s">
        <v>111</v>
      </c>
      <c r="D1123" s="26" t="s">
        <v>1177</v>
      </c>
      <c r="E1123" s="27" t="s">
        <v>21</v>
      </c>
      <c r="F1123" s="27" t="s">
        <v>1692</v>
      </c>
      <c r="G1123" s="47" t="s">
        <v>1679</v>
      </c>
      <c r="H1123" s="74">
        <v>44853</v>
      </c>
      <c r="I1123" s="60">
        <f t="shared" si="38"/>
        <v>44855</v>
      </c>
      <c r="J1123" s="88">
        <v>10000</v>
      </c>
      <c r="K1123" s="63">
        <v>5.4870000000000001</v>
      </c>
      <c r="L1123" s="60">
        <v>45037</v>
      </c>
      <c r="M1123" s="63">
        <v>91.24</v>
      </c>
      <c r="N1123" s="112">
        <v>6530</v>
      </c>
      <c r="O1123" s="112">
        <f t="shared" si="39"/>
        <v>2561</v>
      </c>
      <c r="P1123" s="64">
        <v>9091</v>
      </c>
      <c r="Q1123" s="63">
        <v>5.75</v>
      </c>
      <c r="R1123" s="63">
        <v>4.8</v>
      </c>
      <c r="S1123" s="63">
        <v>5.75</v>
      </c>
      <c r="T1123" s="112">
        <f t="shared" si="29"/>
        <v>10000</v>
      </c>
      <c r="U1123" s="63">
        <v>97.300875000000005</v>
      </c>
      <c r="W1123" s="163">
        <f t="shared" si="37"/>
        <v>909</v>
      </c>
    </row>
    <row r="1124" spans="1:23" ht="15" customHeight="1" x14ac:dyDescent="0.25">
      <c r="A1124" s="206"/>
      <c r="B1124" s="171"/>
      <c r="C1124" s="26" t="s">
        <v>113</v>
      </c>
      <c r="D1124" s="26" t="s">
        <v>1177</v>
      </c>
      <c r="E1124" s="27" t="s">
        <v>21</v>
      </c>
      <c r="F1124" s="27" t="s">
        <v>1693</v>
      </c>
      <c r="G1124" s="47" t="s">
        <v>1679</v>
      </c>
      <c r="H1124" s="74">
        <v>44853</v>
      </c>
      <c r="I1124" s="60">
        <f t="shared" si="38"/>
        <v>44855</v>
      </c>
      <c r="J1124" s="88"/>
      <c r="K1124" s="63"/>
      <c r="L1124" s="60"/>
      <c r="M1124" s="63"/>
      <c r="N1124" s="112"/>
      <c r="O1124" s="112">
        <f t="shared" si="39"/>
        <v>0</v>
      </c>
      <c r="P1124" s="64"/>
      <c r="Q1124" s="63"/>
      <c r="R1124" s="63"/>
      <c r="S1124" s="63"/>
      <c r="T1124" s="112">
        <f t="shared" ref="T1124:T1128" si="40">J1124</f>
        <v>0</v>
      </c>
      <c r="U1124" s="63" t="s">
        <v>1321</v>
      </c>
      <c r="W1124" s="163">
        <f t="shared" si="37"/>
        <v>0</v>
      </c>
    </row>
    <row r="1125" spans="1:23" ht="15" customHeight="1" x14ac:dyDescent="0.25">
      <c r="A1125" s="206"/>
      <c r="B1125" s="171"/>
      <c r="C1125" s="26" t="s">
        <v>76</v>
      </c>
      <c r="D1125" s="26" t="s">
        <v>1177</v>
      </c>
      <c r="E1125" s="27" t="s">
        <v>21</v>
      </c>
      <c r="F1125" s="27" t="s">
        <v>1695</v>
      </c>
      <c r="G1125" s="47" t="s">
        <v>1679</v>
      </c>
      <c r="H1125" s="74">
        <v>44858</v>
      </c>
      <c r="I1125" s="60">
        <f t="shared" si="38"/>
        <v>44860</v>
      </c>
      <c r="J1125" s="88">
        <v>15000</v>
      </c>
      <c r="K1125" s="63">
        <v>3.3795000000000002</v>
      </c>
      <c r="L1125" s="60">
        <v>45042</v>
      </c>
      <c r="M1125" s="63">
        <v>36.7333</v>
      </c>
      <c r="N1125" s="112">
        <v>5500</v>
      </c>
      <c r="O1125" s="112">
        <f t="shared" si="39"/>
        <v>0</v>
      </c>
      <c r="P1125" s="64">
        <v>5500</v>
      </c>
      <c r="Q1125" s="63">
        <v>3.4</v>
      </c>
      <c r="R1125" s="63">
        <v>3.2</v>
      </c>
      <c r="S1125" s="63">
        <v>3.4</v>
      </c>
      <c r="T1125" s="112">
        <f t="shared" si="40"/>
        <v>15000</v>
      </c>
      <c r="U1125" s="63">
        <v>98.320177000000001</v>
      </c>
      <c r="W1125" s="163">
        <f t="shared" si="37"/>
        <v>9500</v>
      </c>
    </row>
    <row r="1126" spans="1:23" ht="15" customHeight="1" x14ac:dyDescent="0.25">
      <c r="A1126" s="206"/>
      <c r="B1126" s="171"/>
      <c r="C1126" s="26" t="s">
        <v>79</v>
      </c>
      <c r="D1126" s="26" t="s">
        <v>1177</v>
      </c>
      <c r="E1126" s="27" t="s">
        <v>18</v>
      </c>
      <c r="F1126" s="27" t="s">
        <v>1696</v>
      </c>
      <c r="G1126" s="47" t="s">
        <v>1679</v>
      </c>
      <c r="H1126" s="74">
        <v>44859</v>
      </c>
      <c r="I1126" s="60">
        <f t="shared" si="38"/>
        <v>44861</v>
      </c>
      <c r="J1126" s="88">
        <v>7000</v>
      </c>
      <c r="K1126" s="63">
        <v>6.8517000000000001</v>
      </c>
      <c r="L1126" s="60">
        <v>45225</v>
      </c>
      <c r="M1126" s="63">
        <v>83.071399999999997</v>
      </c>
      <c r="N1126" s="112">
        <v>3307</v>
      </c>
      <c r="O1126" s="112">
        <f t="shared" si="39"/>
        <v>2508</v>
      </c>
      <c r="P1126" s="64">
        <v>5815</v>
      </c>
      <c r="Q1126" s="63">
        <v>7</v>
      </c>
      <c r="R1126" s="63">
        <v>6</v>
      </c>
      <c r="S1126" s="63">
        <v>7</v>
      </c>
      <c r="T1126" s="112">
        <f t="shared" si="40"/>
        <v>7000</v>
      </c>
      <c r="U1126" s="63">
        <v>93.520994999999999</v>
      </c>
      <c r="W1126" s="163">
        <f t="shared" si="37"/>
        <v>1185</v>
      </c>
    </row>
    <row r="1127" spans="1:23" ht="15" customHeight="1" x14ac:dyDescent="0.25">
      <c r="A1127" s="206"/>
      <c r="B1127" s="171"/>
      <c r="C1127" s="26" t="s">
        <v>111</v>
      </c>
      <c r="D1127" s="26" t="s">
        <v>1177</v>
      </c>
      <c r="E1127" s="27" t="s">
        <v>23</v>
      </c>
      <c r="F1127" s="27" t="s">
        <v>1697</v>
      </c>
      <c r="G1127" s="47" t="s">
        <v>1679</v>
      </c>
      <c r="H1127" s="74">
        <v>44860</v>
      </c>
      <c r="I1127" s="60">
        <f t="shared" si="38"/>
        <v>44862</v>
      </c>
      <c r="J1127" s="88">
        <v>10000</v>
      </c>
      <c r="K1127" s="63">
        <v>5.0849000000000002</v>
      </c>
      <c r="L1127" s="60">
        <v>44953</v>
      </c>
      <c r="M1127" s="63">
        <v>200.86</v>
      </c>
      <c r="N1127" s="112">
        <v>8480</v>
      </c>
      <c r="O1127" s="112">
        <f t="shared" si="39"/>
        <v>1520</v>
      </c>
      <c r="P1127" s="64">
        <v>10000</v>
      </c>
      <c r="Q1127" s="63">
        <v>5.0999999999999996</v>
      </c>
      <c r="R1127" s="63">
        <v>4.8</v>
      </c>
      <c r="S1127" s="63">
        <v>5.0999999999999996</v>
      </c>
      <c r="T1127" s="112">
        <f t="shared" si="40"/>
        <v>10000</v>
      </c>
      <c r="U1127" s="63">
        <v>98.730953999999997</v>
      </c>
      <c r="W1127" s="163">
        <f t="shared" si="37"/>
        <v>0</v>
      </c>
    </row>
    <row r="1128" spans="1:23" ht="15" customHeight="1" x14ac:dyDescent="0.25">
      <c r="A1128" s="206"/>
      <c r="B1128" s="173"/>
      <c r="C1128" s="26" t="s">
        <v>113</v>
      </c>
      <c r="D1128" s="26" t="s">
        <v>1177</v>
      </c>
      <c r="E1128" s="27" t="s">
        <v>21</v>
      </c>
      <c r="F1128" s="27" t="s">
        <v>1698</v>
      </c>
      <c r="G1128" s="47" t="s">
        <v>1679</v>
      </c>
      <c r="H1128" s="74">
        <v>44860</v>
      </c>
      <c r="I1128" s="60">
        <f t="shared" si="38"/>
        <v>44862</v>
      </c>
      <c r="J1128" s="88">
        <v>10000</v>
      </c>
      <c r="K1128" s="63">
        <v>6.9612999999999996</v>
      </c>
      <c r="L1128" s="60">
        <v>45044</v>
      </c>
      <c r="M1128" s="63">
        <v>82.1</v>
      </c>
      <c r="N1128" s="112">
        <v>1200</v>
      </c>
      <c r="O1128" s="112">
        <f t="shared" si="39"/>
        <v>7010</v>
      </c>
      <c r="P1128" s="64">
        <v>8210</v>
      </c>
      <c r="Q1128" s="63">
        <v>6.75</v>
      </c>
      <c r="R1128" s="63">
        <v>6.4</v>
      </c>
      <c r="S1128" s="63">
        <v>6.75</v>
      </c>
      <c r="T1128" s="112">
        <f t="shared" si="40"/>
        <v>10000</v>
      </c>
      <c r="U1128" s="63">
        <v>96.600339000000005</v>
      </c>
      <c r="W1128" s="163">
        <f t="shared" si="37"/>
        <v>1790</v>
      </c>
    </row>
    <row r="1129" spans="1:23" ht="15" customHeight="1" x14ac:dyDescent="0.2">
      <c r="A1129" s="206"/>
      <c r="B1129" s="174" t="s">
        <v>161</v>
      </c>
      <c r="C1129" s="34" t="s">
        <v>76</v>
      </c>
      <c r="D1129" s="34" t="s">
        <v>1177</v>
      </c>
      <c r="E1129" s="65" t="s">
        <v>18</v>
      </c>
      <c r="F1129" s="65" t="s">
        <v>1700</v>
      </c>
      <c r="G1129" s="43" t="s">
        <v>1701</v>
      </c>
      <c r="H1129" s="67">
        <v>44865</v>
      </c>
      <c r="I1129" s="145">
        <f t="shared" si="38"/>
        <v>44867</v>
      </c>
      <c r="J1129" s="41">
        <v>10000</v>
      </c>
      <c r="K1129" s="44">
        <v>3.7683</v>
      </c>
      <c r="L1129" s="67">
        <v>45231</v>
      </c>
      <c r="M1129" s="44">
        <v>130</v>
      </c>
      <c r="N1129" s="110">
        <v>7000</v>
      </c>
      <c r="O1129" s="146">
        <f>P1129-N1129</f>
        <v>3000</v>
      </c>
      <c r="P1129" s="70">
        <v>10000</v>
      </c>
      <c r="Q1129" s="44">
        <v>4</v>
      </c>
      <c r="R1129" s="44">
        <v>3</v>
      </c>
      <c r="S1129" s="44">
        <v>4</v>
      </c>
      <c r="T1129" s="132">
        <f t="shared" ref="T1129:T1192" si="41">J1129</f>
        <v>10000</v>
      </c>
      <c r="U1129" s="44">
        <v>96.329667000000001</v>
      </c>
      <c r="W1129" s="163">
        <f t="shared" si="37"/>
        <v>0</v>
      </c>
    </row>
    <row r="1130" spans="1:23" ht="15" customHeight="1" x14ac:dyDescent="0.2">
      <c r="A1130" s="206"/>
      <c r="B1130" s="175"/>
      <c r="C1130" s="34" t="s">
        <v>947</v>
      </c>
      <c r="D1130" s="34" t="s">
        <v>1177</v>
      </c>
      <c r="E1130" s="65" t="s">
        <v>21</v>
      </c>
      <c r="F1130" s="65" t="s">
        <v>1702</v>
      </c>
      <c r="G1130" s="43" t="s">
        <v>1701</v>
      </c>
      <c r="H1130" s="67">
        <v>44865</v>
      </c>
      <c r="I1130" s="145">
        <f t="shared" si="38"/>
        <v>44867</v>
      </c>
      <c r="J1130" s="41">
        <v>10000</v>
      </c>
      <c r="K1130" s="44">
        <v>8.8817000000000004</v>
      </c>
      <c r="L1130" s="67">
        <v>45049</v>
      </c>
      <c r="M1130" s="44">
        <v>50</v>
      </c>
      <c r="N1130" s="110">
        <v>5000</v>
      </c>
      <c r="O1130" s="146">
        <f>P1130-N1130</f>
        <v>0</v>
      </c>
      <c r="P1130" s="70">
        <v>5000</v>
      </c>
      <c r="Q1130" s="44">
        <v>8.5</v>
      </c>
      <c r="R1130" s="44">
        <v>8.5</v>
      </c>
      <c r="S1130" s="44">
        <v>8.5</v>
      </c>
      <c r="T1130" s="132">
        <f t="shared" si="41"/>
        <v>10000</v>
      </c>
      <c r="U1130" s="44">
        <v>95.702777999999995</v>
      </c>
      <c r="W1130" s="163">
        <f t="shared" si="37"/>
        <v>5000</v>
      </c>
    </row>
    <row r="1131" spans="1:23" ht="15" customHeight="1" x14ac:dyDescent="0.2">
      <c r="A1131" s="206"/>
      <c r="B1131" s="175"/>
      <c r="C1131" s="34" t="s">
        <v>79</v>
      </c>
      <c r="D1131" s="34" t="s">
        <v>1177</v>
      </c>
      <c r="E1131" s="65" t="s">
        <v>21</v>
      </c>
      <c r="F1131" s="65" t="s">
        <v>1703</v>
      </c>
      <c r="G1131" s="43" t="s">
        <v>1701</v>
      </c>
      <c r="H1131" s="67">
        <v>44866</v>
      </c>
      <c r="I1131" s="145">
        <f t="shared" si="38"/>
        <v>44868</v>
      </c>
      <c r="J1131" s="41">
        <v>12000</v>
      </c>
      <c r="K1131" s="44">
        <v>6.5061</v>
      </c>
      <c r="L1131" s="67">
        <v>45050</v>
      </c>
      <c r="M1131" s="44">
        <v>60.916699999999999</v>
      </c>
      <c r="N1131" s="41">
        <v>2420</v>
      </c>
      <c r="O1131" s="146">
        <f>P1131-N1131</f>
        <v>4890</v>
      </c>
      <c r="P1131" s="70">
        <v>7310</v>
      </c>
      <c r="Q1131" s="44">
        <v>6.5</v>
      </c>
      <c r="R1131" s="44">
        <v>5.5</v>
      </c>
      <c r="S1131" s="44">
        <v>6.5</v>
      </c>
      <c r="T1131" s="132">
        <f t="shared" si="41"/>
        <v>12000</v>
      </c>
      <c r="U1131" s="44">
        <v>96.815539000000001</v>
      </c>
      <c r="W1131" s="163">
        <f t="shared" si="37"/>
        <v>4690</v>
      </c>
    </row>
    <row r="1132" spans="1:23" ht="15" customHeight="1" x14ac:dyDescent="0.2">
      <c r="A1132" s="206"/>
      <c r="B1132" s="175"/>
      <c r="C1132" s="34" t="s">
        <v>111</v>
      </c>
      <c r="D1132" s="34" t="s">
        <v>1177</v>
      </c>
      <c r="E1132" s="65" t="s">
        <v>23</v>
      </c>
      <c r="F1132" s="65" t="s">
        <v>1704</v>
      </c>
      <c r="G1132" s="43" t="s">
        <v>1701</v>
      </c>
      <c r="H1132" s="67">
        <v>44867</v>
      </c>
      <c r="I1132" s="145">
        <f t="shared" si="38"/>
        <v>44869</v>
      </c>
      <c r="J1132" s="41">
        <v>7500</v>
      </c>
      <c r="K1132" s="44">
        <v>5.0492999999999997</v>
      </c>
      <c r="L1132" s="67">
        <v>44960</v>
      </c>
      <c r="M1132" s="44">
        <v>158.02670000000001</v>
      </c>
      <c r="N1132" s="41">
        <v>5624</v>
      </c>
      <c r="O1132" s="146">
        <f>P1132-N1132</f>
        <v>1876</v>
      </c>
      <c r="P1132" s="70">
        <v>7500</v>
      </c>
      <c r="Q1132" s="44">
        <v>5</v>
      </c>
      <c r="R1132" s="44">
        <v>4.8</v>
      </c>
      <c r="S1132" s="44">
        <v>5</v>
      </c>
      <c r="T1132" s="132">
        <f t="shared" si="41"/>
        <v>7500</v>
      </c>
      <c r="U1132" s="44">
        <v>98.739723999999995</v>
      </c>
      <c r="W1132" s="163">
        <f t="shared" si="37"/>
        <v>0</v>
      </c>
    </row>
    <row r="1133" spans="1:23" ht="15" customHeight="1" x14ac:dyDescent="0.2">
      <c r="A1133" s="206"/>
      <c r="B1133" s="175"/>
      <c r="C1133" s="34" t="s">
        <v>76</v>
      </c>
      <c r="D1133" s="34" t="s">
        <v>1177</v>
      </c>
      <c r="E1133" s="65" t="s">
        <v>21</v>
      </c>
      <c r="F1133" s="65" t="s">
        <v>1709</v>
      </c>
      <c r="G1133" s="43" t="s">
        <v>1701</v>
      </c>
      <c r="H1133" s="67">
        <v>44872</v>
      </c>
      <c r="I1133" s="145">
        <f t="shared" si="38"/>
        <v>44874</v>
      </c>
      <c r="J1133" s="41">
        <v>20000</v>
      </c>
      <c r="K1133" s="44">
        <v>3.4906000000000001</v>
      </c>
      <c r="L1133" s="67">
        <v>45056</v>
      </c>
      <c r="M1133" s="44">
        <v>152.5</v>
      </c>
      <c r="N1133" s="41">
        <v>20000</v>
      </c>
      <c r="O1133" s="146">
        <f t="shared" si="39"/>
        <v>0</v>
      </c>
      <c r="P1133" s="70">
        <v>20000</v>
      </c>
      <c r="Q1133" s="44">
        <v>3.5</v>
      </c>
      <c r="R1133" s="44">
        <v>3.3</v>
      </c>
      <c r="S1133" s="44">
        <v>3.5</v>
      </c>
      <c r="T1133" s="132">
        <f t="shared" si="41"/>
        <v>20000</v>
      </c>
      <c r="U1133" s="44">
        <v>98.265918999999997</v>
      </c>
      <c r="W1133" s="163">
        <f t="shared" si="37"/>
        <v>0</v>
      </c>
    </row>
    <row r="1134" spans="1:23" ht="15" customHeight="1" x14ac:dyDescent="0.2">
      <c r="A1134" s="206"/>
      <c r="B1134" s="175"/>
      <c r="C1134" s="34" t="s">
        <v>79</v>
      </c>
      <c r="D1134" s="34" t="s">
        <v>1177</v>
      </c>
      <c r="E1134" s="65" t="s">
        <v>23</v>
      </c>
      <c r="F1134" s="65" t="s">
        <v>1710</v>
      </c>
      <c r="G1134" s="43" t="s">
        <v>1701</v>
      </c>
      <c r="H1134" s="67">
        <v>44873</v>
      </c>
      <c r="I1134" s="145">
        <f t="shared" si="38"/>
        <v>44875</v>
      </c>
      <c r="J1134" s="41">
        <v>10000</v>
      </c>
      <c r="K1134" s="44">
        <v>5.9439000000000002</v>
      </c>
      <c r="L1134" s="67">
        <v>44966</v>
      </c>
      <c r="M1134" s="44">
        <v>120.91</v>
      </c>
      <c r="N1134" s="41">
        <v>7000</v>
      </c>
      <c r="O1134" s="146">
        <f t="shared" si="39"/>
        <v>3000</v>
      </c>
      <c r="P1134" s="70">
        <v>10000</v>
      </c>
      <c r="Q1134" s="44">
        <v>6.2</v>
      </c>
      <c r="R1134" s="44">
        <v>5</v>
      </c>
      <c r="S1134" s="44">
        <v>6.2</v>
      </c>
      <c r="T1134" s="132">
        <f t="shared" si="41"/>
        <v>10000</v>
      </c>
      <c r="U1134" s="44">
        <v>98.519761000000003</v>
      </c>
      <c r="W1134" s="163">
        <f t="shared" si="37"/>
        <v>0</v>
      </c>
    </row>
    <row r="1135" spans="1:23" ht="15" customHeight="1" x14ac:dyDescent="0.2">
      <c r="A1135" s="206"/>
      <c r="B1135" s="175"/>
      <c r="C1135" s="34" t="s">
        <v>79</v>
      </c>
      <c r="D1135" s="34" t="s">
        <v>1177</v>
      </c>
      <c r="E1135" s="65" t="s">
        <v>21</v>
      </c>
      <c r="F1135" s="65" t="s">
        <v>1711</v>
      </c>
      <c r="G1135" s="43" t="s">
        <v>1701</v>
      </c>
      <c r="H1135" s="67">
        <v>44873</v>
      </c>
      <c r="I1135" s="145">
        <f t="shared" si="38"/>
        <v>44875</v>
      </c>
      <c r="J1135" s="41">
        <v>10000</v>
      </c>
      <c r="K1135" s="44">
        <v>6.6917</v>
      </c>
      <c r="L1135" s="67">
        <v>45057</v>
      </c>
      <c r="M1135" s="44">
        <v>91.13</v>
      </c>
      <c r="N1135" s="110">
        <v>2400</v>
      </c>
      <c r="O1135" s="146">
        <f>P1135-N1135</f>
        <v>6713</v>
      </c>
      <c r="P1135" s="70">
        <v>9113</v>
      </c>
      <c r="Q1135" s="44">
        <v>6.5</v>
      </c>
      <c r="R1135" s="44">
        <v>5.5</v>
      </c>
      <c r="S1135" s="44">
        <v>6.5</v>
      </c>
      <c r="T1135" s="132">
        <f t="shared" si="41"/>
        <v>10000</v>
      </c>
      <c r="U1135" s="44">
        <v>96.727675000000005</v>
      </c>
      <c r="W1135" s="163">
        <f t="shared" si="37"/>
        <v>887</v>
      </c>
    </row>
    <row r="1136" spans="1:23" ht="15" customHeight="1" x14ac:dyDescent="0.2">
      <c r="A1136" s="206"/>
      <c r="B1136" s="175"/>
      <c r="C1136" s="34" t="s">
        <v>113</v>
      </c>
      <c r="D1136" s="34" t="s">
        <v>1177</v>
      </c>
      <c r="E1136" s="65" t="s">
        <v>21</v>
      </c>
      <c r="F1136" s="65" t="s">
        <v>1712</v>
      </c>
      <c r="G1136" s="43" t="s">
        <v>1701</v>
      </c>
      <c r="H1136" s="67">
        <v>44874</v>
      </c>
      <c r="I1136" s="145">
        <f t="shared" si="38"/>
        <v>44876</v>
      </c>
      <c r="J1136" s="41">
        <v>10000</v>
      </c>
      <c r="K1136" s="44">
        <v>6.5</v>
      </c>
      <c r="L1136" s="67">
        <v>45058</v>
      </c>
      <c r="M1136" s="44">
        <v>95.21</v>
      </c>
      <c r="N1136" s="110">
        <v>4500</v>
      </c>
      <c r="O1136" s="146">
        <f>P1136-N1136</f>
        <v>5011</v>
      </c>
      <c r="P1136" s="70">
        <v>9511</v>
      </c>
      <c r="Q1136" s="44">
        <v>6.5</v>
      </c>
      <c r="R1136" s="44">
        <v>5.75</v>
      </c>
      <c r="S1136" s="44">
        <v>6.5</v>
      </c>
      <c r="T1136" s="132">
        <f t="shared" si="41"/>
        <v>10000</v>
      </c>
      <c r="U1136" s="44">
        <v>96.714088000000004</v>
      </c>
      <c r="W1136" s="163">
        <f t="shared" si="37"/>
        <v>489</v>
      </c>
    </row>
    <row r="1137" spans="1:23" ht="15" customHeight="1" x14ac:dyDescent="0.2">
      <c r="A1137" s="206"/>
      <c r="B1137" s="175"/>
      <c r="C1137" s="34" t="s">
        <v>79</v>
      </c>
      <c r="D1137" s="34" t="s">
        <v>1177</v>
      </c>
      <c r="E1137" s="65" t="s">
        <v>21</v>
      </c>
      <c r="F1137" s="65" t="s">
        <v>1716</v>
      </c>
      <c r="G1137" s="43" t="s">
        <v>1701</v>
      </c>
      <c r="H1137" s="67">
        <v>44880</v>
      </c>
      <c r="I1137" s="145">
        <f t="shared" si="38"/>
        <v>44882</v>
      </c>
      <c r="J1137" s="41">
        <v>7000</v>
      </c>
      <c r="K1137" s="44">
        <v>6.665</v>
      </c>
      <c r="L1137" s="67">
        <v>45064</v>
      </c>
      <c r="M1137" s="44">
        <v>132.80000000000001</v>
      </c>
      <c r="N1137" s="41">
        <v>968</v>
      </c>
      <c r="O1137" s="146">
        <f>P1137-N1137</f>
        <v>6032</v>
      </c>
      <c r="P1137" s="70">
        <v>7000</v>
      </c>
      <c r="Q1137" s="44">
        <v>6.5</v>
      </c>
      <c r="R1137" s="44">
        <v>4.5</v>
      </c>
      <c r="S1137" s="44">
        <v>6.5</v>
      </c>
      <c r="T1137" s="132">
        <f t="shared" si="41"/>
        <v>7000</v>
      </c>
      <c r="U1137" s="44">
        <v>96.740285999999998</v>
      </c>
      <c r="W1137" s="163">
        <f t="shared" si="37"/>
        <v>0</v>
      </c>
    </row>
    <row r="1138" spans="1:23" ht="15" customHeight="1" x14ac:dyDescent="0.2">
      <c r="A1138" s="206"/>
      <c r="B1138" s="175"/>
      <c r="C1138" s="34" t="s">
        <v>111</v>
      </c>
      <c r="D1138" s="34" t="s">
        <v>1177</v>
      </c>
      <c r="E1138" s="65" t="s">
        <v>23</v>
      </c>
      <c r="F1138" s="65" t="s">
        <v>1717</v>
      </c>
      <c r="G1138" s="43" t="s">
        <v>1701</v>
      </c>
      <c r="H1138" s="67">
        <v>44881</v>
      </c>
      <c r="I1138" s="145">
        <f t="shared" si="38"/>
        <v>44883</v>
      </c>
      <c r="J1138" s="41">
        <v>9500</v>
      </c>
      <c r="K1138" s="44">
        <v>5.0174000000000003</v>
      </c>
      <c r="L1138" s="67">
        <v>44974</v>
      </c>
      <c r="M1138" s="44">
        <v>180.76840000000001</v>
      </c>
      <c r="N1138" s="41">
        <v>8065</v>
      </c>
      <c r="O1138" s="146">
        <f>P1138-N1138</f>
        <v>1435</v>
      </c>
      <c r="P1138" s="70">
        <v>9500</v>
      </c>
      <c r="Q1138" s="44">
        <v>5</v>
      </c>
      <c r="R1138" s="44">
        <v>4.8</v>
      </c>
      <c r="S1138" s="44">
        <v>5</v>
      </c>
      <c r="T1138" s="132">
        <f t="shared" si="41"/>
        <v>9500</v>
      </c>
      <c r="U1138" s="44">
        <v>98.747585000000001</v>
      </c>
      <c r="W1138" s="163">
        <f t="shared" si="37"/>
        <v>0</v>
      </c>
    </row>
    <row r="1139" spans="1:23" ht="15" customHeight="1" x14ac:dyDescent="0.25">
      <c r="A1139" s="206"/>
      <c r="B1139" s="175"/>
      <c r="C1139" s="34" t="s">
        <v>76</v>
      </c>
      <c r="D1139" s="34" t="s">
        <v>1177</v>
      </c>
      <c r="E1139" s="65" t="s">
        <v>23</v>
      </c>
      <c r="F1139" s="65" t="s">
        <v>1724</v>
      </c>
      <c r="G1139" s="43" t="s">
        <v>1701</v>
      </c>
      <c r="H1139" s="67">
        <v>44893</v>
      </c>
      <c r="I1139" s="145">
        <f t="shared" si="38"/>
        <v>44895</v>
      </c>
      <c r="J1139" s="41">
        <v>50000</v>
      </c>
      <c r="K1139" s="44">
        <v>3.5750000000000002</v>
      </c>
      <c r="L1139" s="67">
        <v>44986</v>
      </c>
      <c r="M1139" s="44">
        <v>89.42</v>
      </c>
      <c r="N1139" s="109">
        <v>44700</v>
      </c>
      <c r="O1139" s="146">
        <f t="shared" ref="O1139:O1152" si="42">P1139-N1139</f>
        <v>0</v>
      </c>
      <c r="P1139" s="70">
        <v>44700</v>
      </c>
      <c r="Q1139" s="44">
        <v>3.6</v>
      </c>
      <c r="R1139" s="44">
        <v>3.04</v>
      </c>
      <c r="S1139" s="44">
        <v>3.6</v>
      </c>
      <c r="T1139" s="132">
        <f t="shared" si="41"/>
        <v>50000</v>
      </c>
      <c r="U1139" s="44">
        <v>99.104204999999993</v>
      </c>
      <c r="W1139" s="163">
        <f t="shared" si="37"/>
        <v>5300</v>
      </c>
    </row>
    <row r="1140" spans="1:23" ht="15" customHeight="1" x14ac:dyDescent="0.25">
      <c r="A1140" s="206"/>
      <c r="B1140" s="175"/>
      <c r="C1140" s="34" t="s">
        <v>111</v>
      </c>
      <c r="D1140" s="34" t="s">
        <v>1177</v>
      </c>
      <c r="E1140" s="65" t="s">
        <v>21</v>
      </c>
      <c r="F1140" s="65" t="s">
        <v>1780</v>
      </c>
      <c r="G1140" s="43" t="s">
        <v>1701</v>
      </c>
      <c r="H1140" s="67">
        <v>44888</v>
      </c>
      <c r="I1140" s="145">
        <f t="shared" si="38"/>
        <v>44890</v>
      </c>
      <c r="J1140" s="41">
        <v>8000</v>
      </c>
      <c r="K1140" s="44">
        <v>5.657</v>
      </c>
      <c r="L1140" s="67">
        <v>45072</v>
      </c>
      <c r="M1140" s="44">
        <v>195.47499999999999</v>
      </c>
      <c r="N1140" s="109">
        <v>0</v>
      </c>
      <c r="O1140" s="146">
        <v>8000</v>
      </c>
      <c r="P1140" s="70">
        <v>8000</v>
      </c>
      <c r="Q1140" s="44">
        <v>5.5</v>
      </c>
      <c r="R1140" s="44">
        <v>5.25</v>
      </c>
      <c r="S1140" s="44">
        <v>5.5</v>
      </c>
      <c r="T1140" s="132">
        <f t="shared" si="41"/>
        <v>8000</v>
      </c>
      <c r="U1140" s="44">
        <v>97.219601999999995</v>
      </c>
      <c r="W1140" s="163">
        <f t="shared" si="37"/>
        <v>0</v>
      </c>
    </row>
    <row r="1141" spans="1:23" ht="15" customHeight="1" x14ac:dyDescent="0.25">
      <c r="A1141" s="206"/>
      <c r="B1141" s="175"/>
      <c r="C1141" s="34" t="s">
        <v>79</v>
      </c>
      <c r="D1141" s="34" t="s">
        <v>1177</v>
      </c>
      <c r="E1141" s="65" t="s">
        <v>21</v>
      </c>
      <c r="F1141" s="65" t="s">
        <v>1765</v>
      </c>
      <c r="G1141" s="43" t="s">
        <v>1701</v>
      </c>
      <c r="H1141" s="67">
        <v>44887</v>
      </c>
      <c r="I1141" s="145">
        <v>44889</v>
      </c>
      <c r="J1141" s="41">
        <v>15000</v>
      </c>
      <c r="K1141" s="44">
        <v>6.6551</v>
      </c>
      <c r="L1141" s="67">
        <v>45071</v>
      </c>
      <c r="M1141" s="44">
        <v>71.959999999999994</v>
      </c>
      <c r="N1141" s="109">
        <v>4075</v>
      </c>
      <c r="O1141" s="146">
        <v>6719</v>
      </c>
      <c r="P1141" s="70">
        <v>10794</v>
      </c>
      <c r="Q1141" s="44">
        <v>6.75</v>
      </c>
      <c r="R1141" s="44">
        <v>4.5</v>
      </c>
      <c r="S1141" s="44">
        <v>6.75</v>
      </c>
      <c r="T1141" s="132">
        <v>15000</v>
      </c>
      <c r="U1141" s="44">
        <v>96.745012000000003</v>
      </c>
      <c r="W1141" s="163">
        <f t="shared" si="37"/>
        <v>4206</v>
      </c>
    </row>
    <row r="1142" spans="1:23" ht="15" customHeight="1" x14ac:dyDescent="0.25">
      <c r="A1142" s="206"/>
      <c r="B1142" s="172" t="s">
        <v>946</v>
      </c>
      <c r="C1142" s="26" t="s">
        <v>79</v>
      </c>
      <c r="D1142" s="26" t="s">
        <v>1177</v>
      </c>
      <c r="E1142" s="27" t="s">
        <v>21</v>
      </c>
      <c r="F1142" s="27" t="s">
        <v>1725</v>
      </c>
      <c r="G1142" s="47" t="s">
        <v>1701</v>
      </c>
      <c r="H1142" s="74">
        <v>44894</v>
      </c>
      <c r="I1142" s="60">
        <f t="shared" si="38"/>
        <v>44896</v>
      </c>
      <c r="J1142" s="88">
        <v>11000</v>
      </c>
      <c r="K1142" s="63">
        <v>6.3079999999999998</v>
      </c>
      <c r="L1142" s="60">
        <v>45078</v>
      </c>
      <c r="M1142" s="63">
        <v>98.563599999999994</v>
      </c>
      <c r="N1142" s="112">
        <v>1500</v>
      </c>
      <c r="O1142" s="112">
        <f t="shared" si="42"/>
        <v>9342</v>
      </c>
      <c r="P1142" s="64">
        <v>10842</v>
      </c>
      <c r="Q1142" s="63">
        <v>6.75</v>
      </c>
      <c r="R1142" s="63">
        <v>5.45</v>
      </c>
      <c r="S1142" s="63">
        <v>6.75</v>
      </c>
      <c r="T1142" s="112">
        <f t="shared" si="41"/>
        <v>11000</v>
      </c>
      <c r="U1142" s="63">
        <v>96.810947999999996</v>
      </c>
      <c r="W1142" s="163">
        <f t="shared" si="37"/>
        <v>158</v>
      </c>
    </row>
    <row r="1143" spans="1:23" ht="15" customHeight="1" x14ac:dyDescent="0.25">
      <c r="A1143" s="206"/>
      <c r="B1143" s="171"/>
      <c r="C1143" s="26" t="s">
        <v>111</v>
      </c>
      <c r="D1143" s="26" t="s">
        <v>1177</v>
      </c>
      <c r="E1143" s="27" t="s">
        <v>21</v>
      </c>
      <c r="F1143" s="27" t="s">
        <v>1726</v>
      </c>
      <c r="G1143" s="47" t="s">
        <v>1701</v>
      </c>
      <c r="H1143" s="74">
        <v>44895</v>
      </c>
      <c r="I1143" s="60">
        <f t="shared" si="38"/>
        <v>44897</v>
      </c>
      <c r="J1143" s="88">
        <v>8000</v>
      </c>
      <c r="K1143" s="63">
        <v>5.3627000000000002</v>
      </c>
      <c r="L1143" s="60">
        <v>45079</v>
      </c>
      <c r="M1143" s="63">
        <v>133.125</v>
      </c>
      <c r="N1143" s="112">
        <v>5390</v>
      </c>
      <c r="O1143" s="112">
        <f t="shared" si="42"/>
        <v>2245</v>
      </c>
      <c r="P1143" s="64">
        <v>7635</v>
      </c>
      <c r="Q1143" s="63">
        <v>5.5</v>
      </c>
      <c r="R1143" s="63">
        <v>5</v>
      </c>
      <c r="S1143" s="63">
        <v>5.5</v>
      </c>
      <c r="T1143" s="112">
        <f t="shared" si="41"/>
        <v>8000</v>
      </c>
      <c r="U1143" s="63">
        <v>97.360444000000001</v>
      </c>
      <c r="W1143" s="163">
        <f t="shared" si="37"/>
        <v>365</v>
      </c>
    </row>
    <row r="1144" spans="1:23" ht="15" customHeight="1" x14ac:dyDescent="0.25">
      <c r="A1144" s="206"/>
      <c r="B1144" s="171"/>
      <c r="C1144" s="26" t="s">
        <v>113</v>
      </c>
      <c r="D1144" s="26" t="s">
        <v>1177</v>
      </c>
      <c r="E1144" s="27" t="s">
        <v>21</v>
      </c>
      <c r="F1144" s="27" t="s">
        <v>1727</v>
      </c>
      <c r="G1144" s="47" t="s">
        <v>1701</v>
      </c>
      <c r="H1144" s="74">
        <v>44895</v>
      </c>
      <c r="I1144" s="60">
        <f t="shared" si="38"/>
        <v>44897</v>
      </c>
      <c r="J1144" s="88">
        <v>15000</v>
      </c>
      <c r="K1144" s="63">
        <v>6.7572000000000001</v>
      </c>
      <c r="L1144" s="60">
        <v>45079</v>
      </c>
      <c r="M1144" s="63">
        <v>72.166700000000006</v>
      </c>
      <c r="N1144" s="112">
        <v>10740</v>
      </c>
      <c r="O1144" s="112">
        <f t="shared" si="42"/>
        <v>85</v>
      </c>
      <c r="P1144" s="64">
        <v>10825</v>
      </c>
      <c r="Q1144" s="63">
        <v>6.65</v>
      </c>
      <c r="R1144" s="63">
        <v>6</v>
      </c>
      <c r="S1144" s="63">
        <v>6.65</v>
      </c>
      <c r="T1144" s="112">
        <f t="shared" si="41"/>
        <v>15000</v>
      </c>
      <c r="U1144" s="63">
        <v>96.696725999999998</v>
      </c>
      <c r="W1144" s="163">
        <f t="shared" si="37"/>
        <v>4175</v>
      </c>
    </row>
    <row r="1145" spans="1:23" ht="15" customHeight="1" x14ac:dyDescent="0.25">
      <c r="A1145" s="206"/>
      <c r="B1145" s="171"/>
      <c r="C1145" s="26" t="s">
        <v>79</v>
      </c>
      <c r="D1145" s="26" t="s">
        <v>1177</v>
      </c>
      <c r="E1145" s="27" t="s">
        <v>23</v>
      </c>
      <c r="F1145" s="27" t="s">
        <v>1729</v>
      </c>
      <c r="G1145" s="47" t="s">
        <v>1730</v>
      </c>
      <c r="H1145" s="74">
        <v>44901</v>
      </c>
      <c r="I1145" s="60">
        <f t="shared" si="38"/>
        <v>44903</v>
      </c>
      <c r="J1145" s="88">
        <v>11000</v>
      </c>
      <c r="K1145" s="63">
        <v>6.1978</v>
      </c>
      <c r="L1145" s="60">
        <v>44994</v>
      </c>
      <c r="M1145" s="63">
        <v>62.681800000000003</v>
      </c>
      <c r="N1145" s="112">
        <v>4240</v>
      </c>
      <c r="O1145" s="112">
        <f t="shared" si="42"/>
        <v>2655</v>
      </c>
      <c r="P1145" s="64">
        <v>6895</v>
      </c>
      <c r="Q1145" s="63">
        <v>6.75</v>
      </c>
      <c r="R1145" s="63">
        <v>5.75</v>
      </c>
      <c r="S1145" s="63">
        <v>6.75</v>
      </c>
      <c r="T1145" s="112">
        <f t="shared" si="41"/>
        <v>11000</v>
      </c>
      <c r="U1145" s="63">
        <v>98.457502000000005</v>
      </c>
      <c r="W1145" s="163">
        <f t="shared" si="37"/>
        <v>4105</v>
      </c>
    </row>
    <row r="1146" spans="1:23" ht="15" customHeight="1" x14ac:dyDescent="0.25">
      <c r="A1146" s="206"/>
      <c r="B1146" s="171"/>
      <c r="C1146" s="26" t="s">
        <v>111</v>
      </c>
      <c r="D1146" s="26" t="s">
        <v>1177</v>
      </c>
      <c r="E1146" s="27" t="s">
        <v>23</v>
      </c>
      <c r="F1146" s="27" t="s">
        <v>1731</v>
      </c>
      <c r="G1146" s="47" t="s">
        <v>1730</v>
      </c>
      <c r="H1146" s="74">
        <v>44902</v>
      </c>
      <c r="I1146" s="60">
        <f t="shared" si="38"/>
        <v>44904</v>
      </c>
      <c r="J1146" s="88">
        <v>8000</v>
      </c>
      <c r="K1146" s="63">
        <v>5.2145999999999999</v>
      </c>
      <c r="L1146" s="60">
        <v>44995</v>
      </c>
      <c r="M1146" s="63">
        <v>51.712499999999999</v>
      </c>
      <c r="N1146" s="112">
        <v>2000</v>
      </c>
      <c r="O1146" s="112">
        <f t="shared" si="42"/>
        <v>2076</v>
      </c>
      <c r="P1146" s="64">
        <v>4076</v>
      </c>
      <c r="Q1146" s="63">
        <v>5.5</v>
      </c>
      <c r="R1146" s="63">
        <v>4.5</v>
      </c>
      <c r="S1146" s="63">
        <v>5.5</v>
      </c>
      <c r="T1146" s="112">
        <f t="shared" si="41"/>
        <v>8000</v>
      </c>
      <c r="U1146" s="63">
        <v>98.699025000000006</v>
      </c>
      <c r="W1146" s="163">
        <f t="shared" si="37"/>
        <v>3924</v>
      </c>
    </row>
    <row r="1147" spans="1:23" ht="15" customHeight="1" x14ac:dyDescent="0.25">
      <c r="A1147" s="206"/>
      <c r="B1147" s="171"/>
      <c r="C1147" s="26" t="s">
        <v>113</v>
      </c>
      <c r="D1147" s="26" t="s">
        <v>1177</v>
      </c>
      <c r="E1147" s="27" t="s">
        <v>18</v>
      </c>
      <c r="F1147" s="27" t="s">
        <v>1732</v>
      </c>
      <c r="G1147" s="47" t="s">
        <v>1730</v>
      </c>
      <c r="H1147" s="74">
        <v>44902</v>
      </c>
      <c r="I1147" s="60">
        <f t="shared" si="38"/>
        <v>44904</v>
      </c>
      <c r="J1147" s="88">
        <v>5000</v>
      </c>
      <c r="K1147" s="63"/>
      <c r="L1147" s="60"/>
      <c r="M1147" s="63"/>
      <c r="N1147" s="112"/>
      <c r="O1147" s="112">
        <f t="shared" si="42"/>
        <v>0</v>
      </c>
      <c r="P1147" s="64"/>
      <c r="Q1147" s="63"/>
      <c r="R1147" s="63"/>
      <c r="S1147" s="63"/>
      <c r="T1147" s="112">
        <f t="shared" si="41"/>
        <v>5000</v>
      </c>
      <c r="U1147" s="63" t="s">
        <v>1354</v>
      </c>
      <c r="W1147" s="163">
        <f t="shared" si="37"/>
        <v>5000</v>
      </c>
    </row>
    <row r="1148" spans="1:23" ht="15" customHeight="1" x14ac:dyDescent="0.25">
      <c r="A1148" s="206"/>
      <c r="B1148" s="171"/>
      <c r="C1148" s="26" t="s">
        <v>79</v>
      </c>
      <c r="D1148" s="26" t="s">
        <v>1177</v>
      </c>
      <c r="E1148" s="27" t="s">
        <v>21</v>
      </c>
      <c r="F1148" s="27" t="s">
        <v>1736</v>
      </c>
      <c r="G1148" s="47" t="s">
        <v>1730</v>
      </c>
      <c r="H1148" s="74">
        <v>44908</v>
      </c>
      <c r="I1148" s="60">
        <f t="shared" si="38"/>
        <v>44910</v>
      </c>
      <c r="J1148" s="88">
        <v>15000</v>
      </c>
      <c r="K1148" s="63">
        <v>6.58</v>
      </c>
      <c r="L1148" s="60">
        <v>45092</v>
      </c>
      <c r="M1148" s="63">
        <v>50.993299999999998</v>
      </c>
      <c r="N1148" s="112">
        <v>6750</v>
      </c>
      <c r="O1148" s="112">
        <f t="shared" si="42"/>
        <v>899</v>
      </c>
      <c r="P1148" s="64">
        <v>7649</v>
      </c>
      <c r="Q1148" s="63">
        <v>6.5</v>
      </c>
      <c r="R1148" s="63">
        <v>6</v>
      </c>
      <c r="S1148" s="63">
        <v>6.5</v>
      </c>
      <c r="T1148" s="112">
        <f t="shared" si="41"/>
        <v>15000</v>
      </c>
      <c r="U1148" s="63">
        <v>96.780545000000004</v>
      </c>
      <c r="W1148" s="163">
        <f t="shared" si="37"/>
        <v>7351</v>
      </c>
    </row>
    <row r="1149" spans="1:23" ht="15" customHeight="1" x14ac:dyDescent="0.25">
      <c r="A1149" s="206"/>
      <c r="B1149" s="171"/>
      <c r="C1149" s="26" t="s">
        <v>79</v>
      </c>
      <c r="D1149" s="26" t="s">
        <v>1177</v>
      </c>
      <c r="E1149" s="27" t="s">
        <v>18</v>
      </c>
      <c r="F1149" s="27" t="s">
        <v>1737</v>
      </c>
      <c r="G1149" s="47" t="s">
        <v>1730</v>
      </c>
      <c r="H1149" s="74">
        <v>44908</v>
      </c>
      <c r="I1149" s="60">
        <f t="shared" si="38"/>
        <v>44910</v>
      </c>
      <c r="J1149" s="88">
        <v>8000</v>
      </c>
      <c r="K1149" s="63">
        <v>6.9877000000000002</v>
      </c>
      <c r="L1149" s="60">
        <v>45274</v>
      </c>
      <c r="M1149" s="63">
        <v>110.65</v>
      </c>
      <c r="N1149" s="112">
        <v>0</v>
      </c>
      <c r="O1149" s="112">
        <f t="shared" si="42"/>
        <v>8000</v>
      </c>
      <c r="P1149" s="64">
        <v>8000</v>
      </c>
      <c r="Q1149" s="63">
        <v>6.75</v>
      </c>
      <c r="R1149" s="63">
        <v>5.5</v>
      </c>
      <c r="S1149" s="63">
        <v>6.75</v>
      </c>
      <c r="T1149" s="112">
        <f t="shared" si="41"/>
        <v>8000</v>
      </c>
      <c r="U1149" s="63">
        <v>93.400919999999999</v>
      </c>
      <c r="W1149" s="163">
        <f t="shared" si="37"/>
        <v>0</v>
      </c>
    </row>
    <row r="1150" spans="1:23" ht="15" customHeight="1" x14ac:dyDescent="0.25">
      <c r="A1150" s="206"/>
      <c r="B1150" s="171"/>
      <c r="C1150" s="26" t="s">
        <v>111</v>
      </c>
      <c r="D1150" s="26" t="s">
        <v>1177</v>
      </c>
      <c r="E1150" s="27" t="s">
        <v>21</v>
      </c>
      <c r="F1150" s="27" t="s">
        <v>1738</v>
      </c>
      <c r="G1150" s="47" t="s">
        <v>1730</v>
      </c>
      <c r="H1150" s="74">
        <v>44909</v>
      </c>
      <c r="I1150" s="60">
        <f t="shared" si="38"/>
        <v>44911</v>
      </c>
      <c r="J1150" s="88">
        <v>10000</v>
      </c>
      <c r="K1150" s="63">
        <v>5.8029999999999999</v>
      </c>
      <c r="L1150" s="60">
        <v>45093</v>
      </c>
      <c r="M1150" s="63">
        <v>77.599999999999994</v>
      </c>
      <c r="N1150" s="112">
        <v>2500</v>
      </c>
      <c r="O1150" s="112">
        <f t="shared" si="42"/>
        <v>5260</v>
      </c>
      <c r="P1150" s="64">
        <v>7760</v>
      </c>
      <c r="Q1150" s="63">
        <v>6</v>
      </c>
      <c r="R1150" s="63">
        <v>5</v>
      </c>
      <c r="S1150" s="63">
        <v>6</v>
      </c>
      <c r="T1150" s="112">
        <f t="shared" si="41"/>
        <v>10000</v>
      </c>
      <c r="U1150" s="63">
        <v>97.149897999999993</v>
      </c>
      <c r="W1150" s="163">
        <f t="shared" si="37"/>
        <v>2240</v>
      </c>
    </row>
    <row r="1151" spans="1:23" ht="15" customHeight="1" x14ac:dyDescent="0.25">
      <c r="A1151" s="206"/>
      <c r="B1151" s="171"/>
      <c r="C1151" s="26" t="s">
        <v>113</v>
      </c>
      <c r="D1151" s="26" t="s">
        <v>1177</v>
      </c>
      <c r="E1151" s="27" t="s">
        <v>21</v>
      </c>
      <c r="F1151" s="27" t="s">
        <v>1739</v>
      </c>
      <c r="G1151" s="47" t="s">
        <v>1730</v>
      </c>
      <c r="H1151" s="74">
        <v>44909</v>
      </c>
      <c r="I1151" s="60">
        <f t="shared" si="38"/>
        <v>44911</v>
      </c>
      <c r="J1151" s="88">
        <v>30603</v>
      </c>
      <c r="K1151" s="63">
        <v>7.0522</v>
      </c>
      <c r="L1151" s="60">
        <v>45093</v>
      </c>
      <c r="M1151" s="63">
        <v>62.19</v>
      </c>
      <c r="N1151" s="112">
        <v>10000</v>
      </c>
      <c r="O1151" s="112">
        <f t="shared" si="42"/>
        <v>9032</v>
      </c>
      <c r="P1151" s="64">
        <v>19032</v>
      </c>
      <c r="Q1151" s="63">
        <v>7</v>
      </c>
      <c r="R1151" s="63">
        <v>6.3</v>
      </c>
      <c r="S1151" s="63">
        <v>7</v>
      </c>
      <c r="T1151" s="112">
        <f t="shared" si="41"/>
        <v>30603</v>
      </c>
      <c r="U1151" s="63">
        <v>96.557440999999997</v>
      </c>
      <c r="W1151" s="163">
        <f t="shared" si="37"/>
        <v>11571</v>
      </c>
    </row>
    <row r="1152" spans="1:23" ht="15" customHeight="1" x14ac:dyDescent="0.25">
      <c r="A1152" s="206"/>
      <c r="B1152" s="171"/>
      <c r="C1152" s="26" t="s">
        <v>76</v>
      </c>
      <c r="D1152" s="26" t="s">
        <v>1177</v>
      </c>
      <c r="E1152" s="27" t="s">
        <v>21</v>
      </c>
      <c r="F1152" s="27" t="s">
        <v>1742</v>
      </c>
      <c r="G1152" s="47" t="s">
        <v>1730</v>
      </c>
      <c r="H1152" s="74">
        <v>44914</v>
      </c>
      <c r="I1152" s="60">
        <f t="shared" si="38"/>
        <v>44916</v>
      </c>
      <c r="J1152" s="88">
        <v>20000</v>
      </c>
      <c r="K1152" s="63">
        <v>4.1112000000000002</v>
      </c>
      <c r="L1152" s="60">
        <v>45098</v>
      </c>
      <c r="M1152" s="63">
        <v>130</v>
      </c>
      <c r="N1152" s="112">
        <v>20000</v>
      </c>
      <c r="O1152" s="112">
        <f t="shared" si="42"/>
        <v>0</v>
      </c>
      <c r="P1152" s="64">
        <v>20000</v>
      </c>
      <c r="Q1152" s="63">
        <v>4.25</v>
      </c>
      <c r="R1152" s="63">
        <v>3.45</v>
      </c>
      <c r="S1152" s="63">
        <v>4.25</v>
      </c>
      <c r="T1152" s="112">
        <f t="shared" si="41"/>
        <v>20000</v>
      </c>
      <c r="U1152" s="63">
        <v>97.963875000000002</v>
      </c>
      <c r="W1152" s="163">
        <f t="shared" si="37"/>
        <v>0</v>
      </c>
    </row>
    <row r="1153" spans="1:68" ht="15" customHeight="1" x14ac:dyDescent="0.25">
      <c r="A1153" s="206"/>
      <c r="B1153" s="171"/>
      <c r="C1153" s="26" t="s">
        <v>79</v>
      </c>
      <c r="D1153" s="26" t="s">
        <v>1177</v>
      </c>
      <c r="E1153" s="27" t="s">
        <v>21</v>
      </c>
      <c r="F1153" s="27" t="s">
        <v>1743</v>
      </c>
      <c r="G1153" s="47" t="s">
        <v>1730</v>
      </c>
      <c r="H1153" s="74">
        <v>44915</v>
      </c>
      <c r="I1153" s="60">
        <f t="shared" si="38"/>
        <v>44917</v>
      </c>
      <c r="J1153" s="88">
        <v>7000</v>
      </c>
      <c r="K1153" s="63">
        <v>6.4573</v>
      </c>
      <c r="L1153" s="60">
        <v>45099</v>
      </c>
      <c r="M1153" s="63">
        <v>44.214300000000001</v>
      </c>
      <c r="N1153" s="112">
        <v>1595</v>
      </c>
      <c r="O1153" s="112">
        <f t="shared" ref="O1153:O1190" si="43">P1153-N1153</f>
        <v>1500</v>
      </c>
      <c r="P1153" s="64">
        <v>3095</v>
      </c>
      <c r="Q1153" s="63">
        <v>6.5</v>
      </c>
      <c r="R1153" s="63">
        <v>6</v>
      </c>
      <c r="S1153" s="63">
        <v>6.5</v>
      </c>
      <c r="T1153" s="112">
        <f t="shared" si="41"/>
        <v>7000</v>
      </c>
      <c r="U1153" s="63">
        <v>96.838684999999998</v>
      </c>
      <c r="W1153" s="163">
        <f t="shared" si="37"/>
        <v>3905</v>
      </c>
    </row>
    <row r="1154" spans="1:68" ht="15" customHeight="1" x14ac:dyDescent="0.25">
      <c r="A1154" s="206"/>
      <c r="B1154" s="171"/>
      <c r="C1154" s="26" t="s">
        <v>111</v>
      </c>
      <c r="D1154" s="26" t="s">
        <v>1177</v>
      </c>
      <c r="E1154" s="27" t="s">
        <v>23</v>
      </c>
      <c r="F1154" s="27" t="s">
        <v>1744</v>
      </c>
      <c r="G1154" s="47" t="s">
        <v>1730</v>
      </c>
      <c r="H1154" s="74">
        <v>44916</v>
      </c>
      <c r="I1154" s="60">
        <f t="shared" si="38"/>
        <v>44918</v>
      </c>
      <c r="J1154" s="88">
        <v>11000</v>
      </c>
      <c r="K1154" s="63">
        <v>5.6813000000000002</v>
      </c>
      <c r="L1154" s="60">
        <v>45009</v>
      </c>
      <c r="M1154" s="63">
        <v>67.972700000000003</v>
      </c>
      <c r="N1154" s="112">
        <v>3500</v>
      </c>
      <c r="O1154" s="112">
        <f t="shared" si="43"/>
        <v>3477</v>
      </c>
      <c r="P1154" s="64">
        <v>6977</v>
      </c>
      <c r="Q1154" s="63">
        <v>5.95</v>
      </c>
      <c r="R1154" s="63">
        <v>4.5</v>
      </c>
      <c r="S1154" s="63">
        <v>5.95</v>
      </c>
      <c r="T1154" s="112">
        <f t="shared" si="41"/>
        <v>11000</v>
      </c>
      <c r="U1154" s="63">
        <v>98.584221999999997</v>
      </c>
      <c r="W1154" s="163">
        <f t="shared" si="37"/>
        <v>4023</v>
      </c>
    </row>
    <row r="1155" spans="1:68" ht="15" customHeight="1" x14ac:dyDescent="0.25">
      <c r="A1155" s="206"/>
      <c r="B1155" s="171"/>
      <c r="C1155" s="26" t="s">
        <v>113</v>
      </c>
      <c r="D1155" s="26" t="s">
        <v>1177</v>
      </c>
      <c r="E1155" s="27" t="s">
        <v>21</v>
      </c>
      <c r="F1155" s="27" t="s">
        <v>1739</v>
      </c>
      <c r="G1155" s="47" t="s">
        <v>1730</v>
      </c>
      <c r="H1155" s="74">
        <v>44916</v>
      </c>
      <c r="I1155" s="60">
        <f t="shared" si="38"/>
        <v>44918</v>
      </c>
      <c r="J1155" s="88">
        <v>16041</v>
      </c>
      <c r="K1155" s="63">
        <v>6.7209000000000003</v>
      </c>
      <c r="L1155" s="60">
        <v>45100</v>
      </c>
      <c r="M1155" s="63">
        <v>95.093800000000002</v>
      </c>
      <c r="N1155" s="112">
        <v>15194</v>
      </c>
      <c r="O1155" s="112">
        <f t="shared" si="43"/>
        <v>50</v>
      </c>
      <c r="P1155" s="64">
        <v>15244</v>
      </c>
      <c r="Q1155" s="63">
        <v>6.5</v>
      </c>
      <c r="R1155" s="63">
        <v>6.5</v>
      </c>
      <c r="S1155" s="63">
        <v>6.5</v>
      </c>
      <c r="T1155" s="112">
        <f t="shared" si="41"/>
        <v>16041</v>
      </c>
      <c r="U1155" s="63">
        <v>96.713888999999995</v>
      </c>
      <c r="W1155" s="163">
        <f t="shared" ref="W1155:W1218" si="44">J1155-P1155</f>
        <v>797</v>
      </c>
    </row>
    <row r="1156" spans="1:68" ht="15" customHeight="1" x14ac:dyDescent="0.25">
      <c r="A1156" s="206"/>
      <c r="B1156" s="171"/>
      <c r="C1156" s="26" t="s">
        <v>79</v>
      </c>
      <c r="D1156" s="26" t="s">
        <v>1177</v>
      </c>
      <c r="E1156" s="27" t="s">
        <v>23</v>
      </c>
      <c r="F1156" s="27" t="s">
        <v>1750</v>
      </c>
      <c r="G1156" s="47" t="s">
        <v>1730</v>
      </c>
      <c r="H1156" s="74">
        <v>44922</v>
      </c>
      <c r="I1156" s="60">
        <f t="shared" si="38"/>
        <v>44924</v>
      </c>
      <c r="J1156" s="88">
        <v>7000</v>
      </c>
      <c r="K1156" s="63">
        <v>6.0923999999999996</v>
      </c>
      <c r="L1156" s="60">
        <v>45015</v>
      </c>
      <c r="M1156" s="63">
        <v>22.142900000000001</v>
      </c>
      <c r="N1156" s="112">
        <v>1000</v>
      </c>
      <c r="O1156" s="112">
        <f t="shared" si="43"/>
        <v>550</v>
      </c>
      <c r="P1156" s="64">
        <v>1550</v>
      </c>
      <c r="Q1156" s="63">
        <v>6</v>
      </c>
      <c r="R1156" s="63">
        <v>6</v>
      </c>
      <c r="S1156" s="63">
        <v>6</v>
      </c>
      <c r="T1156" s="112">
        <f t="shared" si="41"/>
        <v>7000</v>
      </c>
      <c r="U1156" s="63">
        <v>98.483333000000002</v>
      </c>
      <c r="W1156" s="163">
        <f t="shared" si="44"/>
        <v>5450</v>
      </c>
    </row>
    <row r="1157" spans="1:68" ht="15" customHeight="1" x14ac:dyDescent="0.25">
      <c r="A1157" s="206"/>
      <c r="B1157" s="171"/>
      <c r="C1157" s="26" t="s">
        <v>79</v>
      </c>
      <c r="D1157" s="26" t="s">
        <v>1177</v>
      </c>
      <c r="E1157" s="27" t="s">
        <v>21</v>
      </c>
      <c r="F1157" s="27" t="s">
        <v>1751</v>
      </c>
      <c r="G1157" s="47" t="s">
        <v>1730</v>
      </c>
      <c r="H1157" s="74">
        <v>44922</v>
      </c>
      <c r="I1157" s="60">
        <f t="shared" si="38"/>
        <v>44924</v>
      </c>
      <c r="J1157" s="88">
        <v>7000</v>
      </c>
      <c r="K1157" s="63">
        <v>6.3838999999999997</v>
      </c>
      <c r="L1157" s="60">
        <v>45106</v>
      </c>
      <c r="M1157" s="63">
        <v>39.071399999999997</v>
      </c>
      <c r="N1157" s="112">
        <v>655</v>
      </c>
      <c r="O1157" s="112">
        <f t="shared" si="43"/>
        <v>1080</v>
      </c>
      <c r="P1157" s="64">
        <v>1735</v>
      </c>
      <c r="Q1157" s="63">
        <v>6.5</v>
      </c>
      <c r="R1157" s="63">
        <v>6</v>
      </c>
      <c r="S1157" s="63">
        <v>6.5</v>
      </c>
      <c r="T1157" s="112">
        <f t="shared" si="41"/>
        <v>7000</v>
      </c>
      <c r="U1157" s="63">
        <v>96.873509999999996</v>
      </c>
      <c r="W1157" s="163">
        <f t="shared" si="44"/>
        <v>5265</v>
      </c>
    </row>
    <row r="1158" spans="1:68" ht="15" customHeight="1" x14ac:dyDescent="0.25">
      <c r="A1158" s="206"/>
      <c r="B1158" s="171"/>
      <c r="C1158" s="26" t="s">
        <v>79</v>
      </c>
      <c r="D1158" s="26" t="s">
        <v>1397</v>
      </c>
      <c r="E1158" s="27" t="s">
        <v>18</v>
      </c>
      <c r="F1158" s="27" t="s">
        <v>1752</v>
      </c>
      <c r="G1158" s="47" t="s">
        <v>1730</v>
      </c>
      <c r="H1158" s="74">
        <v>44922</v>
      </c>
      <c r="I1158" s="60">
        <f t="shared" si="38"/>
        <v>44924</v>
      </c>
      <c r="J1158" s="88">
        <v>30000</v>
      </c>
      <c r="K1158" s="63">
        <v>6.9572000000000003</v>
      </c>
      <c r="L1158" s="60">
        <v>45288</v>
      </c>
      <c r="M1158" s="63">
        <v>88.066699999999997</v>
      </c>
      <c r="N1158" s="112">
        <v>21420</v>
      </c>
      <c r="O1158" s="112">
        <f t="shared" si="43"/>
        <v>5000</v>
      </c>
      <c r="P1158" s="64">
        <v>26420</v>
      </c>
      <c r="Q1158" s="63">
        <v>6.5</v>
      </c>
      <c r="R1158" s="63">
        <v>6.5</v>
      </c>
      <c r="S1158" s="63">
        <v>6.5</v>
      </c>
      <c r="T1158" s="112">
        <f t="shared" si="41"/>
        <v>30000</v>
      </c>
      <c r="U1158" s="63">
        <v>93.427778000000004</v>
      </c>
      <c r="W1158" s="163">
        <f t="shared" si="44"/>
        <v>3580</v>
      </c>
    </row>
    <row r="1159" spans="1:68" s="116" customFormat="1" ht="15" customHeight="1" x14ac:dyDescent="0.25">
      <c r="A1159" s="207"/>
      <c r="B1159" s="173"/>
      <c r="C1159" s="26" t="s">
        <v>111</v>
      </c>
      <c r="D1159" s="26" t="s">
        <v>1177</v>
      </c>
      <c r="E1159" s="27" t="s">
        <v>21</v>
      </c>
      <c r="F1159" s="27" t="s">
        <v>1753</v>
      </c>
      <c r="G1159" s="28" t="s">
        <v>1730</v>
      </c>
      <c r="H1159" s="74">
        <v>44923</v>
      </c>
      <c r="I1159" s="60">
        <f t="shared" si="38"/>
        <v>44925</v>
      </c>
      <c r="J1159" s="119">
        <v>10000</v>
      </c>
      <c r="K1159" s="63">
        <v>6.0414000000000003</v>
      </c>
      <c r="L1159" s="60">
        <v>45107</v>
      </c>
      <c r="M1159" s="63">
        <v>146.01</v>
      </c>
      <c r="N1159" s="112">
        <v>4069</v>
      </c>
      <c r="O1159" s="112">
        <f t="shared" si="43"/>
        <v>5931</v>
      </c>
      <c r="P1159" s="64">
        <v>10000</v>
      </c>
      <c r="Q1159" s="63">
        <v>6</v>
      </c>
      <c r="R1159" s="63">
        <v>5.3</v>
      </c>
      <c r="S1159" s="63">
        <v>6</v>
      </c>
      <c r="T1159" s="112">
        <f t="shared" si="41"/>
        <v>10000</v>
      </c>
      <c r="U1159" s="63">
        <v>97.036241000000004</v>
      </c>
      <c r="V1159" s="121"/>
      <c r="W1159" s="163">
        <f t="shared" si="44"/>
        <v>0</v>
      </c>
      <c r="X1159" s="121"/>
      <c r="Y1159" s="121"/>
      <c r="Z1159" s="121"/>
      <c r="AA1159" s="121"/>
      <c r="AB1159" s="121"/>
      <c r="AC1159" s="121"/>
      <c r="AD1159" s="121"/>
      <c r="AE1159" s="121"/>
      <c r="AF1159" s="121"/>
      <c r="AG1159" s="121"/>
      <c r="AH1159" s="121"/>
      <c r="AI1159" s="121"/>
      <c r="AJ1159" s="121"/>
      <c r="AK1159" s="121"/>
      <c r="AL1159" s="121"/>
      <c r="AM1159" s="121"/>
      <c r="AN1159" s="121"/>
      <c r="AO1159" s="121"/>
      <c r="AP1159" s="121"/>
      <c r="AQ1159" s="121"/>
      <c r="AR1159" s="121"/>
      <c r="AS1159" s="121"/>
      <c r="AT1159" s="121"/>
      <c r="AU1159" s="121"/>
      <c r="AV1159" s="121"/>
      <c r="AW1159" s="121"/>
      <c r="AX1159" s="121"/>
      <c r="AY1159" s="121"/>
      <c r="AZ1159" s="121"/>
      <c r="BA1159" s="121"/>
      <c r="BB1159" s="121"/>
      <c r="BC1159" s="121"/>
      <c r="BD1159" s="121"/>
      <c r="BE1159" s="121"/>
      <c r="BF1159" s="121"/>
      <c r="BG1159" s="121"/>
      <c r="BH1159" s="121"/>
      <c r="BI1159" s="121"/>
      <c r="BJ1159" s="121"/>
      <c r="BK1159" s="121"/>
      <c r="BL1159" s="121"/>
      <c r="BM1159" s="121"/>
      <c r="BN1159" s="121"/>
      <c r="BO1159" s="121"/>
      <c r="BP1159" s="121"/>
    </row>
    <row r="1160" spans="1:68" ht="15" customHeight="1" x14ac:dyDescent="0.2">
      <c r="A1160" s="208">
        <v>2023</v>
      </c>
      <c r="B1160" s="174" t="s">
        <v>945</v>
      </c>
      <c r="C1160" s="34" t="s">
        <v>76</v>
      </c>
      <c r="D1160" s="34" t="s">
        <v>1362</v>
      </c>
      <c r="E1160" s="65" t="s">
        <v>23</v>
      </c>
      <c r="F1160" s="65" t="s">
        <v>1755</v>
      </c>
      <c r="G1160" s="43" t="s">
        <v>1756</v>
      </c>
      <c r="H1160" s="67">
        <v>44928</v>
      </c>
      <c r="I1160" s="145">
        <f t="shared" si="38"/>
        <v>44930</v>
      </c>
      <c r="J1160" s="41">
        <v>10000</v>
      </c>
      <c r="K1160" s="44"/>
      <c r="L1160" s="67">
        <v>45021</v>
      </c>
      <c r="M1160" s="44"/>
      <c r="N1160" s="110"/>
      <c r="O1160" s="146">
        <f t="shared" si="43"/>
        <v>10000</v>
      </c>
      <c r="P1160" s="70">
        <v>10000</v>
      </c>
      <c r="Q1160" s="44"/>
      <c r="R1160" s="44"/>
      <c r="S1160" s="44"/>
      <c r="T1160" s="132">
        <f t="shared" si="41"/>
        <v>10000</v>
      </c>
      <c r="U1160" s="44"/>
      <c r="W1160" s="163">
        <f t="shared" si="44"/>
        <v>0</v>
      </c>
    </row>
    <row r="1161" spans="1:68" ht="15" customHeight="1" x14ac:dyDescent="0.2">
      <c r="A1161" s="194"/>
      <c r="B1161" s="175"/>
      <c r="C1161" s="34" t="s">
        <v>76</v>
      </c>
      <c r="D1161" s="34" t="s">
        <v>1362</v>
      </c>
      <c r="E1161" s="65" t="s">
        <v>21</v>
      </c>
      <c r="F1161" s="65" t="s">
        <v>1757</v>
      </c>
      <c r="G1161" s="43" t="s">
        <v>1756</v>
      </c>
      <c r="H1161" s="67">
        <v>44928</v>
      </c>
      <c r="I1161" s="145">
        <f t="shared" si="38"/>
        <v>44930</v>
      </c>
      <c r="J1161" s="41">
        <v>20000</v>
      </c>
      <c r="K1161" s="44"/>
      <c r="L1161" s="67">
        <v>45112</v>
      </c>
      <c r="M1161" s="44"/>
      <c r="N1161" s="110"/>
      <c r="O1161" s="146">
        <f t="shared" si="43"/>
        <v>20000</v>
      </c>
      <c r="P1161" s="70">
        <v>20000</v>
      </c>
      <c r="Q1161" s="44"/>
      <c r="R1161" s="44"/>
      <c r="S1161" s="44"/>
      <c r="T1161" s="132">
        <f t="shared" si="41"/>
        <v>20000</v>
      </c>
      <c r="U1161" s="44"/>
      <c r="W1161" s="163">
        <f t="shared" si="44"/>
        <v>0</v>
      </c>
    </row>
    <row r="1162" spans="1:68" ht="15" customHeight="1" x14ac:dyDescent="0.2">
      <c r="A1162" s="194"/>
      <c r="B1162" s="175"/>
      <c r="C1162" s="34" t="s">
        <v>76</v>
      </c>
      <c r="D1162" s="34" t="s">
        <v>1362</v>
      </c>
      <c r="E1162" s="65" t="s">
        <v>18</v>
      </c>
      <c r="F1162" s="65" t="s">
        <v>1758</v>
      </c>
      <c r="G1162" s="43" t="s">
        <v>1756</v>
      </c>
      <c r="H1162" s="67">
        <v>44928</v>
      </c>
      <c r="I1162" s="145">
        <f t="shared" si="38"/>
        <v>44930</v>
      </c>
      <c r="J1162" s="41">
        <v>11957</v>
      </c>
      <c r="K1162" s="44"/>
      <c r="L1162" s="67">
        <v>45294</v>
      </c>
      <c r="M1162" s="44"/>
      <c r="N1162" s="41"/>
      <c r="O1162" s="146">
        <f t="shared" si="43"/>
        <v>11957</v>
      </c>
      <c r="P1162" s="70">
        <v>11957</v>
      </c>
      <c r="Q1162" s="44"/>
      <c r="R1162" s="44"/>
      <c r="S1162" s="44"/>
      <c r="T1162" s="132">
        <f t="shared" si="41"/>
        <v>11957</v>
      </c>
      <c r="U1162" s="44"/>
      <c r="W1162" s="163">
        <f t="shared" si="44"/>
        <v>0</v>
      </c>
    </row>
    <row r="1163" spans="1:68" s="116" customFormat="1" ht="15" customHeight="1" x14ac:dyDescent="0.2">
      <c r="A1163" s="194"/>
      <c r="B1163" s="175"/>
      <c r="C1163" s="34" t="s">
        <v>111</v>
      </c>
      <c r="D1163" s="34" t="s">
        <v>1177</v>
      </c>
      <c r="E1163" s="34" t="s">
        <v>21</v>
      </c>
      <c r="F1163" s="34" t="s">
        <v>1759</v>
      </c>
      <c r="G1163" s="36" t="s">
        <v>1756</v>
      </c>
      <c r="H1163" s="37">
        <v>44930</v>
      </c>
      <c r="I1163" s="145">
        <f t="shared" si="38"/>
        <v>44932</v>
      </c>
      <c r="J1163" s="40">
        <v>11000</v>
      </c>
      <c r="K1163" s="39">
        <v>6.0537000000000001</v>
      </c>
      <c r="L1163" s="37">
        <v>45114</v>
      </c>
      <c r="M1163" s="39">
        <v>86.4636</v>
      </c>
      <c r="N1163" s="40">
        <v>0</v>
      </c>
      <c r="O1163" s="146">
        <f t="shared" si="43"/>
        <v>9511</v>
      </c>
      <c r="P1163" s="124">
        <v>9511</v>
      </c>
      <c r="Q1163" s="39">
        <v>6.5</v>
      </c>
      <c r="R1163" s="39">
        <v>5</v>
      </c>
      <c r="S1163" s="39">
        <v>6.5</v>
      </c>
      <c r="T1163" s="132">
        <f t="shared" si="41"/>
        <v>11000</v>
      </c>
      <c r="U1163" s="39">
        <v>97.030389</v>
      </c>
      <c r="V1163" s="121"/>
      <c r="W1163" s="163">
        <f t="shared" si="44"/>
        <v>1489</v>
      </c>
      <c r="X1163" s="121"/>
      <c r="Y1163" s="121"/>
      <c r="Z1163" s="121"/>
      <c r="AA1163" s="121"/>
      <c r="AB1163" s="121"/>
      <c r="AC1163" s="121"/>
      <c r="AD1163" s="121"/>
      <c r="AE1163" s="121"/>
      <c r="AF1163" s="121"/>
      <c r="AG1163" s="121"/>
      <c r="AH1163" s="121"/>
      <c r="AI1163" s="121"/>
      <c r="AJ1163" s="121"/>
      <c r="AK1163" s="121"/>
      <c r="AL1163" s="121"/>
      <c r="AM1163" s="121"/>
      <c r="AN1163" s="121"/>
      <c r="AO1163" s="121"/>
      <c r="AP1163" s="121"/>
      <c r="AQ1163" s="121"/>
      <c r="AR1163" s="121"/>
      <c r="AS1163" s="121"/>
      <c r="AT1163" s="121"/>
      <c r="AU1163" s="121"/>
      <c r="AV1163" s="121"/>
      <c r="AW1163" s="121"/>
      <c r="AX1163" s="121"/>
      <c r="AY1163" s="121"/>
      <c r="AZ1163" s="121"/>
      <c r="BA1163" s="121"/>
      <c r="BB1163" s="121"/>
      <c r="BC1163" s="121"/>
      <c r="BD1163" s="121"/>
      <c r="BE1163" s="121"/>
      <c r="BF1163" s="121"/>
      <c r="BG1163" s="121"/>
      <c r="BH1163" s="121"/>
      <c r="BI1163" s="121"/>
      <c r="BJ1163" s="121"/>
      <c r="BK1163" s="121"/>
      <c r="BL1163" s="121"/>
      <c r="BM1163" s="121"/>
      <c r="BN1163" s="121"/>
      <c r="BO1163" s="121"/>
      <c r="BP1163" s="121"/>
    </row>
    <row r="1164" spans="1:68" ht="15" customHeight="1" x14ac:dyDescent="0.2">
      <c r="A1164" s="194"/>
      <c r="B1164" s="175"/>
      <c r="C1164" s="34" t="s">
        <v>79</v>
      </c>
      <c r="D1164" s="34" t="s">
        <v>1177</v>
      </c>
      <c r="E1164" s="65" t="s">
        <v>23</v>
      </c>
      <c r="F1164" s="65" t="s">
        <v>1760</v>
      </c>
      <c r="G1164" s="43" t="s">
        <v>1756</v>
      </c>
      <c r="H1164" s="67">
        <v>44929</v>
      </c>
      <c r="I1164" s="145">
        <f t="shared" si="38"/>
        <v>44931</v>
      </c>
      <c r="J1164" s="41">
        <v>5000</v>
      </c>
      <c r="K1164" s="44">
        <v>6.3448000000000002</v>
      </c>
      <c r="L1164" s="67">
        <v>45015</v>
      </c>
      <c r="M1164" s="44">
        <v>79.28</v>
      </c>
      <c r="N1164" s="41">
        <v>1000</v>
      </c>
      <c r="O1164" s="146">
        <f t="shared" si="43"/>
        <v>2964</v>
      </c>
      <c r="P1164" s="70">
        <v>3964</v>
      </c>
      <c r="Q1164" s="44">
        <v>6.5</v>
      </c>
      <c r="R1164" s="44">
        <v>6</v>
      </c>
      <c r="S1164" s="44">
        <v>6.5</v>
      </c>
      <c r="T1164" s="132">
        <f t="shared" si="41"/>
        <v>5000</v>
      </c>
      <c r="U1164" s="44">
        <v>98.541137000000006</v>
      </c>
      <c r="W1164" s="163">
        <f t="shared" si="44"/>
        <v>1036</v>
      </c>
    </row>
    <row r="1165" spans="1:68" ht="15" customHeight="1" x14ac:dyDescent="0.2">
      <c r="A1165" s="194"/>
      <c r="B1165" s="175"/>
      <c r="C1165" s="34" t="s">
        <v>76</v>
      </c>
      <c r="D1165" s="34" t="s">
        <v>1397</v>
      </c>
      <c r="E1165" s="65" t="s">
        <v>21</v>
      </c>
      <c r="F1165" s="65" t="s">
        <v>1761</v>
      </c>
      <c r="G1165" s="43" t="s">
        <v>1756</v>
      </c>
      <c r="H1165" s="67">
        <v>44935</v>
      </c>
      <c r="I1165" s="145">
        <f t="shared" si="38"/>
        <v>44937</v>
      </c>
      <c r="J1165" s="41">
        <v>50000</v>
      </c>
      <c r="K1165" s="44">
        <v>4.3433000000000002</v>
      </c>
      <c r="L1165" s="67">
        <v>45119</v>
      </c>
      <c r="M1165" s="44">
        <v>100</v>
      </c>
      <c r="N1165" s="41">
        <v>50000</v>
      </c>
      <c r="O1165" s="146">
        <f t="shared" si="43"/>
        <v>0</v>
      </c>
      <c r="P1165" s="70">
        <v>50000</v>
      </c>
      <c r="Q1165" s="44">
        <v>4.25</v>
      </c>
      <c r="R1165" s="44">
        <v>4.25</v>
      </c>
      <c r="S1165" s="44">
        <v>4.25</v>
      </c>
      <c r="T1165" s="132">
        <f t="shared" si="41"/>
        <v>50000</v>
      </c>
      <c r="U1165" s="44">
        <v>97.851388999999998</v>
      </c>
      <c r="W1165" s="163">
        <f t="shared" si="44"/>
        <v>0</v>
      </c>
    </row>
    <row r="1166" spans="1:68" ht="15" customHeight="1" x14ac:dyDescent="0.2">
      <c r="A1166" s="194"/>
      <c r="B1166" s="175"/>
      <c r="C1166" s="34" t="s">
        <v>79</v>
      </c>
      <c r="D1166" s="34" t="s">
        <v>1177</v>
      </c>
      <c r="E1166" s="65" t="s">
        <v>21</v>
      </c>
      <c r="F1166" s="65" t="s">
        <v>1762</v>
      </c>
      <c r="G1166" s="43" t="s">
        <v>1756</v>
      </c>
      <c r="H1166" s="67">
        <v>44936</v>
      </c>
      <c r="I1166" s="145">
        <f t="shared" si="38"/>
        <v>44938</v>
      </c>
      <c r="J1166" s="41">
        <v>15000</v>
      </c>
      <c r="K1166" s="44">
        <v>6.8201000000000001</v>
      </c>
      <c r="L1166" s="67">
        <v>45120</v>
      </c>
      <c r="M1166" s="44">
        <v>61.806699999999999</v>
      </c>
      <c r="N1166" s="110">
        <v>1415</v>
      </c>
      <c r="O1166" s="146">
        <f t="shared" si="43"/>
        <v>7606</v>
      </c>
      <c r="P1166" s="70">
        <v>9021</v>
      </c>
      <c r="Q1166" s="44">
        <v>7</v>
      </c>
      <c r="R1166" s="44">
        <v>5.8</v>
      </c>
      <c r="S1166" s="44">
        <v>7</v>
      </c>
      <c r="T1166" s="132">
        <f t="shared" si="41"/>
        <v>15000</v>
      </c>
      <c r="U1166" s="44">
        <v>96.666965000000005</v>
      </c>
      <c r="W1166" s="163">
        <f t="shared" si="44"/>
        <v>5979</v>
      </c>
    </row>
    <row r="1167" spans="1:68" ht="15" customHeight="1" x14ac:dyDescent="0.2">
      <c r="A1167" s="194"/>
      <c r="B1167" s="175"/>
      <c r="C1167" s="34" t="s">
        <v>111</v>
      </c>
      <c r="D1167" s="34" t="s">
        <v>1177</v>
      </c>
      <c r="E1167" s="65" t="s">
        <v>23</v>
      </c>
      <c r="F1167" s="65" t="s">
        <v>1763</v>
      </c>
      <c r="G1167" s="43" t="s">
        <v>1756</v>
      </c>
      <c r="H1167" s="67">
        <v>44937</v>
      </c>
      <c r="I1167" s="145">
        <f t="shared" si="38"/>
        <v>44939</v>
      </c>
      <c r="J1167" s="41">
        <v>10000</v>
      </c>
      <c r="K1167" s="44">
        <v>5.0331999999999999</v>
      </c>
      <c r="L1167" s="67">
        <v>45030</v>
      </c>
      <c r="M1167" s="44">
        <v>207.75</v>
      </c>
      <c r="N1167" s="110">
        <v>6600</v>
      </c>
      <c r="O1167" s="146">
        <f t="shared" si="43"/>
        <v>3400</v>
      </c>
      <c r="P1167" s="70">
        <v>10000</v>
      </c>
      <c r="Q1167" s="44">
        <v>5.5</v>
      </c>
      <c r="R1167" s="44">
        <v>4.6500000000000004</v>
      </c>
      <c r="S1167" s="44">
        <v>5.5</v>
      </c>
      <c r="T1167" s="132">
        <f t="shared" si="41"/>
        <v>10000</v>
      </c>
      <c r="U1167" s="44">
        <v>98.743694000000005</v>
      </c>
      <c r="W1167" s="163">
        <f t="shared" si="44"/>
        <v>0</v>
      </c>
    </row>
    <row r="1168" spans="1:68" ht="15" customHeight="1" x14ac:dyDescent="0.2">
      <c r="A1168" s="194"/>
      <c r="B1168" s="175"/>
      <c r="C1168" s="34" t="s">
        <v>76</v>
      </c>
      <c r="D1168" s="34" t="s">
        <v>1177</v>
      </c>
      <c r="E1168" s="65" t="s">
        <v>23</v>
      </c>
      <c r="F1168" s="65" t="s">
        <v>1767</v>
      </c>
      <c r="G1168" s="43" t="s">
        <v>1756</v>
      </c>
      <c r="H1168" s="67">
        <v>44942</v>
      </c>
      <c r="I1168" s="145">
        <f t="shared" si="38"/>
        <v>44944</v>
      </c>
      <c r="J1168" s="41">
        <v>20000</v>
      </c>
      <c r="K1168" s="44"/>
      <c r="L1168" s="67"/>
      <c r="M1168" s="44"/>
      <c r="N1168" s="41"/>
      <c r="O1168" s="146">
        <f t="shared" si="43"/>
        <v>0</v>
      </c>
      <c r="P1168" s="70"/>
      <c r="Q1168" s="44"/>
      <c r="R1168" s="44"/>
      <c r="S1168" s="44"/>
      <c r="T1168" s="132">
        <f t="shared" si="41"/>
        <v>20000</v>
      </c>
      <c r="U1168" s="44" t="s">
        <v>1430</v>
      </c>
      <c r="W1168" s="163">
        <f t="shared" si="44"/>
        <v>20000</v>
      </c>
    </row>
    <row r="1169" spans="1:23" ht="15" customHeight="1" x14ac:dyDescent="0.2">
      <c r="A1169" s="194"/>
      <c r="B1169" s="175"/>
      <c r="C1169" s="34" t="s">
        <v>76</v>
      </c>
      <c r="D1169" s="34" t="s">
        <v>1177</v>
      </c>
      <c r="E1169" s="65" t="s">
        <v>21</v>
      </c>
      <c r="F1169" s="65" t="s">
        <v>1768</v>
      </c>
      <c r="G1169" s="43" t="s">
        <v>1756</v>
      </c>
      <c r="H1169" s="67">
        <v>44942</v>
      </c>
      <c r="I1169" s="145">
        <f t="shared" si="38"/>
        <v>44944</v>
      </c>
      <c r="J1169" s="41">
        <v>20000</v>
      </c>
      <c r="K1169" s="44">
        <v>4.0297999999999998</v>
      </c>
      <c r="L1169" s="67">
        <v>45126</v>
      </c>
      <c r="M1169" s="44">
        <v>45.05</v>
      </c>
      <c r="N1169" s="41">
        <v>7500</v>
      </c>
      <c r="O1169" s="146">
        <f t="shared" si="43"/>
        <v>500</v>
      </c>
      <c r="P1169" s="70">
        <v>8000</v>
      </c>
      <c r="Q1169" s="44">
        <v>4.1500000000000004</v>
      </c>
      <c r="R1169" s="44">
        <v>3.4</v>
      </c>
      <c r="S1169" s="44">
        <v>4.1500000000000004</v>
      </c>
      <c r="T1169" s="132">
        <f t="shared" si="41"/>
        <v>20000</v>
      </c>
      <c r="U1169" s="44">
        <v>98.003371999999999</v>
      </c>
      <c r="W1169" s="163">
        <f t="shared" si="44"/>
        <v>12000</v>
      </c>
    </row>
    <row r="1170" spans="1:23" ht="15" customHeight="1" x14ac:dyDescent="0.25">
      <c r="A1170" s="194"/>
      <c r="B1170" s="175"/>
      <c r="C1170" s="34" t="s">
        <v>111</v>
      </c>
      <c r="D1170" s="34" t="s">
        <v>1177</v>
      </c>
      <c r="E1170" s="65" t="s">
        <v>21</v>
      </c>
      <c r="F1170" s="65" t="s">
        <v>1769</v>
      </c>
      <c r="G1170" s="43" t="s">
        <v>1756</v>
      </c>
      <c r="H1170" s="67">
        <v>44944</v>
      </c>
      <c r="I1170" s="145">
        <f t="shared" si="38"/>
        <v>44946</v>
      </c>
      <c r="J1170" s="41">
        <v>7500</v>
      </c>
      <c r="K1170" s="44">
        <v>6.0498000000000003</v>
      </c>
      <c r="L1170" s="67">
        <v>45128</v>
      </c>
      <c r="M1170" s="44">
        <v>151.58670000000001</v>
      </c>
      <c r="N1170" s="109">
        <v>3760</v>
      </c>
      <c r="O1170" s="146">
        <f t="shared" si="43"/>
        <v>3740</v>
      </c>
      <c r="P1170" s="70">
        <v>7500</v>
      </c>
      <c r="Q1170" s="44">
        <v>6</v>
      </c>
      <c r="R1170" s="44">
        <v>5</v>
      </c>
      <c r="S1170" s="44">
        <v>6</v>
      </c>
      <c r="T1170" s="132">
        <f t="shared" si="41"/>
        <v>7500</v>
      </c>
      <c r="U1170" s="44">
        <v>97.032278000000005</v>
      </c>
      <c r="W1170" s="163">
        <f t="shared" si="44"/>
        <v>0</v>
      </c>
    </row>
    <row r="1171" spans="1:23" ht="15" customHeight="1" x14ac:dyDescent="0.25">
      <c r="A1171" s="194"/>
      <c r="B1171" s="175"/>
      <c r="C1171" s="34" t="s">
        <v>112</v>
      </c>
      <c r="D1171" s="34" t="s">
        <v>1177</v>
      </c>
      <c r="E1171" s="65" t="s">
        <v>21</v>
      </c>
      <c r="F1171" s="65" t="s">
        <v>1770</v>
      </c>
      <c r="G1171" s="43" t="s">
        <v>1756</v>
      </c>
      <c r="H1171" s="67">
        <v>44943</v>
      </c>
      <c r="I1171" s="145">
        <f t="shared" si="38"/>
        <v>44945</v>
      </c>
      <c r="J1171" s="41">
        <v>20000</v>
      </c>
      <c r="K1171" s="44">
        <v>7.1337000000000002</v>
      </c>
      <c r="L1171" s="67">
        <v>45127</v>
      </c>
      <c r="M1171" s="44">
        <v>79.844999999999999</v>
      </c>
      <c r="N1171" s="109">
        <v>3500</v>
      </c>
      <c r="O1171" s="146">
        <f t="shared" si="43"/>
        <v>7434</v>
      </c>
      <c r="P1171" s="70">
        <v>10934</v>
      </c>
      <c r="Q1171" s="44">
        <v>7.5</v>
      </c>
      <c r="R1171" s="44">
        <v>5.5</v>
      </c>
      <c r="S1171" s="44">
        <v>7.5</v>
      </c>
      <c r="T1171" s="132">
        <f t="shared" si="41"/>
        <v>20000</v>
      </c>
      <c r="U1171" s="44">
        <v>96.519069000000002</v>
      </c>
      <c r="W1171" s="163">
        <f t="shared" si="44"/>
        <v>9066</v>
      </c>
    </row>
    <row r="1172" spans="1:23" ht="15" customHeight="1" x14ac:dyDescent="0.25">
      <c r="A1172" s="194"/>
      <c r="B1172" s="175"/>
      <c r="C1172" s="34" t="s">
        <v>79</v>
      </c>
      <c r="D1172" s="34" t="s">
        <v>1177</v>
      </c>
      <c r="E1172" s="65" t="s">
        <v>21</v>
      </c>
      <c r="F1172" s="65" t="s">
        <v>1776</v>
      </c>
      <c r="G1172" s="43" t="s">
        <v>1756</v>
      </c>
      <c r="H1172" s="67">
        <v>44950</v>
      </c>
      <c r="I1172" s="145">
        <f t="shared" si="38"/>
        <v>44952</v>
      </c>
      <c r="J1172" s="41">
        <v>10000</v>
      </c>
      <c r="K1172" s="44">
        <v>6.4470999999999998</v>
      </c>
      <c r="L1172" s="67">
        <v>45134</v>
      </c>
      <c r="M1172" s="44">
        <v>51.06</v>
      </c>
      <c r="N1172" s="109">
        <v>200</v>
      </c>
      <c r="O1172" s="146">
        <f t="shared" si="43"/>
        <v>4906</v>
      </c>
      <c r="P1172" s="70">
        <v>5106</v>
      </c>
      <c r="Q1172" s="44">
        <v>7</v>
      </c>
      <c r="R1172" s="44">
        <v>5.7</v>
      </c>
      <c r="S1172" s="44">
        <v>7</v>
      </c>
      <c r="T1172" s="132">
        <f t="shared" si="41"/>
        <v>10000</v>
      </c>
      <c r="U1172" s="44">
        <v>96.843525</v>
      </c>
      <c r="W1172" s="163">
        <f t="shared" si="44"/>
        <v>4894</v>
      </c>
    </row>
    <row r="1173" spans="1:23" ht="15" customHeight="1" x14ac:dyDescent="0.25">
      <c r="A1173" s="194"/>
      <c r="B1173" s="175"/>
      <c r="C1173" s="34" t="s">
        <v>111</v>
      </c>
      <c r="D1173" s="34" t="s">
        <v>1177</v>
      </c>
      <c r="E1173" s="65" t="s">
        <v>23</v>
      </c>
      <c r="F1173" s="65" t="s">
        <v>1777</v>
      </c>
      <c r="G1173" s="43" t="s">
        <v>1756</v>
      </c>
      <c r="H1173" s="67">
        <v>44951</v>
      </c>
      <c r="I1173" s="145">
        <f t="shared" si="38"/>
        <v>44953</v>
      </c>
      <c r="J1173" s="41">
        <v>10000</v>
      </c>
      <c r="K1173" s="44">
        <v>5.5137999999999998</v>
      </c>
      <c r="L1173" s="67">
        <v>45044</v>
      </c>
      <c r="M1173" s="44">
        <v>125.62</v>
      </c>
      <c r="N1173" s="109">
        <v>5979</v>
      </c>
      <c r="O1173" s="146">
        <f t="shared" si="43"/>
        <v>4021</v>
      </c>
      <c r="P1173" s="70">
        <v>10000</v>
      </c>
      <c r="Q1173" s="44">
        <v>5.5</v>
      </c>
      <c r="R1173" s="44">
        <v>5</v>
      </c>
      <c r="S1173" s="44">
        <v>5.5</v>
      </c>
      <c r="T1173" s="132">
        <f t="shared" si="41"/>
        <v>10000</v>
      </c>
      <c r="U1173" s="44">
        <v>98.625394</v>
      </c>
      <c r="W1173" s="163">
        <f t="shared" si="44"/>
        <v>0</v>
      </c>
    </row>
    <row r="1174" spans="1:23" ht="15" customHeight="1" x14ac:dyDescent="0.2">
      <c r="A1174" s="194"/>
      <c r="B1174" s="175"/>
      <c r="C1174" s="34" t="s">
        <v>113</v>
      </c>
      <c r="D1174" s="34" t="s">
        <v>1177</v>
      </c>
      <c r="E1174" s="65" t="s">
        <v>18</v>
      </c>
      <c r="F1174" s="65" t="s">
        <v>1778</v>
      </c>
      <c r="G1174" s="43" t="s">
        <v>1756</v>
      </c>
      <c r="H1174" s="67">
        <v>44951</v>
      </c>
      <c r="I1174" s="145">
        <f t="shared" si="38"/>
        <v>44953</v>
      </c>
      <c r="J1174" s="41">
        <v>8300</v>
      </c>
      <c r="K1174" s="44">
        <v>6.9513999999999996</v>
      </c>
      <c r="L1174" s="67">
        <v>45317</v>
      </c>
      <c r="M1174" s="44">
        <v>100.4337</v>
      </c>
      <c r="N1174" s="110">
        <v>8270</v>
      </c>
      <c r="O1174" s="146">
        <f t="shared" si="43"/>
        <v>30</v>
      </c>
      <c r="P1174" s="70">
        <v>8300</v>
      </c>
      <c r="Q1174" s="44">
        <v>6.5</v>
      </c>
      <c r="R1174" s="44">
        <v>5.0999999999999996</v>
      </c>
      <c r="S1174" s="44">
        <v>6.5</v>
      </c>
      <c r="T1174" s="132">
        <f t="shared" si="41"/>
        <v>8300</v>
      </c>
      <c r="U1174" s="44">
        <v>93.432894000000005</v>
      </c>
      <c r="W1174" s="163">
        <f t="shared" si="44"/>
        <v>0</v>
      </c>
    </row>
    <row r="1175" spans="1:23" ht="15" customHeight="1" x14ac:dyDescent="0.2">
      <c r="A1175" s="194"/>
      <c r="B1175" s="175"/>
      <c r="C1175" s="34" t="s">
        <v>79</v>
      </c>
      <c r="D1175" s="34" t="s">
        <v>1177</v>
      </c>
      <c r="E1175" s="65" t="s">
        <v>18</v>
      </c>
      <c r="F1175" s="65" t="s">
        <v>1783</v>
      </c>
      <c r="G1175" s="43" t="s">
        <v>1756</v>
      </c>
      <c r="H1175" s="67">
        <v>44957</v>
      </c>
      <c r="I1175" s="145">
        <f t="shared" si="38"/>
        <v>44959</v>
      </c>
      <c r="J1175" s="41">
        <v>11000</v>
      </c>
      <c r="K1175" s="44">
        <v>6.9698000000000002</v>
      </c>
      <c r="L1175" s="67">
        <v>45323</v>
      </c>
      <c r="M1175" s="44">
        <v>22.8</v>
      </c>
      <c r="N1175" s="110">
        <v>496</v>
      </c>
      <c r="O1175" s="146">
        <f t="shared" si="43"/>
        <v>2012</v>
      </c>
      <c r="P1175" s="70">
        <v>2508</v>
      </c>
      <c r="Q1175" s="44">
        <v>6.75</v>
      </c>
      <c r="R1175" s="44">
        <v>6</v>
      </c>
      <c r="S1175" s="44">
        <v>6.75</v>
      </c>
      <c r="T1175" s="132">
        <f t="shared" si="41"/>
        <v>11000</v>
      </c>
      <c r="U1175" s="44">
        <v>93.416670999999994</v>
      </c>
      <c r="W1175" s="163">
        <f t="shared" si="44"/>
        <v>8492</v>
      </c>
    </row>
    <row r="1176" spans="1:23" ht="15" customHeight="1" x14ac:dyDescent="0.2">
      <c r="A1176" s="194"/>
      <c r="B1176" s="176"/>
      <c r="C1176" s="34" t="s">
        <v>112</v>
      </c>
      <c r="D1176" s="34" t="s">
        <v>1177</v>
      </c>
      <c r="E1176" s="65" t="s">
        <v>21</v>
      </c>
      <c r="F1176" s="65" t="s">
        <v>1786</v>
      </c>
      <c r="G1176" s="43" t="s">
        <v>1784</v>
      </c>
      <c r="H1176" s="67">
        <v>44957</v>
      </c>
      <c r="I1176" s="145">
        <f t="shared" si="38"/>
        <v>44959</v>
      </c>
      <c r="J1176" s="41">
        <v>19000</v>
      </c>
      <c r="K1176" s="44">
        <v>7.5883000000000003</v>
      </c>
      <c r="L1176" s="67">
        <v>45141</v>
      </c>
      <c r="M1176" s="44">
        <v>69.005300000000005</v>
      </c>
      <c r="N1176" s="41">
        <v>11000</v>
      </c>
      <c r="O1176" s="146">
        <f t="shared" si="43"/>
        <v>2111</v>
      </c>
      <c r="P1176" s="70">
        <v>13111</v>
      </c>
      <c r="Q1176" s="44">
        <v>7.5</v>
      </c>
      <c r="R1176" s="44">
        <v>7</v>
      </c>
      <c r="S1176" s="44">
        <v>7.5</v>
      </c>
      <c r="T1176" s="132">
        <f t="shared" si="41"/>
        <v>19000</v>
      </c>
      <c r="U1176" s="44">
        <v>96.305446000000003</v>
      </c>
      <c r="W1176" s="163">
        <f t="shared" si="44"/>
        <v>5889</v>
      </c>
    </row>
    <row r="1177" spans="1:23" ht="15" customHeight="1" x14ac:dyDescent="0.25">
      <c r="A1177" s="194"/>
      <c r="B1177" s="172" t="s">
        <v>944</v>
      </c>
      <c r="C1177" s="26" t="s">
        <v>113</v>
      </c>
      <c r="D1177" s="26" t="s">
        <v>1177</v>
      </c>
      <c r="E1177" s="27" t="s">
        <v>21</v>
      </c>
      <c r="F1177" s="27" t="s">
        <v>1787</v>
      </c>
      <c r="G1177" s="47" t="s">
        <v>1788</v>
      </c>
      <c r="H1177" s="74">
        <v>44958</v>
      </c>
      <c r="I1177" s="60">
        <f t="shared" si="38"/>
        <v>44960</v>
      </c>
      <c r="J1177" s="88">
        <v>12000</v>
      </c>
      <c r="K1177" s="63">
        <v>6.7130999999999998</v>
      </c>
      <c r="L1177" s="60">
        <v>45142</v>
      </c>
      <c r="M1177" s="63">
        <v>116.9833</v>
      </c>
      <c r="N1177" s="112">
        <v>9067</v>
      </c>
      <c r="O1177" s="112">
        <f t="shared" si="43"/>
        <v>2140</v>
      </c>
      <c r="P1177" s="64">
        <v>11207</v>
      </c>
      <c r="Q1177" s="63">
        <v>7</v>
      </c>
      <c r="R1177" s="63">
        <v>6.25</v>
      </c>
      <c r="S1177" s="63">
        <v>6.5</v>
      </c>
      <c r="T1177" s="112">
        <f t="shared" si="41"/>
        <v>12000</v>
      </c>
      <c r="U1177" s="63">
        <v>96.762529999999998</v>
      </c>
      <c r="W1177" s="163">
        <f t="shared" si="44"/>
        <v>793</v>
      </c>
    </row>
    <row r="1178" spans="1:23" ht="15" customHeight="1" x14ac:dyDescent="0.25">
      <c r="A1178" s="194"/>
      <c r="B1178" s="171"/>
      <c r="C1178" s="26" t="s">
        <v>111</v>
      </c>
      <c r="D1178" s="26" t="s">
        <v>1177</v>
      </c>
      <c r="E1178" s="27" t="s">
        <v>18</v>
      </c>
      <c r="F1178" s="27" t="s">
        <v>1785</v>
      </c>
      <c r="G1178" s="47" t="s">
        <v>1788</v>
      </c>
      <c r="H1178" s="74">
        <v>44958</v>
      </c>
      <c r="I1178" s="60">
        <f t="shared" si="38"/>
        <v>44960</v>
      </c>
      <c r="J1178" s="88">
        <v>7500</v>
      </c>
      <c r="K1178" s="63">
        <v>6.3714000000000004</v>
      </c>
      <c r="L1178" s="60">
        <v>45324</v>
      </c>
      <c r="M1178" s="63">
        <v>162.41329999999999</v>
      </c>
      <c r="N1178" s="112">
        <v>5101</v>
      </c>
      <c r="O1178" s="112">
        <f t="shared" si="43"/>
        <v>2399</v>
      </c>
      <c r="P1178" s="64">
        <v>7500</v>
      </c>
      <c r="Q1178" s="63">
        <v>6.75</v>
      </c>
      <c r="R1178" s="63">
        <v>5.4</v>
      </c>
      <c r="S1178" s="63">
        <v>6.25</v>
      </c>
      <c r="T1178" s="112">
        <f t="shared" si="41"/>
        <v>7500</v>
      </c>
      <c r="U1178" s="63">
        <v>93.947664000000003</v>
      </c>
      <c r="W1178" s="163">
        <f t="shared" si="44"/>
        <v>0</v>
      </c>
    </row>
    <row r="1179" spans="1:23" ht="15" customHeight="1" x14ac:dyDescent="0.25">
      <c r="A1179" s="194"/>
      <c r="B1179" s="171"/>
      <c r="C1179" s="26" t="s">
        <v>76</v>
      </c>
      <c r="D1179" s="26" t="s">
        <v>1177</v>
      </c>
      <c r="E1179" s="27" t="s">
        <v>21</v>
      </c>
      <c r="F1179" s="27" t="s">
        <v>1789</v>
      </c>
      <c r="G1179" s="47" t="s">
        <v>1788</v>
      </c>
      <c r="H1179" s="74">
        <v>44963</v>
      </c>
      <c r="I1179" s="60">
        <f t="shared" ref="I1179:I1284" si="45">H1179+2</f>
        <v>44965</v>
      </c>
      <c r="J1179" s="88">
        <v>20000</v>
      </c>
      <c r="K1179" s="63">
        <v>4.1242000000000001</v>
      </c>
      <c r="L1179" s="60">
        <v>45147</v>
      </c>
      <c r="M1179" s="63">
        <v>62.55</v>
      </c>
      <c r="N1179" s="112">
        <v>12000</v>
      </c>
      <c r="O1179" s="112">
        <f t="shared" si="43"/>
        <v>500</v>
      </c>
      <c r="P1179" s="64">
        <v>12500</v>
      </c>
      <c r="Q1179" s="63">
        <v>6</v>
      </c>
      <c r="R1179" s="63">
        <v>3.9</v>
      </c>
      <c r="S1179" s="63">
        <v>4.1500000000000004</v>
      </c>
      <c r="T1179" s="112">
        <f t="shared" si="41"/>
        <v>20000</v>
      </c>
      <c r="U1179" s="63">
        <v>97.957499999999996</v>
      </c>
      <c r="W1179" s="163">
        <f t="shared" si="44"/>
        <v>7500</v>
      </c>
    </row>
    <row r="1180" spans="1:23" ht="15" customHeight="1" x14ac:dyDescent="0.25">
      <c r="A1180" s="194"/>
      <c r="B1180" s="171"/>
      <c r="C1180" s="26" t="s">
        <v>79</v>
      </c>
      <c r="D1180" s="26" t="s">
        <v>1177</v>
      </c>
      <c r="E1180" s="27" t="s">
        <v>23</v>
      </c>
      <c r="F1180" s="27" t="s">
        <v>1790</v>
      </c>
      <c r="G1180" s="47" t="s">
        <v>1788</v>
      </c>
      <c r="H1180" s="74">
        <v>44964</v>
      </c>
      <c r="I1180" s="60">
        <f t="shared" si="45"/>
        <v>44966</v>
      </c>
      <c r="J1180" s="88">
        <v>10000</v>
      </c>
      <c r="K1180" s="63">
        <v>6.6048</v>
      </c>
      <c r="L1180" s="60">
        <v>45057</v>
      </c>
      <c r="M1180" s="63">
        <v>40.799999999999997</v>
      </c>
      <c r="N1180" s="112">
        <v>2500</v>
      </c>
      <c r="O1180" s="112">
        <f t="shared" si="43"/>
        <v>1580</v>
      </c>
      <c r="P1180" s="64">
        <v>4080</v>
      </c>
      <c r="Q1180" s="63">
        <v>6.5</v>
      </c>
      <c r="R1180" s="63">
        <v>6</v>
      </c>
      <c r="S1180" s="63">
        <v>6.5</v>
      </c>
      <c r="T1180" s="112">
        <f t="shared" si="41"/>
        <v>10000</v>
      </c>
      <c r="U1180" s="63">
        <v>98.357873999999995</v>
      </c>
      <c r="W1180" s="163">
        <f t="shared" si="44"/>
        <v>5920</v>
      </c>
    </row>
    <row r="1181" spans="1:23" ht="15" customHeight="1" x14ac:dyDescent="0.25">
      <c r="A1181" s="194"/>
      <c r="B1181" s="171"/>
      <c r="C1181" s="26" t="s">
        <v>79</v>
      </c>
      <c r="D1181" s="26" t="s">
        <v>1177</v>
      </c>
      <c r="E1181" s="27" t="s">
        <v>21</v>
      </c>
      <c r="F1181" s="27" t="s">
        <v>1791</v>
      </c>
      <c r="G1181" s="47" t="s">
        <v>1788</v>
      </c>
      <c r="H1181" s="74">
        <v>44964</v>
      </c>
      <c r="I1181" s="60">
        <f t="shared" si="45"/>
        <v>44966</v>
      </c>
      <c r="J1181" s="88">
        <v>11000</v>
      </c>
      <c r="K1181" s="63">
        <v>6.7874999999999996</v>
      </c>
      <c r="L1181" s="60">
        <v>45148</v>
      </c>
      <c r="M1181" s="63">
        <v>71.8</v>
      </c>
      <c r="N1181" s="112">
        <v>4175</v>
      </c>
      <c r="O1181" s="112">
        <f t="shared" si="43"/>
        <v>3723</v>
      </c>
      <c r="P1181" s="64">
        <v>7898</v>
      </c>
      <c r="Q1181" s="63">
        <v>7</v>
      </c>
      <c r="R1181" s="63">
        <v>6</v>
      </c>
      <c r="S1181" s="63">
        <v>7</v>
      </c>
      <c r="T1181" s="112">
        <f t="shared" si="41"/>
        <v>11000</v>
      </c>
      <c r="U1181" s="63">
        <v>96.682395999999997</v>
      </c>
      <c r="W1181" s="163">
        <f t="shared" si="44"/>
        <v>3102</v>
      </c>
    </row>
    <row r="1182" spans="1:23" ht="15" customHeight="1" x14ac:dyDescent="0.25">
      <c r="A1182" s="194"/>
      <c r="B1182" s="171"/>
      <c r="C1182" s="26" t="s">
        <v>111</v>
      </c>
      <c r="D1182" s="26" t="s">
        <v>1177</v>
      </c>
      <c r="E1182" s="27" t="s">
        <v>23</v>
      </c>
      <c r="F1182" s="27" t="s">
        <v>1792</v>
      </c>
      <c r="G1182" s="47" t="s">
        <v>1788</v>
      </c>
      <c r="H1182" s="74">
        <v>44965</v>
      </c>
      <c r="I1182" s="60">
        <f t="shared" si="45"/>
        <v>44967</v>
      </c>
      <c r="J1182" s="88">
        <v>11000</v>
      </c>
      <c r="K1182" s="63">
        <v>5.4490999999999996</v>
      </c>
      <c r="L1182" s="60">
        <v>45058</v>
      </c>
      <c r="M1182" s="63">
        <v>139.5909</v>
      </c>
      <c r="N1182" s="112">
        <v>6500</v>
      </c>
      <c r="O1182" s="112">
        <f t="shared" si="43"/>
        <v>4500</v>
      </c>
      <c r="P1182" s="64">
        <v>11000</v>
      </c>
      <c r="Q1182" s="63">
        <v>6.5</v>
      </c>
      <c r="R1182" s="63">
        <v>5</v>
      </c>
      <c r="S1182" s="63">
        <v>5.75</v>
      </c>
      <c r="T1182" s="112">
        <f t="shared" si="41"/>
        <v>11000</v>
      </c>
      <c r="U1182" s="63">
        <v>98.641307999999995</v>
      </c>
      <c r="W1182" s="163">
        <f t="shared" si="44"/>
        <v>0</v>
      </c>
    </row>
    <row r="1183" spans="1:23" ht="15" customHeight="1" x14ac:dyDescent="0.25">
      <c r="A1183" s="194"/>
      <c r="B1183" s="171"/>
      <c r="C1183" s="26" t="s">
        <v>79</v>
      </c>
      <c r="D1183" s="26" t="s">
        <v>1177</v>
      </c>
      <c r="E1183" s="27" t="s">
        <v>23</v>
      </c>
      <c r="F1183" s="27" t="s">
        <v>1793</v>
      </c>
      <c r="G1183" s="47" t="s">
        <v>1788</v>
      </c>
      <c r="H1183" s="74">
        <v>44971</v>
      </c>
      <c r="I1183" s="60">
        <f t="shared" si="45"/>
        <v>44973</v>
      </c>
      <c r="J1183" s="88">
        <v>10000</v>
      </c>
      <c r="K1183" s="63">
        <v>6.3765000000000001</v>
      </c>
      <c r="L1183" s="60">
        <v>45064</v>
      </c>
      <c r="M1183" s="63">
        <v>102.23</v>
      </c>
      <c r="N1183" s="112">
        <v>1649</v>
      </c>
      <c r="O1183" s="112">
        <f t="shared" si="43"/>
        <v>6574</v>
      </c>
      <c r="P1183" s="64">
        <v>8223</v>
      </c>
      <c r="Q1183" s="63">
        <v>7</v>
      </c>
      <c r="R1183" s="63">
        <v>5</v>
      </c>
      <c r="S1183" s="63">
        <v>6.5</v>
      </c>
      <c r="T1183" s="112">
        <f t="shared" si="41"/>
        <v>10000</v>
      </c>
      <c r="U1183" s="63">
        <v>98.413722000000007</v>
      </c>
      <c r="W1183" s="163">
        <f t="shared" si="44"/>
        <v>1777</v>
      </c>
    </row>
    <row r="1184" spans="1:23" ht="15" customHeight="1" x14ac:dyDescent="0.25">
      <c r="A1184" s="194"/>
      <c r="B1184" s="171"/>
      <c r="C1184" s="26" t="s">
        <v>111</v>
      </c>
      <c r="D1184" s="26" t="s">
        <v>1177</v>
      </c>
      <c r="E1184" s="27" t="s">
        <v>23</v>
      </c>
      <c r="F1184" s="27" t="s">
        <v>1795</v>
      </c>
      <c r="G1184" s="47" t="s">
        <v>1788</v>
      </c>
      <c r="H1184" s="74">
        <v>44972</v>
      </c>
      <c r="I1184" s="60">
        <f t="shared" si="45"/>
        <v>44974</v>
      </c>
      <c r="J1184" s="88">
        <v>9000</v>
      </c>
      <c r="K1184" s="63">
        <v>5.6093999999999999</v>
      </c>
      <c r="L1184" s="60">
        <v>45065</v>
      </c>
      <c r="M1184" s="63">
        <v>85.566699999999997</v>
      </c>
      <c r="N1184" s="112">
        <v>6500</v>
      </c>
      <c r="O1184" s="112">
        <f t="shared" si="43"/>
        <v>1201</v>
      </c>
      <c r="P1184" s="64">
        <v>7701</v>
      </c>
      <c r="Q1184" s="63">
        <v>5.75</v>
      </c>
      <c r="R1184" s="63">
        <v>5</v>
      </c>
      <c r="S1184" s="63">
        <v>5.75</v>
      </c>
      <c r="T1184" s="112">
        <f t="shared" si="41"/>
        <v>9000</v>
      </c>
      <c r="U1184" s="63">
        <v>98.601894000000001</v>
      </c>
      <c r="W1184" s="163">
        <f t="shared" si="44"/>
        <v>1299</v>
      </c>
    </row>
    <row r="1185" spans="1:68" ht="15" customHeight="1" x14ac:dyDescent="0.25">
      <c r="A1185" s="194"/>
      <c r="B1185" s="171"/>
      <c r="C1185" s="26" t="s">
        <v>112</v>
      </c>
      <c r="D1185" s="26" t="s">
        <v>1177</v>
      </c>
      <c r="E1185" s="27" t="s">
        <v>18</v>
      </c>
      <c r="F1185" s="27" t="s">
        <v>1797</v>
      </c>
      <c r="G1185" s="47" t="s">
        <v>1788</v>
      </c>
      <c r="H1185" s="74">
        <v>44971</v>
      </c>
      <c r="I1185" s="60">
        <f t="shared" si="45"/>
        <v>44973</v>
      </c>
      <c r="J1185" s="88"/>
      <c r="K1185" s="63"/>
      <c r="L1185" s="60"/>
      <c r="M1185" s="63"/>
      <c r="N1185" s="112"/>
      <c r="O1185" s="112">
        <f t="shared" si="43"/>
        <v>0</v>
      </c>
      <c r="P1185" s="64"/>
      <c r="Q1185" s="63"/>
      <c r="R1185" s="63"/>
      <c r="S1185" s="63"/>
      <c r="T1185" s="112">
        <f t="shared" si="41"/>
        <v>0</v>
      </c>
      <c r="U1185" s="63" t="s">
        <v>1430</v>
      </c>
      <c r="W1185" s="163">
        <f t="shared" si="44"/>
        <v>0</v>
      </c>
    </row>
    <row r="1186" spans="1:68" s="118" customFormat="1" ht="15" customHeight="1" x14ac:dyDescent="0.25">
      <c r="A1186" s="194"/>
      <c r="B1186" s="171"/>
      <c r="C1186" s="26" t="s">
        <v>79</v>
      </c>
      <c r="D1186" s="26" t="s">
        <v>1177</v>
      </c>
      <c r="E1186" s="27" t="s">
        <v>21</v>
      </c>
      <c r="F1186" s="27" t="s">
        <v>1800</v>
      </c>
      <c r="G1186" s="28" t="s">
        <v>1788</v>
      </c>
      <c r="H1186" s="74">
        <v>44978</v>
      </c>
      <c r="I1186" s="60">
        <f t="shared" si="45"/>
        <v>44980</v>
      </c>
      <c r="J1186" s="119">
        <v>10000</v>
      </c>
      <c r="K1186" s="63">
        <v>6.7416</v>
      </c>
      <c r="L1186" s="60">
        <v>45162</v>
      </c>
      <c r="M1186" s="63">
        <v>55.55</v>
      </c>
      <c r="N1186" s="112">
        <v>1990</v>
      </c>
      <c r="O1186" s="112">
        <f t="shared" si="43"/>
        <v>3055</v>
      </c>
      <c r="P1186" s="64">
        <v>5045</v>
      </c>
      <c r="Q1186" s="63">
        <v>7.5</v>
      </c>
      <c r="R1186" s="63">
        <v>5.75</v>
      </c>
      <c r="S1186" s="63">
        <v>6.75</v>
      </c>
      <c r="T1186" s="112">
        <f t="shared" si="41"/>
        <v>10000</v>
      </c>
      <c r="U1186" s="63">
        <v>96.704103000000003</v>
      </c>
      <c r="V1186" s="117"/>
      <c r="W1186" s="163">
        <f t="shared" si="44"/>
        <v>4955</v>
      </c>
      <c r="X1186" s="117"/>
      <c r="Y1186" s="117"/>
      <c r="Z1186" s="117"/>
      <c r="AA1186" s="117"/>
      <c r="AB1186" s="117"/>
      <c r="AC1186" s="117"/>
      <c r="AD1186" s="117"/>
      <c r="AE1186" s="117"/>
      <c r="AF1186" s="117"/>
      <c r="AG1186" s="117"/>
      <c r="AH1186" s="117"/>
      <c r="AI1186" s="117"/>
      <c r="AJ1186" s="117"/>
      <c r="AK1186" s="117"/>
      <c r="AL1186" s="117"/>
      <c r="AM1186" s="117"/>
      <c r="AN1186" s="117"/>
      <c r="AO1186" s="117"/>
      <c r="AP1186" s="117"/>
      <c r="AQ1186" s="117"/>
      <c r="AR1186" s="117"/>
      <c r="AS1186" s="117"/>
      <c r="AT1186" s="117"/>
      <c r="AU1186" s="117"/>
      <c r="AV1186" s="117"/>
      <c r="AW1186" s="117"/>
      <c r="AX1186" s="117"/>
      <c r="AY1186" s="117"/>
      <c r="AZ1186" s="117"/>
      <c r="BA1186" s="117"/>
      <c r="BB1186" s="117"/>
      <c r="BC1186" s="117"/>
      <c r="BD1186" s="117"/>
      <c r="BE1186" s="117"/>
      <c r="BF1186" s="117"/>
      <c r="BG1186" s="117"/>
      <c r="BH1186" s="117"/>
      <c r="BI1186" s="117"/>
      <c r="BJ1186" s="117"/>
      <c r="BK1186" s="117"/>
      <c r="BL1186" s="117"/>
      <c r="BM1186" s="117"/>
      <c r="BN1186" s="117"/>
      <c r="BO1186" s="117"/>
      <c r="BP1186" s="117"/>
    </row>
    <row r="1187" spans="1:68" ht="15" customHeight="1" x14ac:dyDescent="0.25">
      <c r="A1187" s="194"/>
      <c r="B1187" s="171"/>
      <c r="C1187" s="26" t="s">
        <v>79</v>
      </c>
      <c r="D1187" s="26" t="s">
        <v>1177</v>
      </c>
      <c r="E1187" s="27" t="s">
        <v>18</v>
      </c>
      <c r="F1187" s="27" t="s">
        <v>1801</v>
      </c>
      <c r="G1187" s="47" t="s">
        <v>1788</v>
      </c>
      <c r="H1187" s="74">
        <v>44978</v>
      </c>
      <c r="I1187" s="60">
        <f t="shared" si="45"/>
        <v>44980</v>
      </c>
      <c r="J1187" s="88">
        <v>10000</v>
      </c>
      <c r="K1187" s="63">
        <v>7.4001999999999999</v>
      </c>
      <c r="L1187" s="60">
        <v>45344</v>
      </c>
      <c r="M1187" s="63">
        <v>100.6</v>
      </c>
      <c r="N1187" s="112">
        <v>7600</v>
      </c>
      <c r="O1187" s="112">
        <f t="shared" si="43"/>
        <v>2400</v>
      </c>
      <c r="P1187" s="64">
        <v>10000</v>
      </c>
      <c r="Q1187" s="63">
        <v>8</v>
      </c>
      <c r="R1187" s="63">
        <v>6.4</v>
      </c>
      <c r="S1187" s="63">
        <v>7</v>
      </c>
      <c r="T1187" s="112">
        <f t="shared" si="41"/>
        <v>10000</v>
      </c>
      <c r="U1187" s="63">
        <v>93.038499999999999</v>
      </c>
      <c r="W1187" s="163">
        <f t="shared" si="44"/>
        <v>0</v>
      </c>
    </row>
    <row r="1188" spans="1:68" ht="15" customHeight="1" x14ac:dyDescent="0.25">
      <c r="A1188" s="194"/>
      <c r="B1188" s="171"/>
      <c r="C1188" s="26" t="s">
        <v>111</v>
      </c>
      <c r="D1188" s="26" t="s">
        <v>1177</v>
      </c>
      <c r="E1188" s="27" t="s">
        <v>21</v>
      </c>
      <c r="F1188" s="27" t="s">
        <v>1802</v>
      </c>
      <c r="G1188" s="47" t="s">
        <v>1788</v>
      </c>
      <c r="H1188" s="74">
        <v>44979</v>
      </c>
      <c r="I1188" s="60">
        <f t="shared" si="45"/>
        <v>44981</v>
      </c>
      <c r="J1188" s="88">
        <v>10000</v>
      </c>
      <c r="K1188" s="63">
        <v>6.0685000000000002</v>
      </c>
      <c r="L1188" s="60">
        <v>45163</v>
      </c>
      <c r="M1188" s="63">
        <v>69.95</v>
      </c>
      <c r="N1188" s="112">
        <v>750</v>
      </c>
      <c r="O1188" s="112">
        <f t="shared" si="43"/>
        <v>5995</v>
      </c>
      <c r="P1188" s="64">
        <v>6745</v>
      </c>
      <c r="Q1188" s="63">
        <v>6.25</v>
      </c>
      <c r="R1188" s="63">
        <v>5.25</v>
      </c>
      <c r="S1188" s="63">
        <v>6</v>
      </c>
      <c r="T1188" s="112">
        <f t="shared" si="41"/>
        <v>10000</v>
      </c>
      <c r="U1188" s="63">
        <v>97.023357000000004</v>
      </c>
      <c r="W1188" s="163">
        <f t="shared" si="44"/>
        <v>3255</v>
      </c>
    </row>
    <row r="1189" spans="1:68" ht="15" customHeight="1" x14ac:dyDescent="0.25">
      <c r="A1189" s="194"/>
      <c r="B1189" s="171"/>
      <c r="C1189" s="26" t="s">
        <v>112</v>
      </c>
      <c r="D1189" s="26" t="s">
        <v>1177</v>
      </c>
      <c r="E1189" s="27" t="s">
        <v>21</v>
      </c>
      <c r="F1189" s="27" t="s">
        <v>1803</v>
      </c>
      <c r="G1189" s="47" t="s">
        <v>1788</v>
      </c>
      <c r="H1189" s="74">
        <v>44978</v>
      </c>
      <c r="I1189" s="60">
        <f t="shared" si="45"/>
        <v>44980</v>
      </c>
      <c r="J1189" s="88"/>
      <c r="K1189" s="63"/>
      <c r="L1189" s="60"/>
      <c r="M1189" s="63"/>
      <c r="N1189" s="112"/>
      <c r="O1189" s="112">
        <f t="shared" si="43"/>
        <v>0</v>
      </c>
      <c r="P1189" s="64"/>
      <c r="Q1189" s="63"/>
      <c r="R1189" s="63"/>
      <c r="S1189" s="63"/>
      <c r="T1189" s="112">
        <f t="shared" si="41"/>
        <v>0</v>
      </c>
      <c r="U1189" s="63" t="s">
        <v>1430</v>
      </c>
      <c r="W1189" s="163">
        <f t="shared" si="44"/>
        <v>0</v>
      </c>
    </row>
    <row r="1190" spans="1:68" ht="15" customHeight="1" x14ac:dyDescent="0.25">
      <c r="A1190" s="194"/>
      <c r="B1190" s="173"/>
      <c r="C1190" s="26" t="s">
        <v>113</v>
      </c>
      <c r="D1190" s="26" t="s">
        <v>1177</v>
      </c>
      <c r="E1190" s="27" t="s">
        <v>21</v>
      </c>
      <c r="F1190" s="27" t="s">
        <v>1804</v>
      </c>
      <c r="G1190" s="47" t="s">
        <v>1788</v>
      </c>
      <c r="H1190" s="74">
        <v>44979</v>
      </c>
      <c r="I1190" s="60">
        <f t="shared" si="45"/>
        <v>44981</v>
      </c>
      <c r="J1190" s="88">
        <v>15000</v>
      </c>
      <c r="K1190" s="63">
        <v>6.7209000000000003</v>
      </c>
      <c r="L1190" s="60">
        <v>45163</v>
      </c>
      <c r="M1190" s="63">
        <v>50.96</v>
      </c>
      <c r="N1190" s="112">
        <v>6644</v>
      </c>
      <c r="O1190" s="112">
        <f t="shared" si="43"/>
        <v>1000</v>
      </c>
      <c r="P1190" s="64">
        <v>7644</v>
      </c>
      <c r="Q1190" s="63">
        <v>6.5</v>
      </c>
      <c r="R1190" s="63">
        <v>6.5</v>
      </c>
      <c r="S1190" s="63">
        <v>6.5</v>
      </c>
      <c r="T1190" s="112">
        <f t="shared" si="41"/>
        <v>15000</v>
      </c>
      <c r="U1190" s="63">
        <v>96.713888999999995</v>
      </c>
      <c r="W1190" s="163">
        <f t="shared" si="44"/>
        <v>7356</v>
      </c>
    </row>
    <row r="1191" spans="1:68" ht="15" customHeight="1" x14ac:dyDescent="0.2">
      <c r="A1191" s="194"/>
      <c r="B1191" s="174" t="s">
        <v>943</v>
      </c>
      <c r="C1191" s="34" t="s">
        <v>76</v>
      </c>
      <c r="D1191" s="34" t="s">
        <v>1177</v>
      </c>
      <c r="E1191" s="65" t="s">
        <v>23</v>
      </c>
      <c r="F1191" s="65" t="s">
        <v>1806</v>
      </c>
      <c r="G1191" s="43" t="s">
        <v>1807</v>
      </c>
      <c r="H1191" s="67">
        <v>44984</v>
      </c>
      <c r="I1191" s="145">
        <f t="shared" si="45"/>
        <v>44986</v>
      </c>
      <c r="J1191" s="41">
        <v>25000</v>
      </c>
      <c r="K1191" s="44">
        <v>3.9643000000000002</v>
      </c>
      <c r="L1191" s="67">
        <v>45077</v>
      </c>
      <c r="M1191" s="44">
        <v>68</v>
      </c>
      <c r="N1191" s="110">
        <v>14500</v>
      </c>
      <c r="O1191" s="146">
        <f t="shared" ref="O1191:O1239" si="46">P1191-N1191</f>
        <v>500</v>
      </c>
      <c r="P1191" s="70">
        <v>15000</v>
      </c>
      <c r="Q1191" s="44">
        <v>4.1500000000000004</v>
      </c>
      <c r="R1191" s="44">
        <v>3.25</v>
      </c>
      <c r="S1191" s="44">
        <v>4</v>
      </c>
      <c r="T1191" s="132">
        <f t="shared" si="41"/>
        <v>25000</v>
      </c>
      <c r="U1191" s="44">
        <v>99.007846999999998</v>
      </c>
      <c r="W1191" s="163">
        <f t="shared" si="44"/>
        <v>10000</v>
      </c>
    </row>
    <row r="1192" spans="1:68" ht="15" customHeight="1" x14ac:dyDescent="0.2">
      <c r="A1192" s="194"/>
      <c r="B1192" s="175"/>
      <c r="C1192" s="34" t="s">
        <v>76</v>
      </c>
      <c r="D1192" s="34" t="s">
        <v>1177</v>
      </c>
      <c r="E1192" s="65" t="s">
        <v>21</v>
      </c>
      <c r="F1192" s="65" t="s">
        <v>1808</v>
      </c>
      <c r="G1192" s="43" t="s">
        <v>1807</v>
      </c>
      <c r="H1192" s="67">
        <v>44984</v>
      </c>
      <c r="I1192" s="145">
        <f t="shared" si="45"/>
        <v>44986</v>
      </c>
      <c r="J1192" s="41">
        <v>25000</v>
      </c>
      <c r="K1192" s="44">
        <v>4.5323000000000002</v>
      </c>
      <c r="L1192" s="67">
        <v>45168</v>
      </c>
      <c r="M1192" s="44">
        <v>78</v>
      </c>
      <c r="N1192" s="110">
        <v>18500</v>
      </c>
      <c r="O1192" s="146">
        <f t="shared" si="46"/>
        <v>1000</v>
      </c>
      <c r="P1192" s="70">
        <v>19500</v>
      </c>
      <c r="Q1192" s="44">
        <v>4.5</v>
      </c>
      <c r="R1192" s="44">
        <v>4</v>
      </c>
      <c r="S1192" s="44">
        <v>4.5</v>
      </c>
      <c r="T1192" s="132">
        <f t="shared" si="41"/>
        <v>25000</v>
      </c>
      <c r="U1192" s="44">
        <v>97.76</v>
      </c>
      <c r="W1192" s="163">
        <f t="shared" si="44"/>
        <v>5500</v>
      </c>
    </row>
    <row r="1193" spans="1:68" ht="15" customHeight="1" x14ac:dyDescent="0.2">
      <c r="A1193" s="194"/>
      <c r="B1193" s="175"/>
      <c r="C1193" s="34" t="s">
        <v>79</v>
      </c>
      <c r="D1193" s="34" t="s">
        <v>1177</v>
      </c>
      <c r="E1193" s="65" t="s">
        <v>21</v>
      </c>
      <c r="F1193" s="65" t="s">
        <v>1809</v>
      </c>
      <c r="G1193" s="43" t="s">
        <v>1807</v>
      </c>
      <c r="H1193" s="67">
        <v>44985</v>
      </c>
      <c r="I1193" s="145">
        <f t="shared" si="45"/>
        <v>44987</v>
      </c>
      <c r="J1193" s="41">
        <v>9000</v>
      </c>
      <c r="K1193" s="44">
        <v>6.6863999999999999</v>
      </c>
      <c r="L1193" s="67">
        <v>45169</v>
      </c>
      <c r="M1193" s="44">
        <v>75</v>
      </c>
      <c r="N1193" s="41">
        <v>120</v>
      </c>
      <c r="O1193" s="146">
        <f t="shared" si="46"/>
        <v>6625</v>
      </c>
      <c r="P1193" s="70">
        <v>6745</v>
      </c>
      <c r="Q1193" s="44">
        <v>6.85</v>
      </c>
      <c r="R1193" s="44">
        <v>5.25</v>
      </c>
      <c r="S1193" s="44">
        <v>6.8</v>
      </c>
      <c r="T1193" s="132">
        <f t="shared" ref="T1193:T1300" si="47">J1193</f>
        <v>9000</v>
      </c>
      <c r="U1193" s="44">
        <v>96.730176</v>
      </c>
      <c r="W1193" s="163">
        <f t="shared" si="44"/>
        <v>2255</v>
      </c>
    </row>
    <row r="1194" spans="1:68" ht="15" customHeight="1" x14ac:dyDescent="0.2">
      <c r="A1194" s="194"/>
      <c r="B1194" s="175"/>
      <c r="C1194" s="34" t="s">
        <v>111</v>
      </c>
      <c r="D1194" s="34" t="s">
        <v>1177</v>
      </c>
      <c r="E1194" s="65" t="s">
        <v>21</v>
      </c>
      <c r="F1194" s="65" t="s">
        <v>1810</v>
      </c>
      <c r="G1194" s="43" t="s">
        <v>1807</v>
      </c>
      <c r="H1194" s="67">
        <v>44986</v>
      </c>
      <c r="I1194" s="145">
        <f t="shared" si="45"/>
        <v>44988</v>
      </c>
      <c r="J1194" s="41">
        <v>10000</v>
      </c>
      <c r="K1194" s="44">
        <v>6.0121000000000002</v>
      </c>
      <c r="L1194" s="67">
        <v>45170</v>
      </c>
      <c r="M1194" s="44">
        <v>83.7</v>
      </c>
      <c r="N1194" s="41">
        <v>2300</v>
      </c>
      <c r="O1194" s="146">
        <f t="shared" si="46"/>
        <v>5070</v>
      </c>
      <c r="P1194" s="70">
        <v>7370</v>
      </c>
      <c r="Q1194" s="44">
        <v>6.5</v>
      </c>
      <c r="R1194" s="44">
        <v>5.25</v>
      </c>
      <c r="S1194" s="44">
        <v>6</v>
      </c>
      <c r="T1194" s="132">
        <f t="shared" si="47"/>
        <v>10000</v>
      </c>
      <c r="U1194" s="44">
        <v>97.050200000000004</v>
      </c>
      <c r="W1194" s="163">
        <f t="shared" si="44"/>
        <v>2630</v>
      </c>
    </row>
    <row r="1195" spans="1:68" ht="15" customHeight="1" x14ac:dyDescent="0.2">
      <c r="A1195" s="194"/>
      <c r="B1195" s="175"/>
      <c r="C1195" s="34" t="s">
        <v>79</v>
      </c>
      <c r="D1195" s="34" t="s">
        <v>1177</v>
      </c>
      <c r="E1195" s="65" t="s">
        <v>18</v>
      </c>
      <c r="F1195" s="65" t="s">
        <v>1819</v>
      </c>
      <c r="G1195" s="43" t="s">
        <v>1807</v>
      </c>
      <c r="H1195" s="67">
        <v>44992</v>
      </c>
      <c r="I1195" s="145">
        <f t="shared" si="45"/>
        <v>44994</v>
      </c>
      <c r="J1195" s="41">
        <v>5000</v>
      </c>
      <c r="K1195" s="44">
        <v>6.9356</v>
      </c>
      <c r="L1195" s="67">
        <v>45358</v>
      </c>
      <c r="M1195" s="44">
        <v>116.58</v>
      </c>
      <c r="N1195" s="41">
        <v>10</v>
      </c>
      <c r="O1195" s="146">
        <f t="shared" si="46"/>
        <v>3604</v>
      </c>
      <c r="P1195" s="70">
        <v>3614</v>
      </c>
      <c r="Q1195" s="44">
        <v>7</v>
      </c>
      <c r="R1195" s="44">
        <v>6.25</v>
      </c>
      <c r="S1195" s="44">
        <v>6.5</v>
      </c>
      <c r="T1195" s="132">
        <f t="shared" si="47"/>
        <v>5000</v>
      </c>
      <c r="U1195" s="44">
        <v>93.446914000000007</v>
      </c>
      <c r="W1195" s="163">
        <f t="shared" si="44"/>
        <v>1386</v>
      </c>
    </row>
    <row r="1196" spans="1:68" ht="15" customHeight="1" x14ac:dyDescent="0.2">
      <c r="A1196" s="194"/>
      <c r="B1196" s="175"/>
      <c r="C1196" s="34" t="s">
        <v>79</v>
      </c>
      <c r="D1196" s="34" t="s">
        <v>1177</v>
      </c>
      <c r="E1196" s="65" t="s">
        <v>23</v>
      </c>
      <c r="F1196" s="65" t="s">
        <v>1820</v>
      </c>
      <c r="G1196" s="43" t="s">
        <v>1807</v>
      </c>
      <c r="H1196" s="67">
        <v>44992</v>
      </c>
      <c r="I1196" s="145">
        <f t="shared" si="45"/>
        <v>44994</v>
      </c>
      <c r="J1196" s="41">
        <v>10000</v>
      </c>
      <c r="K1196" s="44">
        <v>6.0517000000000003</v>
      </c>
      <c r="L1196" s="67">
        <v>45085</v>
      </c>
      <c r="M1196" s="44">
        <v>96.01</v>
      </c>
      <c r="N1196" s="41">
        <v>4420</v>
      </c>
      <c r="O1196" s="146">
        <f t="shared" si="46"/>
        <v>3171</v>
      </c>
      <c r="P1196" s="70">
        <v>7591</v>
      </c>
      <c r="Q1196" s="44">
        <v>7.5</v>
      </c>
      <c r="R1196" s="44">
        <v>5.7</v>
      </c>
      <c r="S1196" s="44">
        <v>6</v>
      </c>
      <c r="T1196" s="132">
        <f t="shared" si="47"/>
        <v>10000</v>
      </c>
      <c r="U1196" s="44">
        <v>98.493323000000004</v>
      </c>
      <c r="W1196" s="163">
        <f t="shared" si="44"/>
        <v>2409</v>
      </c>
    </row>
    <row r="1197" spans="1:68" ht="15" customHeight="1" x14ac:dyDescent="0.2">
      <c r="A1197" s="194"/>
      <c r="B1197" s="175"/>
      <c r="C1197" s="34" t="s">
        <v>111</v>
      </c>
      <c r="D1197" s="34" t="s">
        <v>1177</v>
      </c>
      <c r="E1197" s="65" t="s">
        <v>18</v>
      </c>
      <c r="F1197" s="65" t="s">
        <v>1821</v>
      </c>
      <c r="G1197" s="43" t="s">
        <v>1807</v>
      </c>
      <c r="H1197" s="67">
        <v>44993</v>
      </c>
      <c r="I1197" s="145">
        <f t="shared" si="45"/>
        <v>44995</v>
      </c>
      <c r="J1197" s="41">
        <v>7500</v>
      </c>
      <c r="K1197" s="44">
        <v>6.6120999999999999</v>
      </c>
      <c r="L1197" s="67">
        <v>45359</v>
      </c>
      <c r="M1197" s="44">
        <v>72.413300000000007</v>
      </c>
      <c r="N1197" s="110">
        <v>1700</v>
      </c>
      <c r="O1197" s="146">
        <f t="shared" si="46"/>
        <v>3706</v>
      </c>
      <c r="P1197" s="70">
        <v>5406</v>
      </c>
      <c r="Q1197" s="44">
        <v>7.5</v>
      </c>
      <c r="R1197" s="44">
        <v>5.4</v>
      </c>
      <c r="S1197" s="44">
        <v>6.5</v>
      </c>
      <c r="T1197" s="132">
        <f t="shared" si="47"/>
        <v>7500</v>
      </c>
      <c r="U1197" s="44">
        <v>93.733393000000007</v>
      </c>
      <c r="W1197" s="163">
        <f t="shared" si="44"/>
        <v>2094</v>
      </c>
    </row>
    <row r="1198" spans="1:68" ht="15" customHeight="1" x14ac:dyDescent="0.2">
      <c r="A1198" s="194"/>
      <c r="B1198" s="175"/>
      <c r="C1198" s="34" t="s">
        <v>113</v>
      </c>
      <c r="D1198" s="34" t="s">
        <v>1177</v>
      </c>
      <c r="E1198" s="65" t="s">
        <v>21</v>
      </c>
      <c r="F1198" s="65" t="s">
        <v>1822</v>
      </c>
      <c r="G1198" s="43" t="s">
        <v>1807</v>
      </c>
      <c r="H1198" s="67">
        <v>44993</v>
      </c>
      <c r="I1198" s="145">
        <f t="shared" si="45"/>
        <v>44995</v>
      </c>
      <c r="J1198" s="41">
        <v>15000</v>
      </c>
      <c r="K1198" s="44">
        <v>6.5</v>
      </c>
      <c r="L1198" s="67">
        <v>45177</v>
      </c>
      <c r="M1198" s="44">
        <v>66.8</v>
      </c>
      <c r="N1198" s="110"/>
      <c r="O1198" s="146">
        <f t="shared" si="46"/>
        <v>10020</v>
      </c>
      <c r="P1198" s="70">
        <v>10020</v>
      </c>
      <c r="Q1198" s="44">
        <v>6.5</v>
      </c>
      <c r="R1198" s="44">
        <v>6.5</v>
      </c>
      <c r="S1198" s="44">
        <v>6.5</v>
      </c>
      <c r="T1198" s="132">
        <f t="shared" si="47"/>
        <v>15000</v>
      </c>
      <c r="U1198" s="44">
        <v>96.713888999999995</v>
      </c>
      <c r="W1198" s="163">
        <f t="shared" si="44"/>
        <v>4980</v>
      </c>
    </row>
    <row r="1199" spans="1:68" ht="15" customHeight="1" x14ac:dyDescent="0.2">
      <c r="A1199" s="194"/>
      <c r="B1199" s="175"/>
      <c r="C1199" s="34" t="s">
        <v>76</v>
      </c>
      <c r="D1199" s="34" t="s">
        <v>1177</v>
      </c>
      <c r="E1199" s="65" t="s">
        <v>21</v>
      </c>
      <c r="F1199" s="65" t="s">
        <v>1824</v>
      </c>
      <c r="G1199" s="43" t="s">
        <v>1807</v>
      </c>
      <c r="H1199" s="67">
        <v>44998</v>
      </c>
      <c r="I1199" s="145">
        <f t="shared" si="45"/>
        <v>45000</v>
      </c>
      <c r="J1199" s="41">
        <v>15000</v>
      </c>
      <c r="K1199" s="44">
        <v>4.3433000000000002</v>
      </c>
      <c r="L1199" s="67">
        <v>45182</v>
      </c>
      <c r="M1199" s="44">
        <v>33.4</v>
      </c>
      <c r="N1199" s="41">
        <v>5000</v>
      </c>
      <c r="O1199" s="146">
        <f t="shared" si="46"/>
        <v>0</v>
      </c>
      <c r="P1199" s="70">
        <v>5000</v>
      </c>
      <c r="Q1199" s="44">
        <v>6.5</v>
      </c>
      <c r="R1199" s="44">
        <v>4.25</v>
      </c>
      <c r="S1199" s="44">
        <v>4.25</v>
      </c>
      <c r="T1199" s="132">
        <f t="shared" si="47"/>
        <v>15000</v>
      </c>
      <c r="U1199" s="44">
        <v>97.851388999999998</v>
      </c>
      <c r="W1199" s="163">
        <f t="shared" si="44"/>
        <v>10000</v>
      </c>
    </row>
    <row r="1200" spans="1:68" ht="15" customHeight="1" x14ac:dyDescent="0.2">
      <c r="A1200" s="194"/>
      <c r="B1200" s="175"/>
      <c r="C1200" s="34" t="s">
        <v>111</v>
      </c>
      <c r="D1200" s="34" t="s">
        <v>1177</v>
      </c>
      <c r="E1200" s="65" t="s">
        <v>21</v>
      </c>
      <c r="F1200" s="65" t="s">
        <v>1825</v>
      </c>
      <c r="G1200" s="43" t="s">
        <v>1807</v>
      </c>
      <c r="H1200" s="67">
        <v>45000</v>
      </c>
      <c r="I1200" s="145">
        <f t="shared" si="45"/>
        <v>45002</v>
      </c>
      <c r="J1200" s="41">
        <v>10000</v>
      </c>
      <c r="K1200" s="44">
        <v>6.1494999999999997</v>
      </c>
      <c r="L1200" s="67">
        <v>45184</v>
      </c>
      <c r="M1200" s="44">
        <v>43.88</v>
      </c>
      <c r="N1200" s="41">
        <v>200</v>
      </c>
      <c r="O1200" s="146">
        <f t="shared" si="46"/>
        <v>4182</v>
      </c>
      <c r="P1200" s="70">
        <v>4382</v>
      </c>
      <c r="Q1200" s="44">
        <v>6.5</v>
      </c>
      <c r="R1200" s="44">
        <v>5.25</v>
      </c>
      <c r="S1200" s="44">
        <v>6.25</v>
      </c>
      <c r="T1200" s="132">
        <f t="shared" si="47"/>
        <v>10000</v>
      </c>
      <c r="U1200" s="44">
        <v>96.984802999999999</v>
      </c>
      <c r="W1200" s="163">
        <f t="shared" si="44"/>
        <v>5618</v>
      </c>
    </row>
    <row r="1201" spans="1:23" ht="15" customHeight="1" x14ac:dyDescent="0.25">
      <c r="A1201" s="194"/>
      <c r="B1201" s="175"/>
      <c r="C1201" s="34" t="s">
        <v>112</v>
      </c>
      <c r="D1201" s="34" t="s">
        <v>1177</v>
      </c>
      <c r="E1201" s="65" t="s">
        <v>21</v>
      </c>
      <c r="F1201" s="65" t="s">
        <v>1826</v>
      </c>
      <c r="G1201" s="43" t="s">
        <v>1807</v>
      </c>
      <c r="H1201" s="67">
        <v>44999</v>
      </c>
      <c r="I1201" s="145">
        <f t="shared" si="45"/>
        <v>45001</v>
      </c>
      <c r="J1201" s="41">
        <v>10000</v>
      </c>
      <c r="K1201" s="44">
        <v>6.7165999999999997</v>
      </c>
      <c r="L1201" s="67">
        <v>45183</v>
      </c>
      <c r="M1201" s="44">
        <v>87.05</v>
      </c>
      <c r="N1201" s="109"/>
      <c r="O1201" s="146">
        <f t="shared" si="46"/>
        <v>330</v>
      </c>
      <c r="P1201" s="70">
        <v>330</v>
      </c>
      <c r="Q1201" s="44">
        <v>7.5</v>
      </c>
      <c r="R1201" s="44">
        <v>6.49</v>
      </c>
      <c r="S1201" s="44">
        <v>6.5</v>
      </c>
      <c r="T1201" s="132">
        <f t="shared" si="47"/>
        <v>10000</v>
      </c>
      <c r="U1201" s="44">
        <v>96.715879999999999</v>
      </c>
      <c r="W1201" s="163">
        <f t="shared" si="44"/>
        <v>9670</v>
      </c>
    </row>
    <row r="1202" spans="1:23" ht="15" customHeight="1" x14ac:dyDescent="0.25">
      <c r="A1202" s="194"/>
      <c r="B1202" s="175"/>
      <c r="C1202" s="34" t="s">
        <v>113</v>
      </c>
      <c r="D1202" s="34" t="s">
        <v>1177</v>
      </c>
      <c r="E1202" s="65" t="s">
        <v>21</v>
      </c>
      <c r="F1202" s="65" t="s">
        <v>1827</v>
      </c>
      <c r="G1202" s="43" t="s">
        <v>1807</v>
      </c>
      <c r="H1202" s="67">
        <v>45000</v>
      </c>
      <c r="I1202" s="145">
        <f t="shared" si="45"/>
        <v>45002</v>
      </c>
      <c r="J1202" s="41">
        <v>12000</v>
      </c>
      <c r="K1202" s="44">
        <v>6.9457000000000004</v>
      </c>
      <c r="L1202" s="67">
        <v>45184</v>
      </c>
      <c r="M1202" s="44">
        <v>89.258300000000006</v>
      </c>
      <c r="N1202" s="109"/>
      <c r="O1202" s="146">
        <f t="shared" si="46"/>
        <v>10711</v>
      </c>
      <c r="P1202" s="70">
        <v>10711</v>
      </c>
      <c r="Q1202" s="44">
        <v>6.75</v>
      </c>
      <c r="R1202" s="44">
        <v>6.5</v>
      </c>
      <c r="S1202" s="44">
        <v>6.75</v>
      </c>
      <c r="T1202" s="132">
        <f t="shared" si="47"/>
        <v>12000</v>
      </c>
      <c r="U1202" s="44">
        <v>96.607690000000005</v>
      </c>
      <c r="W1202" s="163">
        <f t="shared" si="44"/>
        <v>1289</v>
      </c>
    </row>
    <row r="1203" spans="1:23" ht="15" customHeight="1" x14ac:dyDescent="0.25">
      <c r="A1203" s="194"/>
      <c r="B1203" s="175"/>
      <c r="C1203" s="34" t="s">
        <v>947</v>
      </c>
      <c r="D1203" s="34" t="s">
        <v>1177</v>
      </c>
      <c r="E1203" s="65" t="s">
        <v>18</v>
      </c>
      <c r="F1203" s="65" t="s">
        <v>1832</v>
      </c>
      <c r="G1203" s="43" t="s">
        <v>1807</v>
      </c>
      <c r="H1203" s="67">
        <v>45005</v>
      </c>
      <c r="I1203" s="145">
        <f t="shared" si="45"/>
        <v>45007</v>
      </c>
      <c r="J1203" s="41">
        <v>10000</v>
      </c>
      <c r="K1203" s="44">
        <v>7.4175000000000004</v>
      </c>
      <c r="L1203" s="67">
        <v>45371</v>
      </c>
      <c r="M1203" s="44">
        <v>5.0999999999999996</v>
      </c>
      <c r="N1203" s="109"/>
      <c r="O1203" s="146">
        <f t="shared" si="46"/>
        <v>500</v>
      </c>
      <c r="P1203" s="70">
        <v>500</v>
      </c>
      <c r="Q1203" s="44">
        <v>9</v>
      </c>
      <c r="R1203" s="44">
        <v>6.9</v>
      </c>
      <c r="S1203" s="44">
        <v>6.9</v>
      </c>
      <c r="T1203" s="132">
        <f t="shared" si="47"/>
        <v>10000</v>
      </c>
      <c r="U1203" s="44">
        <v>93.023332999999994</v>
      </c>
      <c r="W1203" s="163">
        <f t="shared" si="44"/>
        <v>9500</v>
      </c>
    </row>
    <row r="1204" spans="1:23" ht="15" customHeight="1" x14ac:dyDescent="0.25">
      <c r="A1204" s="194"/>
      <c r="B1204" s="175"/>
      <c r="C1204" s="34" t="s">
        <v>79</v>
      </c>
      <c r="D1204" s="34" t="s">
        <v>1177</v>
      </c>
      <c r="E1204" s="65" t="s">
        <v>23</v>
      </c>
      <c r="F1204" s="65" t="s">
        <v>1833</v>
      </c>
      <c r="G1204" s="43" t="s">
        <v>1807</v>
      </c>
      <c r="H1204" s="67">
        <v>45006</v>
      </c>
      <c r="I1204" s="145">
        <f t="shared" si="45"/>
        <v>45008</v>
      </c>
      <c r="J1204" s="41">
        <v>10000</v>
      </c>
      <c r="K1204" s="44">
        <v>6.0263999999999998</v>
      </c>
      <c r="L1204" s="67">
        <v>45099</v>
      </c>
      <c r="M1204" s="44">
        <v>172.84</v>
      </c>
      <c r="N1204" s="109">
        <v>8470</v>
      </c>
      <c r="O1204" s="146">
        <f t="shared" si="46"/>
        <v>1530</v>
      </c>
      <c r="P1204" s="70">
        <v>10000</v>
      </c>
      <c r="Q1204" s="44">
        <v>6.5</v>
      </c>
      <c r="R1204" s="44">
        <v>5.25</v>
      </c>
      <c r="S1204" s="44">
        <v>6</v>
      </c>
      <c r="T1204" s="132">
        <f t="shared" si="47"/>
        <v>10000</v>
      </c>
      <c r="U1204" s="44">
        <v>98.499510999999998</v>
      </c>
      <c r="W1204" s="163">
        <f t="shared" si="44"/>
        <v>0</v>
      </c>
    </row>
    <row r="1205" spans="1:23" ht="15" customHeight="1" x14ac:dyDescent="0.2">
      <c r="A1205" s="194"/>
      <c r="B1205" s="175"/>
      <c r="C1205" s="34" t="s">
        <v>79</v>
      </c>
      <c r="D1205" s="34" t="s">
        <v>1177</v>
      </c>
      <c r="E1205" s="65" t="s">
        <v>21</v>
      </c>
      <c r="F1205" s="65" t="s">
        <v>1834</v>
      </c>
      <c r="G1205" s="43" t="s">
        <v>1807</v>
      </c>
      <c r="H1205" s="67">
        <v>45006</v>
      </c>
      <c r="I1205" s="145">
        <f t="shared" si="45"/>
        <v>45008</v>
      </c>
      <c r="J1205" s="41">
        <v>10000</v>
      </c>
      <c r="K1205" s="44">
        <v>6.6029999999999998</v>
      </c>
      <c r="L1205" s="67">
        <v>45190</v>
      </c>
      <c r="M1205" s="44">
        <v>88.89</v>
      </c>
      <c r="N1205" s="110">
        <v>3980</v>
      </c>
      <c r="O1205" s="146">
        <f t="shared" si="46"/>
        <v>4909</v>
      </c>
      <c r="P1205" s="70">
        <v>8889</v>
      </c>
      <c r="Q1205" s="44">
        <v>6.75</v>
      </c>
      <c r="R1205" s="44">
        <v>6</v>
      </c>
      <c r="S1205" s="44">
        <v>6.75</v>
      </c>
      <c r="T1205" s="132">
        <f t="shared" si="47"/>
        <v>10000</v>
      </c>
      <c r="U1205" s="44">
        <v>96.769643000000002</v>
      </c>
      <c r="W1205" s="163">
        <f t="shared" si="44"/>
        <v>1111</v>
      </c>
    </row>
    <row r="1206" spans="1:23" ht="15" customHeight="1" x14ac:dyDescent="0.2">
      <c r="A1206" s="194"/>
      <c r="B1206" s="175"/>
      <c r="C1206" s="34" t="s">
        <v>79</v>
      </c>
      <c r="D1206" s="34" t="s">
        <v>1177</v>
      </c>
      <c r="E1206" s="65" t="s">
        <v>18</v>
      </c>
      <c r="F1206" s="65" t="s">
        <v>1835</v>
      </c>
      <c r="G1206" s="43" t="s">
        <v>1807</v>
      </c>
      <c r="H1206" s="67">
        <v>45006</v>
      </c>
      <c r="I1206" s="145">
        <f t="shared" si="45"/>
        <v>45008</v>
      </c>
      <c r="J1206" s="41">
        <v>15000</v>
      </c>
      <c r="K1206" s="44">
        <v>7.1374000000000004</v>
      </c>
      <c r="L1206" s="67">
        <v>45372</v>
      </c>
      <c r="M1206" s="44">
        <v>27.753299999999999</v>
      </c>
      <c r="N1206" s="110">
        <v>4040</v>
      </c>
      <c r="O1206" s="146">
        <f t="shared" si="46"/>
        <v>50</v>
      </c>
      <c r="P1206" s="70">
        <v>4090</v>
      </c>
      <c r="Q1206" s="44">
        <v>8</v>
      </c>
      <c r="R1206" s="44">
        <v>6.5</v>
      </c>
      <c r="S1206" s="44">
        <v>6.75</v>
      </c>
      <c r="T1206" s="132">
        <f t="shared" si="47"/>
        <v>15000</v>
      </c>
      <c r="U1206" s="44">
        <v>93.269041000000001</v>
      </c>
      <c r="W1206" s="163">
        <f t="shared" si="44"/>
        <v>10910</v>
      </c>
    </row>
    <row r="1207" spans="1:23" ht="15" customHeight="1" x14ac:dyDescent="0.2">
      <c r="A1207" s="194"/>
      <c r="B1207" s="175"/>
      <c r="C1207" s="34" t="s">
        <v>111</v>
      </c>
      <c r="D1207" s="34" t="s">
        <v>1177</v>
      </c>
      <c r="E1207" s="65" t="s">
        <v>23</v>
      </c>
      <c r="F1207" s="65" t="s">
        <v>1836</v>
      </c>
      <c r="G1207" s="43" t="s">
        <v>1807</v>
      </c>
      <c r="H1207" s="67">
        <v>45007</v>
      </c>
      <c r="I1207" s="145">
        <f t="shared" si="45"/>
        <v>45009</v>
      </c>
      <c r="J1207" s="41">
        <v>7500</v>
      </c>
      <c r="K1207" s="44">
        <v>5.6254999999999997</v>
      </c>
      <c r="L1207" s="67">
        <v>45100</v>
      </c>
      <c r="M1207" s="44">
        <v>157.33330000000001</v>
      </c>
      <c r="N1207" s="41">
        <v>4569</v>
      </c>
      <c r="O1207" s="146">
        <f t="shared" si="46"/>
        <v>2931</v>
      </c>
      <c r="P1207" s="70">
        <v>7500</v>
      </c>
      <c r="Q1207" s="44">
        <v>6.25</v>
      </c>
      <c r="R1207" s="44">
        <v>5</v>
      </c>
      <c r="S1207" s="44">
        <v>5.75</v>
      </c>
      <c r="T1207" s="132">
        <f t="shared" si="47"/>
        <v>7500</v>
      </c>
      <c r="U1207" s="44">
        <v>98.597926000000001</v>
      </c>
      <c r="W1207" s="163">
        <f t="shared" si="44"/>
        <v>0</v>
      </c>
    </row>
    <row r="1208" spans="1:23" ht="15" customHeight="1" x14ac:dyDescent="0.2">
      <c r="A1208" s="194"/>
      <c r="B1208" s="175"/>
      <c r="C1208" s="34" t="s">
        <v>113</v>
      </c>
      <c r="D1208" s="34" t="s">
        <v>1177</v>
      </c>
      <c r="E1208" s="65" t="s">
        <v>21</v>
      </c>
      <c r="F1208" s="65" t="s">
        <v>1837</v>
      </c>
      <c r="G1208" s="43" t="s">
        <v>1807</v>
      </c>
      <c r="H1208" s="67">
        <v>45007</v>
      </c>
      <c r="I1208" s="145">
        <f t="shared" si="45"/>
        <v>45009</v>
      </c>
      <c r="J1208" s="41">
        <v>12000</v>
      </c>
      <c r="K1208" s="44">
        <v>6.7209000000000003</v>
      </c>
      <c r="L1208" s="67">
        <v>45191</v>
      </c>
      <c r="M1208" s="44">
        <v>75.3583</v>
      </c>
      <c r="N1208" s="41">
        <v>2000</v>
      </c>
      <c r="O1208" s="146">
        <f t="shared" si="46"/>
        <v>7043</v>
      </c>
      <c r="P1208" s="70">
        <v>9043</v>
      </c>
      <c r="Q1208" s="44">
        <v>6.5</v>
      </c>
      <c r="R1208" s="44">
        <v>6.5</v>
      </c>
      <c r="S1208" s="44">
        <v>6.5</v>
      </c>
      <c r="T1208" s="132">
        <f t="shared" si="47"/>
        <v>12000</v>
      </c>
      <c r="U1208" s="44">
        <v>96.713888999999995</v>
      </c>
      <c r="W1208" s="163">
        <f t="shared" si="44"/>
        <v>2957</v>
      </c>
    </row>
    <row r="1209" spans="1:23" ht="15" customHeight="1" x14ac:dyDescent="0.2">
      <c r="A1209" s="194"/>
      <c r="B1209" s="175"/>
      <c r="C1209" s="34" t="s">
        <v>76</v>
      </c>
      <c r="D1209" s="34" t="s">
        <v>1177</v>
      </c>
      <c r="E1209" s="65" t="s">
        <v>18</v>
      </c>
      <c r="F1209" s="65" t="s">
        <v>1840</v>
      </c>
      <c r="G1209" s="43" t="s">
        <v>1807</v>
      </c>
      <c r="H1209" s="67">
        <v>45012</v>
      </c>
      <c r="I1209" s="145">
        <f t="shared" si="45"/>
        <v>45014</v>
      </c>
      <c r="J1209" s="41">
        <v>10000</v>
      </c>
      <c r="K1209" s="44">
        <v>4.6022999999999996</v>
      </c>
      <c r="L1209" s="67">
        <v>45378</v>
      </c>
      <c r="M1209" s="44">
        <v>70.900000000000006</v>
      </c>
      <c r="N1209" s="41">
        <v>5080</v>
      </c>
      <c r="O1209" s="146">
        <f t="shared" si="46"/>
        <v>0</v>
      </c>
      <c r="P1209" s="70">
        <v>5080</v>
      </c>
      <c r="Q1209" s="44">
        <v>4.5</v>
      </c>
      <c r="R1209" s="44">
        <v>4.25</v>
      </c>
      <c r="S1209" s="44">
        <v>4.5</v>
      </c>
      <c r="T1209" s="132">
        <f t="shared" si="47"/>
        <v>10000</v>
      </c>
      <c r="U1209" s="44">
        <v>95.5535</v>
      </c>
      <c r="W1209" s="163">
        <f t="shared" si="44"/>
        <v>4920</v>
      </c>
    </row>
    <row r="1210" spans="1:23" ht="15" customHeight="1" x14ac:dyDescent="0.2">
      <c r="A1210" s="194"/>
      <c r="B1210" s="175"/>
      <c r="C1210" s="34" t="s">
        <v>79</v>
      </c>
      <c r="D1210" s="34" t="s">
        <v>1177</v>
      </c>
      <c r="E1210" s="65" t="s">
        <v>23</v>
      </c>
      <c r="F1210" s="65" t="s">
        <v>1841</v>
      </c>
      <c r="G1210" s="43" t="s">
        <v>1807</v>
      </c>
      <c r="H1210" s="67">
        <v>45013</v>
      </c>
      <c r="I1210" s="145">
        <f t="shared" si="45"/>
        <v>45015</v>
      </c>
      <c r="J1210" s="41">
        <v>10000</v>
      </c>
      <c r="K1210" s="44">
        <v>6.298</v>
      </c>
      <c r="L1210" s="67">
        <v>45099</v>
      </c>
      <c r="M1210" s="44">
        <v>60.35</v>
      </c>
      <c r="N1210" s="41"/>
      <c r="O1210" s="146">
        <f t="shared" si="46"/>
        <v>4315</v>
      </c>
      <c r="P1210" s="70">
        <v>4315</v>
      </c>
      <c r="Q1210" s="44">
        <v>6.3</v>
      </c>
      <c r="R1210" s="44">
        <v>5.5</v>
      </c>
      <c r="S1210" s="44">
        <v>6.3</v>
      </c>
      <c r="T1210" s="132">
        <f t="shared" si="47"/>
        <v>10000</v>
      </c>
      <c r="U1210" s="44">
        <v>98.551738</v>
      </c>
      <c r="W1210" s="163">
        <f t="shared" si="44"/>
        <v>5685</v>
      </c>
    </row>
    <row r="1211" spans="1:23" ht="15" customHeight="1" x14ac:dyDescent="0.2">
      <c r="A1211" s="194"/>
      <c r="B1211" s="175"/>
      <c r="C1211" s="34" t="s">
        <v>79</v>
      </c>
      <c r="D1211" s="34" t="s">
        <v>1177</v>
      </c>
      <c r="E1211" s="65" t="s">
        <v>21</v>
      </c>
      <c r="F1211" s="65" t="s">
        <v>1843</v>
      </c>
      <c r="G1211" s="43" t="s">
        <v>1807</v>
      </c>
      <c r="H1211" s="67">
        <v>45013</v>
      </c>
      <c r="I1211" s="145">
        <f t="shared" si="45"/>
        <v>45015</v>
      </c>
      <c r="J1211" s="41">
        <v>7000</v>
      </c>
      <c r="K1211" s="44">
        <v>6.7701000000000002</v>
      </c>
      <c r="L1211" s="67">
        <v>45190</v>
      </c>
      <c r="M1211" s="44">
        <v>47.671399999999998</v>
      </c>
      <c r="N1211" s="41">
        <v>1250</v>
      </c>
      <c r="O1211" s="146">
        <f t="shared" si="46"/>
        <v>2087</v>
      </c>
      <c r="P1211" s="70">
        <v>3337</v>
      </c>
      <c r="Q1211" s="44">
        <v>6.75</v>
      </c>
      <c r="R1211" s="44">
        <v>5.5</v>
      </c>
      <c r="S1211" s="44">
        <v>6.75</v>
      </c>
      <c r="T1211" s="132">
        <f t="shared" si="47"/>
        <v>7000</v>
      </c>
      <c r="U1211" s="44">
        <v>96.813838000000004</v>
      </c>
      <c r="W1211" s="163">
        <f t="shared" si="44"/>
        <v>3663</v>
      </c>
    </row>
    <row r="1212" spans="1:23" ht="15" customHeight="1" x14ac:dyDescent="0.2">
      <c r="A1212" s="194"/>
      <c r="B1212" s="175"/>
      <c r="C1212" s="34" t="s">
        <v>112</v>
      </c>
      <c r="D1212" s="34" t="s">
        <v>1177</v>
      </c>
      <c r="E1212" s="65" t="s">
        <v>18</v>
      </c>
      <c r="F1212" s="65" t="s">
        <v>1846</v>
      </c>
      <c r="G1212" s="43" t="s">
        <v>1807</v>
      </c>
      <c r="H1212" s="67">
        <v>45013</v>
      </c>
      <c r="I1212" s="145">
        <f t="shared" si="45"/>
        <v>45015</v>
      </c>
      <c r="J1212" s="41">
        <v>15000</v>
      </c>
      <c r="K1212" s="44">
        <v>6.9572000000000003</v>
      </c>
      <c r="L1212" s="67">
        <v>45379</v>
      </c>
      <c r="M1212" s="44">
        <v>87.746700000000004</v>
      </c>
      <c r="N1212" s="41"/>
      <c r="O1212" s="146">
        <f t="shared" si="46"/>
        <v>50</v>
      </c>
      <c r="P1212" s="70">
        <v>50</v>
      </c>
      <c r="Q1212" s="44">
        <v>6.5</v>
      </c>
      <c r="R1212" s="44">
        <v>6.5</v>
      </c>
      <c r="S1212" s="44">
        <v>6.5</v>
      </c>
      <c r="T1212" s="132">
        <f t="shared" si="47"/>
        <v>15000</v>
      </c>
      <c r="U1212" s="44">
        <v>93.427778000000004</v>
      </c>
      <c r="W1212" s="163">
        <f t="shared" si="44"/>
        <v>14950</v>
      </c>
    </row>
    <row r="1213" spans="1:23" ht="15" customHeight="1" x14ac:dyDescent="0.2">
      <c r="A1213" s="194"/>
      <c r="B1213" s="176"/>
      <c r="C1213" s="34" t="s">
        <v>111</v>
      </c>
      <c r="D1213" s="34" t="s">
        <v>1177</v>
      </c>
      <c r="E1213" s="65" t="s">
        <v>21</v>
      </c>
      <c r="F1213" s="65" t="s">
        <v>1842</v>
      </c>
      <c r="G1213" s="43" t="s">
        <v>1807</v>
      </c>
      <c r="H1213" s="67">
        <v>45014</v>
      </c>
      <c r="I1213" s="145">
        <f t="shared" si="45"/>
        <v>45016</v>
      </c>
      <c r="J1213" s="41">
        <v>11500</v>
      </c>
      <c r="K1213" s="44">
        <v>6.1521999999999997</v>
      </c>
      <c r="L1213" s="67">
        <v>45198</v>
      </c>
      <c r="M1213" s="44">
        <v>68.9739</v>
      </c>
      <c r="N1213" s="41">
        <v>3235</v>
      </c>
      <c r="O1213" s="146">
        <f t="shared" si="46"/>
        <v>2697</v>
      </c>
      <c r="P1213" s="70">
        <v>5932</v>
      </c>
      <c r="Q1213" s="44">
        <v>6.2</v>
      </c>
      <c r="R1213" s="44">
        <v>5</v>
      </c>
      <c r="S1213" s="44">
        <v>6.2</v>
      </c>
      <c r="T1213" s="132">
        <f t="shared" si="47"/>
        <v>11500</v>
      </c>
      <c r="U1213" s="44">
        <v>96.983563000000004</v>
      </c>
      <c r="W1213" s="163">
        <f t="shared" si="44"/>
        <v>5568</v>
      </c>
    </row>
    <row r="1214" spans="1:23" ht="15" customHeight="1" x14ac:dyDescent="0.25">
      <c r="A1214" s="194"/>
      <c r="B1214" s="172" t="s">
        <v>17</v>
      </c>
      <c r="C1214" s="26" t="s">
        <v>76</v>
      </c>
      <c r="D1214" s="26" t="s">
        <v>1177</v>
      </c>
      <c r="E1214" s="27" t="s">
        <v>21</v>
      </c>
      <c r="F1214" s="27" t="s">
        <v>1848</v>
      </c>
      <c r="G1214" s="47" t="s">
        <v>1847</v>
      </c>
      <c r="H1214" s="74">
        <v>45020</v>
      </c>
      <c r="I1214" s="60">
        <f t="shared" si="45"/>
        <v>45022</v>
      </c>
      <c r="J1214" s="88">
        <v>25000</v>
      </c>
      <c r="K1214" s="63">
        <v>4.5709</v>
      </c>
      <c r="L1214" s="60">
        <v>45204</v>
      </c>
      <c r="M1214" s="63">
        <v>84.04</v>
      </c>
      <c r="N1214" s="112">
        <v>21000</v>
      </c>
      <c r="O1214" s="112">
        <f t="shared" si="46"/>
        <v>0</v>
      </c>
      <c r="P1214" s="64">
        <v>21000</v>
      </c>
      <c r="Q1214" s="63">
        <v>4.5</v>
      </c>
      <c r="R1214" s="63">
        <v>4.1500000000000004</v>
      </c>
      <c r="S1214" s="63">
        <v>6</v>
      </c>
      <c r="T1214" s="112">
        <f t="shared" si="47"/>
        <v>25000</v>
      </c>
      <c r="U1214" s="63">
        <v>97.741370000000003</v>
      </c>
      <c r="W1214" s="163">
        <f t="shared" si="44"/>
        <v>4000</v>
      </c>
    </row>
    <row r="1215" spans="1:23" ht="15" customHeight="1" x14ac:dyDescent="0.25">
      <c r="A1215" s="194"/>
      <c r="B1215" s="171"/>
      <c r="C1215" s="26" t="s">
        <v>79</v>
      </c>
      <c r="D1215" s="26" t="s">
        <v>1177</v>
      </c>
      <c r="E1215" s="27" t="s">
        <v>18</v>
      </c>
      <c r="F1215" s="27" t="s">
        <v>1849</v>
      </c>
      <c r="G1215" s="47" t="s">
        <v>1847</v>
      </c>
      <c r="H1215" s="74">
        <v>45020</v>
      </c>
      <c r="I1215" s="60">
        <f t="shared" si="45"/>
        <v>45022</v>
      </c>
      <c r="J1215" s="88">
        <v>10000</v>
      </c>
      <c r="K1215" s="63">
        <v>7.1502999999999997</v>
      </c>
      <c r="L1215" s="60">
        <v>45386</v>
      </c>
      <c r="M1215" s="63">
        <v>45.25</v>
      </c>
      <c r="N1215" s="112">
        <v>2000</v>
      </c>
      <c r="O1215" s="112">
        <f t="shared" si="46"/>
        <v>2525</v>
      </c>
      <c r="P1215" s="64">
        <v>4525</v>
      </c>
      <c r="Q1215" s="63">
        <v>7</v>
      </c>
      <c r="R1215" s="63">
        <v>5.5</v>
      </c>
      <c r="S1215" s="63">
        <v>7</v>
      </c>
      <c r="T1215" s="112">
        <f t="shared" si="47"/>
        <v>10000</v>
      </c>
      <c r="U1215" s="63">
        <v>93.257732000000004</v>
      </c>
      <c r="W1215" s="163">
        <f t="shared" si="44"/>
        <v>5475</v>
      </c>
    </row>
    <row r="1216" spans="1:23" ht="15" customHeight="1" x14ac:dyDescent="0.25">
      <c r="A1216" s="194"/>
      <c r="B1216" s="171"/>
      <c r="C1216" s="26" t="s">
        <v>79</v>
      </c>
      <c r="D1216" s="26" t="s">
        <v>1177</v>
      </c>
      <c r="E1216" s="27" t="s">
        <v>21</v>
      </c>
      <c r="F1216" s="27" t="s">
        <v>1850</v>
      </c>
      <c r="G1216" s="47" t="s">
        <v>1847</v>
      </c>
      <c r="H1216" s="74">
        <v>45020</v>
      </c>
      <c r="I1216" s="60">
        <f t="shared" si="45"/>
        <v>45022</v>
      </c>
      <c r="J1216" s="88">
        <v>10000</v>
      </c>
      <c r="K1216" s="63">
        <v>6.8616999999999999</v>
      </c>
      <c r="L1216" s="60">
        <v>45204</v>
      </c>
      <c r="M1216" s="63">
        <v>101.94</v>
      </c>
      <c r="N1216" s="112">
        <v>7802</v>
      </c>
      <c r="O1216" s="112">
        <f t="shared" si="46"/>
        <v>2198</v>
      </c>
      <c r="P1216" s="64">
        <v>10000</v>
      </c>
      <c r="Q1216" s="63">
        <v>6.75</v>
      </c>
      <c r="R1216" s="63">
        <v>6</v>
      </c>
      <c r="S1216" s="63">
        <v>6.75</v>
      </c>
      <c r="T1216" s="112">
        <f t="shared" si="47"/>
        <v>10000</v>
      </c>
      <c r="U1216" s="63">
        <v>96.647352999999995</v>
      </c>
      <c r="W1216" s="163">
        <f t="shared" si="44"/>
        <v>0</v>
      </c>
    </row>
    <row r="1217" spans="1:23" ht="15" customHeight="1" x14ac:dyDescent="0.25">
      <c r="A1217" s="194"/>
      <c r="B1217" s="171"/>
      <c r="C1217" s="26" t="s">
        <v>111</v>
      </c>
      <c r="D1217" s="26" t="s">
        <v>1177</v>
      </c>
      <c r="E1217" s="27" t="s">
        <v>21</v>
      </c>
      <c r="F1217" s="27" t="s">
        <v>1851</v>
      </c>
      <c r="G1217" s="47" t="s">
        <v>1847</v>
      </c>
      <c r="H1217" s="74">
        <v>45021</v>
      </c>
      <c r="I1217" s="60">
        <f t="shared" si="45"/>
        <v>45023</v>
      </c>
      <c r="J1217" s="88">
        <v>10000</v>
      </c>
      <c r="K1217" s="63">
        <v>6.3080999999999996</v>
      </c>
      <c r="L1217" s="60">
        <v>45205</v>
      </c>
      <c r="M1217" s="63">
        <v>90.27</v>
      </c>
      <c r="N1217" s="112"/>
      <c r="O1217" s="112">
        <f t="shared" si="46"/>
        <v>7227</v>
      </c>
      <c r="P1217" s="64">
        <v>7227</v>
      </c>
      <c r="Q1217" s="63">
        <v>6.3</v>
      </c>
      <c r="R1217" s="63">
        <v>5.85</v>
      </c>
      <c r="S1217" s="63">
        <v>6.8</v>
      </c>
      <c r="T1217" s="112">
        <f t="shared" si="47"/>
        <v>10000</v>
      </c>
      <c r="U1217" s="63">
        <v>96.909479000000005</v>
      </c>
      <c r="W1217" s="163">
        <f t="shared" si="44"/>
        <v>2773</v>
      </c>
    </row>
    <row r="1218" spans="1:23" ht="15" customHeight="1" x14ac:dyDescent="0.25">
      <c r="A1218" s="194"/>
      <c r="B1218" s="171"/>
      <c r="C1218" s="26" t="s">
        <v>79</v>
      </c>
      <c r="D1218" s="26" t="s">
        <v>1177</v>
      </c>
      <c r="E1218" s="27" t="s">
        <v>23</v>
      </c>
      <c r="F1218" s="27" t="s">
        <v>1857</v>
      </c>
      <c r="G1218" s="47" t="s">
        <v>1847</v>
      </c>
      <c r="H1218" s="74">
        <v>45027</v>
      </c>
      <c r="I1218" s="60">
        <f t="shared" si="45"/>
        <v>45029</v>
      </c>
      <c r="J1218" s="88">
        <v>12000</v>
      </c>
      <c r="K1218" s="63">
        <v>6.4103000000000003</v>
      </c>
      <c r="L1218" s="60">
        <v>45120</v>
      </c>
      <c r="M1218" s="63">
        <v>59.6417</v>
      </c>
      <c r="N1218" s="112">
        <v>5000</v>
      </c>
      <c r="O1218" s="112">
        <f t="shared" si="46"/>
        <v>2157</v>
      </c>
      <c r="P1218" s="64">
        <v>7157</v>
      </c>
      <c r="Q1218" s="63">
        <v>6.5</v>
      </c>
      <c r="R1218" s="63">
        <v>5</v>
      </c>
      <c r="S1218" s="63">
        <v>6.5</v>
      </c>
      <c r="T1218" s="112">
        <f t="shared" si="47"/>
        <v>12000</v>
      </c>
      <c r="U1218" s="63">
        <v>98.405455000000003</v>
      </c>
      <c r="W1218" s="163">
        <f t="shared" si="44"/>
        <v>4843</v>
      </c>
    </row>
    <row r="1219" spans="1:23" ht="15" customHeight="1" x14ac:dyDescent="0.25">
      <c r="A1219" s="194"/>
      <c r="B1219" s="171"/>
      <c r="C1219" s="26" t="s">
        <v>79</v>
      </c>
      <c r="D1219" s="26" t="s">
        <v>1177</v>
      </c>
      <c r="E1219" s="27" t="s">
        <v>18</v>
      </c>
      <c r="F1219" s="27" t="s">
        <v>1858</v>
      </c>
      <c r="G1219" s="47" t="s">
        <v>1847</v>
      </c>
      <c r="H1219" s="74">
        <v>45027</v>
      </c>
      <c r="I1219" s="60">
        <f t="shared" si="45"/>
        <v>45029</v>
      </c>
      <c r="J1219" s="88">
        <v>5000</v>
      </c>
      <c r="K1219" s="63">
        <v>6.5476000000000001</v>
      </c>
      <c r="L1219" s="60">
        <v>45386</v>
      </c>
      <c r="M1219" s="63">
        <v>131.32</v>
      </c>
      <c r="N1219" s="112">
        <v>3000</v>
      </c>
      <c r="O1219" s="112">
        <f t="shared" si="46"/>
        <v>2000</v>
      </c>
      <c r="P1219" s="64">
        <v>5000</v>
      </c>
      <c r="Q1219" s="63">
        <v>6.5</v>
      </c>
      <c r="R1219" s="63">
        <v>6</v>
      </c>
      <c r="S1219" s="63">
        <v>7</v>
      </c>
      <c r="T1219" s="112">
        <f t="shared" si="47"/>
        <v>5000</v>
      </c>
      <c r="U1219" s="63">
        <v>93.902837000000005</v>
      </c>
      <c r="W1219" s="163">
        <f t="shared" ref="W1219:W1282" si="48">J1219-P1219</f>
        <v>0</v>
      </c>
    </row>
    <row r="1220" spans="1:23" ht="15" customHeight="1" x14ac:dyDescent="0.25">
      <c r="A1220" s="194"/>
      <c r="B1220" s="171"/>
      <c r="C1220" s="26" t="s">
        <v>111</v>
      </c>
      <c r="D1220" s="26" t="s">
        <v>1177</v>
      </c>
      <c r="E1220" s="27" t="s">
        <v>23</v>
      </c>
      <c r="F1220" s="27" t="s">
        <v>1859</v>
      </c>
      <c r="G1220" s="47" t="s">
        <v>1847</v>
      </c>
      <c r="H1220" s="74">
        <v>45028</v>
      </c>
      <c r="I1220" s="60">
        <f t="shared" si="45"/>
        <v>45030</v>
      </c>
      <c r="J1220" s="88">
        <v>10000</v>
      </c>
      <c r="K1220" s="63">
        <v>5.7584999999999997</v>
      </c>
      <c r="L1220" s="60">
        <v>45121</v>
      </c>
      <c r="M1220" s="63">
        <v>117.29</v>
      </c>
      <c r="N1220" s="112">
        <v>7000</v>
      </c>
      <c r="O1220" s="112">
        <f t="shared" si="46"/>
        <v>2369</v>
      </c>
      <c r="P1220" s="64">
        <v>9369</v>
      </c>
      <c r="Q1220" s="63">
        <v>6</v>
      </c>
      <c r="R1220" s="63">
        <v>5</v>
      </c>
      <c r="S1220" s="63">
        <v>6.6</v>
      </c>
      <c r="T1220" s="112">
        <f t="shared" si="47"/>
        <v>10000</v>
      </c>
      <c r="U1220" s="63">
        <v>98.565258999999998</v>
      </c>
      <c r="W1220" s="163">
        <f t="shared" si="48"/>
        <v>631</v>
      </c>
    </row>
    <row r="1221" spans="1:23" ht="15" customHeight="1" x14ac:dyDescent="0.25">
      <c r="A1221" s="194"/>
      <c r="B1221" s="171"/>
      <c r="C1221" s="26" t="s">
        <v>112</v>
      </c>
      <c r="D1221" s="26" t="s">
        <v>1177</v>
      </c>
      <c r="E1221" s="27" t="s">
        <v>18</v>
      </c>
      <c r="F1221" s="27" t="s">
        <v>1860</v>
      </c>
      <c r="G1221" s="47" t="s">
        <v>1847</v>
      </c>
      <c r="H1221" s="74">
        <v>45027</v>
      </c>
      <c r="I1221" s="60">
        <f t="shared" si="45"/>
        <v>45029</v>
      </c>
      <c r="J1221" s="88">
        <v>20000</v>
      </c>
      <c r="K1221" s="63">
        <v>6.9572000000000003</v>
      </c>
      <c r="L1221" s="60">
        <v>45393</v>
      </c>
      <c r="M1221" s="63">
        <v>37.89</v>
      </c>
      <c r="N1221" s="112">
        <v>4578</v>
      </c>
      <c r="O1221" s="112">
        <f t="shared" si="46"/>
        <v>0</v>
      </c>
      <c r="P1221" s="64">
        <v>4578</v>
      </c>
      <c r="Q1221" s="63">
        <v>6.5</v>
      </c>
      <c r="R1221" s="63">
        <v>6.5</v>
      </c>
      <c r="S1221" s="63">
        <v>7</v>
      </c>
      <c r="T1221" s="112">
        <f t="shared" si="47"/>
        <v>20000</v>
      </c>
      <c r="U1221" s="63">
        <v>93.427778000000004</v>
      </c>
      <c r="W1221" s="163">
        <f t="shared" si="48"/>
        <v>15422</v>
      </c>
    </row>
    <row r="1222" spans="1:23" ht="15" customHeight="1" x14ac:dyDescent="0.25">
      <c r="A1222" s="194"/>
      <c r="B1222" s="171"/>
      <c r="C1222" s="26" t="s">
        <v>113</v>
      </c>
      <c r="D1222" s="26" t="s">
        <v>1177</v>
      </c>
      <c r="E1222" s="27" t="s">
        <v>21</v>
      </c>
      <c r="F1222" s="27" t="s">
        <v>1861</v>
      </c>
      <c r="G1222" s="47" t="s">
        <v>1847</v>
      </c>
      <c r="H1222" s="74">
        <v>45028</v>
      </c>
      <c r="I1222" s="60">
        <f t="shared" si="45"/>
        <v>45030</v>
      </c>
      <c r="J1222" s="88">
        <v>5000</v>
      </c>
      <c r="K1222" s="63">
        <v>6.6970999999999998</v>
      </c>
      <c r="L1222" s="60">
        <v>45212</v>
      </c>
      <c r="M1222" s="63">
        <v>106.12</v>
      </c>
      <c r="N1222" s="112">
        <v>3595</v>
      </c>
      <c r="O1222" s="112">
        <f t="shared" si="46"/>
        <v>1405</v>
      </c>
      <c r="P1222" s="64">
        <v>5000</v>
      </c>
      <c r="Q1222" s="63">
        <v>6.5</v>
      </c>
      <c r="R1222" s="63">
        <v>6.25</v>
      </c>
      <c r="S1222" s="63">
        <v>6.5</v>
      </c>
      <c r="T1222" s="112">
        <f t="shared" si="47"/>
        <v>5000</v>
      </c>
      <c r="U1222" s="63">
        <v>96.725138000000001</v>
      </c>
      <c r="W1222" s="163">
        <f t="shared" si="48"/>
        <v>0</v>
      </c>
    </row>
    <row r="1223" spans="1:23" ht="15" customHeight="1" x14ac:dyDescent="0.25">
      <c r="A1223" s="194"/>
      <c r="B1223" s="171"/>
      <c r="C1223" s="26" t="s">
        <v>76</v>
      </c>
      <c r="D1223" s="26" t="s">
        <v>1177</v>
      </c>
      <c r="E1223" s="27" t="s">
        <v>21</v>
      </c>
      <c r="F1223" s="27" t="s">
        <v>1862</v>
      </c>
      <c r="G1223" s="47" t="s">
        <v>1847</v>
      </c>
      <c r="H1223" s="74">
        <v>45033</v>
      </c>
      <c r="I1223" s="60">
        <f t="shared" si="45"/>
        <v>45035</v>
      </c>
      <c r="J1223" s="88">
        <v>15000</v>
      </c>
      <c r="K1223" s="63">
        <v>4.6048</v>
      </c>
      <c r="L1223" s="60">
        <v>45217</v>
      </c>
      <c r="M1223" s="63">
        <v>46.666699999999999</v>
      </c>
      <c r="N1223" s="112">
        <v>3000</v>
      </c>
      <c r="O1223" s="112">
        <f t="shared" si="46"/>
        <v>0</v>
      </c>
      <c r="P1223" s="64">
        <v>3000</v>
      </c>
      <c r="Q1223" s="63">
        <v>4.5</v>
      </c>
      <c r="R1223" s="63">
        <v>4.5</v>
      </c>
      <c r="S1223" s="63">
        <v>4.75</v>
      </c>
      <c r="T1223" s="112">
        <f t="shared" si="47"/>
        <v>15000</v>
      </c>
      <c r="U1223" s="63">
        <v>97.724999999999994</v>
      </c>
      <c r="W1223" s="163">
        <f t="shared" si="48"/>
        <v>12000</v>
      </c>
    </row>
    <row r="1224" spans="1:23" ht="15" customHeight="1" x14ac:dyDescent="0.25">
      <c r="A1224" s="194"/>
      <c r="B1224" s="171"/>
      <c r="C1224" s="26" t="s">
        <v>79</v>
      </c>
      <c r="D1224" s="26" t="s">
        <v>1177</v>
      </c>
      <c r="E1224" s="27" t="s">
        <v>21</v>
      </c>
      <c r="F1224" s="27" t="s">
        <v>1863</v>
      </c>
      <c r="G1224" s="47" t="s">
        <v>1847</v>
      </c>
      <c r="H1224" s="74">
        <v>45034</v>
      </c>
      <c r="I1224" s="60">
        <f t="shared" si="45"/>
        <v>45036</v>
      </c>
      <c r="J1224" s="88">
        <v>15000</v>
      </c>
      <c r="K1224" s="63">
        <v>6.5095999999999998</v>
      </c>
      <c r="L1224" s="60">
        <v>45218</v>
      </c>
      <c r="M1224" s="63">
        <v>23.593299999999999</v>
      </c>
      <c r="N1224" s="112">
        <v>1340</v>
      </c>
      <c r="O1224" s="112">
        <f t="shared" si="46"/>
        <v>1699</v>
      </c>
      <c r="P1224" s="64">
        <v>3039</v>
      </c>
      <c r="Q1224" s="63">
        <v>7</v>
      </c>
      <c r="R1224" s="63">
        <v>5.8</v>
      </c>
      <c r="S1224" s="63">
        <v>7</v>
      </c>
      <c r="T1224" s="112">
        <f t="shared" si="47"/>
        <v>15000</v>
      </c>
      <c r="U1224" s="63">
        <v>96.813868999999997</v>
      </c>
      <c r="W1224" s="163">
        <f t="shared" si="48"/>
        <v>11961</v>
      </c>
    </row>
    <row r="1225" spans="1:23" ht="15" customHeight="1" x14ac:dyDescent="0.25">
      <c r="A1225" s="194"/>
      <c r="B1225" s="171"/>
      <c r="C1225" s="26" t="s">
        <v>111</v>
      </c>
      <c r="D1225" s="26" t="s">
        <v>1177</v>
      </c>
      <c r="E1225" s="27" t="s">
        <v>21</v>
      </c>
      <c r="F1225" s="27" t="s">
        <v>1864</v>
      </c>
      <c r="G1225" s="47" t="s">
        <v>1847</v>
      </c>
      <c r="H1225" s="74">
        <v>45035</v>
      </c>
      <c r="I1225" s="60">
        <f t="shared" si="45"/>
        <v>45037</v>
      </c>
      <c r="J1225" s="88">
        <v>10000</v>
      </c>
      <c r="K1225" s="63">
        <v>6.4264999999999999</v>
      </c>
      <c r="L1225" s="60">
        <v>45219</v>
      </c>
      <c r="M1225" s="63">
        <v>125.49</v>
      </c>
      <c r="N1225" s="112">
        <v>9000</v>
      </c>
      <c r="O1225" s="112">
        <f t="shared" si="46"/>
        <v>274</v>
      </c>
      <c r="P1225" s="64">
        <v>9274</v>
      </c>
      <c r="Q1225" s="63">
        <v>6.3</v>
      </c>
      <c r="R1225" s="63">
        <v>5.5</v>
      </c>
      <c r="S1225" s="63">
        <v>6.75</v>
      </c>
      <c r="T1225" s="112">
        <f t="shared" si="47"/>
        <v>10000</v>
      </c>
      <c r="U1225" s="63">
        <v>96.853279000000001</v>
      </c>
      <c r="W1225" s="163">
        <f t="shared" si="48"/>
        <v>726</v>
      </c>
    </row>
    <row r="1226" spans="1:23" ht="15" customHeight="1" x14ac:dyDescent="0.25">
      <c r="A1226" s="194"/>
      <c r="B1226" s="171"/>
      <c r="C1226" s="26" t="s">
        <v>76</v>
      </c>
      <c r="D1226" s="26" t="s">
        <v>1177</v>
      </c>
      <c r="E1226" s="27" t="s">
        <v>21</v>
      </c>
      <c r="F1226" s="27" t="s">
        <v>1866</v>
      </c>
      <c r="G1226" s="47" t="s">
        <v>1847</v>
      </c>
      <c r="H1226" s="74">
        <v>45040</v>
      </c>
      <c r="I1226" s="60">
        <f t="shared" si="45"/>
        <v>45042</v>
      </c>
      <c r="J1226" s="88">
        <v>20000</v>
      </c>
      <c r="K1226" s="63">
        <v>4.6048</v>
      </c>
      <c r="L1226" s="60">
        <v>45224</v>
      </c>
      <c r="M1226" s="63">
        <v>85</v>
      </c>
      <c r="N1226" s="112">
        <v>16000</v>
      </c>
      <c r="O1226" s="112">
        <f t="shared" si="46"/>
        <v>0</v>
      </c>
      <c r="P1226" s="64">
        <v>16000</v>
      </c>
      <c r="Q1226" s="63">
        <v>4.5</v>
      </c>
      <c r="R1226" s="63">
        <v>4.5</v>
      </c>
      <c r="S1226" s="63">
        <v>6.5</v>
      </c>
      <c r="T1226" s="112">
        <f t="shared" si="47"/>
        <v>20000</v>
      </c>
      <c r="U1226" s="63">
        <v>97.724999999999994</v>
      </c>
      <c r="W1226" s="163">
        <f t="shared" si="48"/>
        <v>4000</v>
      </c>
    </row>
    <row r="1227" spans="1:23" ht="15" customHeight="1" x14ac:dyDescent="0.25">
      <c r="A1227" s="194"/>
      <c r="B1227" s="171"/>
      <c r="C1227" s="26" t="s">
        <v>79</v>
      </c>
      <c r="D1227" s="26" t="s">
        <v>1177</v>
      </c>
      <c r="E1227" s="27" t="s">
        <v>23</v>
      </c>
      <c r="F1227" s="27" t="s">
        <v>1867</v>
      </c>
      <c r="G1227" s="47" t="s">
        <v>1847</v>
      </c>
      <c r="H1227" s="74">
        <v>45041</v>
      </c>
      <c r="I1227" s="60">
        <f t="shared" si="45"/>
        <v>45043</v>
      </c>
      <c r="J1227" s="88">
        <v>15000</v>
      </c>
      <c r="K1227" s="63">
        <v>6.4095000000000004</v>
      </c>
      <c r="L1227" s="60">
        <v>45134</v>
      </c>
      <c r="M1227" s="63">
        <v>71.42</v>
      </c>
      <c r="N1227" s="112">
        <v>5013</v>
      </c>
      <c r="O1227" s="112">
        <f t="shared" si="46"/>
        <v>5700</v>
      </c>
      <c r="P1227" s="64">
        <v>10713</v>
      </c>
      <c r="Q1227" s="63">
        <v>6.5</v>
      </c>
      <c r="R1227" s="63">
        <v>5</v>
      </c>
      <c r="S1227" s="63">
        <v>6.5</v>
      </c>
      <c r="T1227" s="112">
        <f t="shared" si="47"/>
        <v>15000</v>
      </c>
      <c r="U1227" s="63">
        <v>98.405657000000005</v>
      </c>
      <c r="W1227" s="163">
        <f t="shared" si="48"/>
        <v>4287</v>
      </c>
    </row>
    <row r="1228" spans="1:23" ht="15" customHeight="1" x14ac:dyDescent="0.25">
      <c r="A1228" s="194"/>
      <c r="B1228" s="171"/>
      <c r="C1228" s="26" t="s">
        <v>79</v>
      </c>
      <c r="D1228" s="26" t="s">
        <v>1177</v>
      </c>
      <c r="E1228" s="27" t="s">
        <v>21</v>
      </c>
      <c r="F1228" s="27" t="s">
        <v>1868</v>
      </c>
      <c r="G1228" s="47" t="s">
        <v>1847</v>
      </c>
      <c r="H1228" s="74">
        <v>45041</v>
      </c>
      <c r="I1228" s="60">
        <f t="shared" si="45"/>
        <v>45043</v>
      </c>
      <c r="J1228" s="88">
        <v>10000</v>
      </c>
      <c r="K1228" s="63">
        <v>6.1856999999999998</v>
      </c>
      <c r="L1228" s="60">
        <v>45225</v>
      </c>
      <c r="M1228" s="63">
        <v>69.69</v>
      </c>
      <c r="N1228" s="112">
        <v>5000</v>
      </c>
      <c r="O1228" s="112">
        <f t="shared" si="46"/>
        <v>1369</v>
      </c>
      <c r="P1228" s="64">
        <v>6369</v>
      </c>
      <c r="Q1228" s="63">
        <v>6</v>
      </c>
      <c r="R1228" s="63">
        <v>5.7</v>
      </c>
      <c r="S1228" s="63">
        <v>7</v>
      </c>
      <c r="T1228" s="112">
        <f t="shared" si="47"/>
        <v>10000</v>
      </c>
      <c r="U1228" s="63">
        <v>96.967618999999999</v>
      </c>
      <c r="W1228" s="163">
        <f t="shared" si="48"/>
        <v>3631</v>
      </c>
    </row>
    <row r="1229" spans="1:23" ht="15" customHeight="1" x14ac:dyDescent="0.25">
      <c r="A1229" s="194"/>
      <c r="B1229" s="171"/>
      <c r="C1229" s="26" t="s">
        <v>111</v>
      </c>
      <c r="D1229" s="26" t="s">
        <v>1177</v>
      </c>
      <c r="E1229" s="27" t="s">
        <v>23</v>
      </c>
      <c r="F1229" s="27" t="s">
        <v>1869</v>
      </c>
      <c r="G1229" s="47" t="s">
        <v>1847</v>
      </c>
      <c r="H1229" s="74">
        <v>45042</v>
      </c>
      <c r="I1229" s="60">
        <f t="shared" si="45"/>
        <v>45044</v>
      </c>
      <c r="J1229" s="88">
        <v>10000</v>
      </c>
      <c r="K1229" s="63">
        <v>5.8068</v>
      </c>
      <c r="L1229" s="60">
        <v>45135</v>
      </c>
      <c r="M1229" s="63">
        <v>130.25</v>
      </c>
      <c r="N1229" s="112">
        <v>9475</v>
      </c>
      <c r="O1229" s="112">
        <f t="shared" si="46"/>
        <v>25</v>
      </c>
      <c r="P1229" s="64">
        <v>9500</v>
      </c>
      <c r="Q1229" s="63">
        <v>6</v>
      </c>
      <c r="R1229" s="63">
        <v>5.6660000000000004</v>
      </c>
      <c r="S1229" s="63">
        <v>6.5</v>
      </c>
      <c r="T1229" s="112">
        <f t="shared" si="47"/>
        <v>10000</v>
      </c>
      <c r="U1229" s="63">
        <v>98.553398999999999</v>
      </c>
      <c r="W1229" s="163">
        <f t="shared" si="48"/>
        <v>500</v>
      </c>
    </row>
    <row r="1230" spans="1:23" ht="15" customHeight="1" x14ac:dyDescent="0.25">
      <c r="A1230" s="194"/>
      <c r="B1230" s="173"/>
      <c r="C1230" s="26" t="s">
        <v>113</v>
      </c>
      <c r="D1230" s="26" t="s">
        <v>1177</v>
      </c>
      <c r="E1230" s="27" t="s">
        <v>21</v>
      </c>
      <c r="F1230" s="27" t="s">
        <v>1870</v>
      </c>
      <c r="G1230" s="47" t="s">
        <v>1847</v>
      </c>
      <c r="H1230" s="74">
        <v>45042</v>
      </c>
      <c r="I1230" s="60">
        <f t="shared" si="45"/>
        <v>45044</v>
      </c>
      <c r="J1230" s="88">
        <v>9000</v>
      </c>
      <c r="K1230" s="63">
        <v>6.8802000000000003</v>
      </c>
      <c r="L1230" s="60">
        <v>45226</v>
      </c>
      <c r="M1230" s="63">
        <v>112.36669999999999</v>
      </c>
      <c r="N1230" s="112">
        <v>1491</v>
      </c>
      <c r="O1230" s="112">
        <f t="shared" si="46"/>
        <v>7509</v>
      </c>
      <c r="P1230" s="64">
        <v>9000</v>
      </c>
      <c r="Q1230" s="63">
        <v>6.75</v>
      </c>
      <c r="R1230" s="63">
        <v>6.45</v>
      </c>
      <c r="S1230" s="63">
        <v>6.75</v>
      </c>
      <c r="T1230" s="112">
        <f t="shared" si="47"/>
        <v>9000</v>
      </c>
      <c r="U1230" s="63">
        <v>96.638581000000002</v>
      </c>
      <c r="W1230" s="163">
        <f t="shared" si="48"/>
        <v>0</v>
      </c>
    </row>
    <row r="1231" spans="1:23" ht="15" customHeight="1" x14ac:dyDescent="0.2">
      <c r="A1231" s="194"/>
      <c r="B1231" s="174" t="s">
        <v>33</v>
      </c>
      <c r="C1231" s="34" t="s">
        <v>947</v>
      </c>
      <c r="D1231" s="34" t="s">
        <v>1177</v>
      </c>
      <c r="E1231" s="65" t="s">
        <v>21</v>
      </c>
      <c r="F1231" s="65" t="s">
        <v>1874</v>
      </c>
      <c r="G1231" s="43" t="s">
        <v>1875</v>
      </c>
      <c r="H1231" s="67">
        <v>45048</v>
      </c>
      <c r="I1231" s="145">
        <f t="shared" si="45"/>
        <v>45050</v>
      </c>
      <c r="J1231" s="41">
        <v>10000</v>
      </c>
      <c r="K1231" s="44">
        <v>8.8576999999999995</v>
      </c>
      <c r="L1231" s="67">
        <v>45231</v>
      </c>
      <c r="M1231" s="44">
        <v>71.75</v>
      </c>
      <c r="N1231" s="110">
        <v>7125</v>
      </c>
      <c r="O1231" s="146">
        <f t="shared" si="46"/>
        <v>50</v>
      </c>
      <c r="P1231" s="70">
        <v>7175</v>
      </c>
      <c r="Q1231" s="44">
        <v>8.5</v>
      </c>
      <c r="R1231" s="44">
        <v>6.5</v>
      </c>
      <c r="S1231" s="44">
        <v>8.5</v>
      </c>
      <c r="T1231" s="132">
        <f t="shared" si="47"/>
        <v>10000</v>
      </c>
      <c r="U1231" s="44">
        <v>95.713875000000002</v>
      </c>
      <c r="W1231" s="163">
        <f t="shared" si="48"/>
        <v>2825</v>
      </c>
    </row>
    <row r="1232" spans="1:23" ht="15" customHeight="1" x14ac:dyDescent="0.2">
      <c r="A1232" s="194"/>
      <c r="B1232" s="175"/>
      <c r="C1232" s="34" t="s">
        <v>111</v>
      </c>
      <c r="D1232" s="34" t="s">
        <v>1177</v>
      </c>
      <c r="E1232" s="65" t="s">
        <v>18</v>
      </c>
      <c r="F1232" s="65" t="s">
        <v>1876</v>
      </c>
      <c r="G1232" s="43" t="s">
        <v>1875</v>
      </c>
      <c r="H1232" s="67">
        <v>45049</v>
      </c>
      <c r="I1232" s="145">
        <f t="shared" si="45"/>
        <v>45051</v>
      </c>
      <c r="J1232" s="41">
        <v>10000</v>
      </c>
      <c r="K1232" s="44">
        <v>6.9157000000000002</v>
      </c>
      <c r="L1232" s="67">
        <v>45415</v>
      </c>
      <c r="M1232" s="44">
        <v>92.66</v>
      </c>
      <c r="N1232" s="110">
        <v>3250</v>
      </c>
      <c r="O1232" s="146">
        <f t="shared" si="46"/>
        <v>5716</v>
      </c>
      <c r="P1232" s="70">
        <v>8966</v>
      </c>
      <c r="Q1232" s="44">
        <v>6.75</v>
      </c>
      <c r="R1232" s="44">
        <v>5.5</v>
      </c>
      <c r="S1232" s="44">
        <v>6.8</v>
      </c>
      <c r="T1232" s="132">
        <f t="shared" si="47"/>
        <v>10000</v>
      </c>
      <c r="U1232" s="44">
        <v>93.464484999999996</v>
      </c>
      <c r="W1232" s="163">
        <f t="shared" si="48"/>
        <v>1034</v>
      </c>
    </row>
    <row r="1233" spans="1:23" ht="15" customHeight="1" x14ac:dyDescent="0.2">
      <c r="A1233" s="194"/>
      <c r="B1233" s="175"/>
      <c r="C1233" s="34" t="s">
        <v>76</v>
      </c>
      <c r="D1233" s="34" t="s">
        <v>1177</v>
      </c>
      <c r="E1233" s="65" t="s">
        <v>21</v>
      </c>
      <c r="F1233" s="65" t="s">
        <v>1878</v>
      </c>
      <c r="G1233" s="43" t="s">
        <v>1875</v>
      </c>
      <c r="H1233" s="67">
        <v>45054</v>
      </c>
      <c r="I1233" s="145">
        <f t="shared" si="45"/>
        <v>45056</v>
      </c>
      <c r="J1233" s="41">
        <v>15000</v>
      </c>
      <c r="K1233" s="44">
        <v>4.5843999999999996</v>
      </c>
      <c r="L1233" s="67">
        <v>45238</v>
      </c>
      <c r="M1233" s="44">
        <v>86.333299999999994</v>
      </c>
      <c r="N1233" s="41">
        <v>5150</v>
      </c>
      <c r="O1233" s="146">
        <f t="shared" si="46"/>
        <v>500</v>
      </c>
      <c r="P1233" s="70">
        <v>5650</v>
      </c>
      <c r="Q1233" s="44">
        <v>4.5999999999999996</v>
      </c>
      <c r="R1233" s="44">
        <v>3.75</v>
      </c>
      <c r="S1233" s="44">
        <v>6.5</v>
      </c>
      <c r="T1233" s="132">
        <f t="shared" si="47"/>
        <v>15000</v>
      </c>
      <c r="U1233" s="44">
        <v>97.734842999999998</v>
      </c>
      <c r="W1233" s="163">
        <f t="shared" si="48"/>
        <v>9350</v>
      </c>
    </row>
    <row r="1234" spans="1:23" ht="15" customHeight="1" x14ac:dyDescent="0.2">
      <c r="A1234" s="194"/>
      <c r="B1234" s="175"/>
      <c r="C1234" s="34" t="s">
        <v>79</v>
      </c>
      <c r="D1234" s="34" t="s">
        <v>1177</v>
      </c>
      <c r="E1234" s="65" t="s">
        <v>21</v>
      </c>
      <c r="F1234" s="65" t="s">
        <v>1879</v>
      </c>
      <c r="G1234" s="43" t="s">
        <v>1875</v>
      </c>
      <c r="H1234" s="67">
        <v>45055</v>
      </c>
      <c r="I1234" s="145">
        <f t="shared" si="45"/>
        <v>45057</v>
      </c>
      <c r="J1234" s="41">
        <v>10000</v>
      </c>
      <c r="K1234" s="44">
        <v>6.6231999999999998</v>
      </c>
      <c r="L1234" s="67">
        <v>45239</v>
      </c>
      <c r="M1234" s="44">
        <v>58.32</v>
      </c>
      <c r="N1234" s="41">
        <v>1635</v>
      </c>
      <c r="O1234" s="146">
        <f t="shared" si="46"/>
        <v>4047</v>
      </c>
      <c r="P1234" s="70">
        <v>5682</v>
      </c>
      <c r="Q1234" s="44">
        <v>6.5</v>
      </c>
      <c r="R1234" s="44">
        <v>5.5</v>
      </c>
      <c r="S1234" s="44">
        <v>7</v>
      </c>
      <c r="T1234" s="132">
        <f t="shared" si="47"/>
        <v>10000</v>
      </c>
      <c r="U1234" s="44">
        <v>96.760107000000005</v>
      </c>
      <c r="W1234" s="163">
        <f t="shared" si="48"/>
        <v>4318</v>
      </c>
    </row>
    <row r="1235" spans="1:23" ht="15" customHeight="1" x14ac:dyDescent="0.2">
      <c r="A1235" s="194"/>
      <c r="B1235" s="175"/>
      <c r="C1235" s="34" t="s">
        <v>79</v>
      </c>
      <c r="D1235" s="34" t="s">
        <v>1177</v>
      </c>
      <c r="E1235" s="65" t="s">
        <v>18</v>
      </c>
      <c r="F1235" s="65" t="s">
        <v>1880</v>
      </c>
      <c r="G1235" s="43" t="s">
        <v>1875</v>
      </c>
      <c r="H1235" s="67">
        <v>45055</v>
      </c>
      <c r="I1235" s="145">
        <f t="shared" si="45"/>
        <v>45057</v>
      </c>
      <c r="J1235" s="41">
        <v>10000</v>
      </c>
      <c r="K1235" s="44">
        <v>6.7618</v>
      </c>
      <c r="L1235" s="67">
        <v>45421</v>
      </c>
      <c r="M1235" s="44">
        <v>32.79</v>
      </c>
      <c r="N1235" s="41">
        <v>500</v>
      </c>
      <c r="O1235" s="146">
        <f t="shared" si="46"/>
        <v>2679</v>
      </c>
      <c r="P1235" s="70">
        <v>3179</v>
      </c>
      <c r="Q1235" s="44">
        <v>7</v>
      </c>
      <c r="R1235" s="44">
        <v>5.5</v>
      </c>
      <c r="S1235" s="44">
        <v>7.5</v>
      </c>
      <c r="T1235" s="132">
        <f t="shared" si="47"/>
        <v>10000</v>
      </c>
      <c r="U1235" s="44">
        <v>93.600564000000006</v>
      </c>
      <c r="W1235" s="163">
        <f t="shared" si="48"/>
        <v>6821</v>
      </c>
    </row>
    <row r="1236" spans="1:23" ht="15" customHeight="1" x14ac:dyDescent="0.2">
      <c r="A1236" s="194"/>
      <c r="B1236" s="175"/>
      <c r="C1236" s="34" t="s">
        <v>112</v>
      </c>
      <c r="D1236" s="34" t="s">
        <v>1177</v>
      </c>
      <c r="E1236" s="65" t="s">
        <v>18</v>
      </c>
      <c r="F1236" s="65" t="s">
        <v>1890</v>
      </c>
      <c r="G1236" s="43" t="s">
        <v>1875</v>
      </c>
      <c r="H1236" s="67">
        <v>45055</v>
      </c>
      <c r="I1236" s="145">
        <f t="shared" si="45"/>
        <v>45057</v>
      </c>
      <c r="J1236" s="41">
        <v>17000</v>
      </c>
      <c r="K1236" s="44">
        <v>6.9875999999999996</v>
      </c>
      <c r="L1236" s="67">
        <v>45421</v>
      </c>
      <c r="M1236" s="44">
        <v>124.81180000000001</v>
      </c>
      <c r="N1236" s="41">
        <v>17000</v>
      </c>
      <c r="O1236" s="146">
        <f t="shared" si="46"/>
        <v>0</v>
      </c>
      <c r="P1236" s="70">
        <v>17000</v>
      </c>
      <c r="Q1236" s="44">
        <v>6.75</v>
      </c>
      <c r="R1236" s="44">
        <v>6.5</v>
      </c>
      <c r="S1236" s="44">
        <v>7.5</v>
      </c>
      <c r="T1236" s="132">
        <f t="shared" si="47"/>
        <v>17000</v>
      </c>
      <c r="U1236" s="44">
        <v>93.400982999999997</v>
      </c>
      <c r="W1236" s="163">
        <f t="shared" si="48"/>
        <v>0</v>
      </c>
    </row>
    <row r="1237" spans="1:23" ht="15" customHeight="1" x14ac:dyDescent="0.2">
      <c r="A1237" s="194"/>
      <c r="B1237" s="175"/>
      <c r="C1237" s="34" t="s">
        <v>111</v>
      </c>
      <c r="D1237" s="34" t="s">
        <v>1177</v>
      </c>
      <c r="E1237" s="65" t="s">
        <v>23</v>
      </c>
      <c r="F1237" s="65" t="s">
        <v>1881</v>
      </c>
      <c r="G1237" s="43" t="s">
        <v>1875</v>
      </c>
      <c r="H1237" s="67">
        <v>45056</v>
      </c>
      <c r="I1237" s="145">
        <f t="shared" si="45"/>
        <v>45058</v>
      </c>
      <c r="J1237" s="41">
        <v>10500</v>
      </c>
      <c r="K1237" s="44">
        <v>5.9120999999999997</v>
      </c>
      <c r="L1237" s="67">
        <v>45149</v>
      </c>
      <c r="M1237" s="44">
        <v>262.52379999999999</v>
      </c>
      <c r="N1237" s="41">
        <v>10435</v>
      </c>
      <c r="O1237" s="146">
        <f t="shared" si="46"/>
        <v>65</v>
      </c>
      <c r="P1237" s="70">
        <v>10500</v>
      </c>
      <c r="Q1237" s="44">
        <v>5.9</v>
      </c>
      <c r="R1237" s="44">
        <v>5.5</v>
      </c>
      <c r="S1237" s="44">
        <v>6.15</v>
      </c>
      <c r="T1237" s="132">
        <f t="shared" si="47"/>
        <v>10500</v>
      </c>
      <c r="U1237" s="44">
        <v>98.527557000000002</v>
      </c>
      <c r="W1237" s="163">
        <f t="shared" si="48"/>
        <v>0</v>
      </c>
    </row>
    <row r="1238" spans="1:23" ht="15" customHeight="1" x14ac:dyDescent="0.2">
      <c r="A1238" s="194"/>
      <c r="B1238" s="175"/>
      <c r="C1238" s="34" t="s">
        <v>113</v>
      </c>
      <c r="D1238" s="34" t="s">
        <v>1177</v>
      </c>
      <c r="E1238" s="65" t="s">
        <v>21</v>
      </c>
      <c r="F1238" s="65" t="s">
        <v>1882</v>
      </c>
      <c r="G1238" s="43" t="s">
        <v>1875</v>
      </c>
      <c r="H1238" s="67">
        <v>45056</v>
      </c>
      <c r="I1238" s="145">
        <f t="shared" si="45"/>
        <v>45058</v>
      </c>
      <c r="J1238" s="41">
        <v>10000</v>
      </c>
      <c r="K1238" s="44">
        <v>6.8518999999999997</v>
      </c>
      <c r="L1238" s="67">
        <v>45240</v>
      </c>
      <c r="M1238" s="44">
        <v>91.2</v>
      </c>
      <c r="N1238" s="110">
        <v>4600</v>
      </c>
      <c r="O1238" s="146">
        <f t="shared" si="46"/>
        <v>4520</v>
      </c>
      <c r="P1238" s="70">
        <v>9120</v>
      </c>
      <c r="Q1238" s="44">
        <v>6.75</v>
      </c>
      <c r="R1238" s="44">
        <v>6.1</v>
      </c>
      <c r="S1238" s="44">
        <v>6.75</v>
      </c>
      <c r="T1238" s="132">
        <f t="shared" si="47"/>
        <v>10000</v>
      </c>
      <c r="U1238" s="44">
        <v>96.651968999999994</v>
      </c>
      <c r="W1238" s="163">
        <f t="shared" si="48"/>
        <v>880</v>
      </c>
    </row>
    <row r="1239" spans="1:23" ht="15" customHeight="1" x14ac:dyDescent="0.2">
      <c r="A1239" s="194"/>
      <c r="B1239" s="175"/>
      <c r="C1239" s="34" t="s">
        <v>79</v>
      </c>
      <c r="D1239" s="34" t="s">
        <v>1177</v>
      </c>
      <c r="E1239" s="65" t="s">
        <v>21</v>
      </c>
      <c r="F1239" s="65" t="s">
        <v>1885</v>
      </c>
      <c r="G1239" s="43" t="s">
        <v>1875</v>
      </c>
      <c r="H1239" s="67">
        <v>45062</v>
      </c>
      <c r="I1239" s="145">
        <f t="shared" si="45"/>
        <v>45064</v>
      </c>
      <c r="J1239" s="41">
        <v>10000</v>
      </c>
      <c r="K1239" s="44">
        <v>6.5922999999999998</v>
      </c>
      <c r="L1239" s="67">
        <v>45246</v>
      </c>
      <c r="M1239" s="44">
        <v>126.17</v>
      </c>
      <c r="N1239" s="110">
        <v>4472</v>
      </c>
      <c r="O1239" s="146">
        <f t="shared" si="46"/>
        <v>5528</v>
      </c>
      <c r="P1239" s="70">
        <v>10000</v>
      </c>
      <c r="Q1239" s="44">
        <v>6.5</v>
      </c>
      <c r="R1239" s="44">
        <v>5</v>
      </c>
      <c r="S1239" s="44">
        <v>6.5</v>
      </c>
      <c r="T1239" s="132">
        <f t="shared" si="47"/>
        <v>10000</v>
      </c>
      <c r="U1239" s="44">
        <v>96.774720000000002</v>
      </c>
      <c r="W1239" s="163">
        <f t="shared" si="48"/>
        <v>0</v>
      </c>
    </row>
    <row r="1240" spans="1:23" ht="15" customHeight="1" x14ac:dyDescent="0.2">
      <c r="A1240" s="194"/>
      <c r="B1240" s="175"/>
      <c r="C1240" s="34" t="s">
        <v>79</v>
      </c>
      <c r="D1240" s="34" t="s">
        <v>1177</v>
      </c>
      <c r="E1240" s="65" t="s">
        <v>23</v>
      </c>
      <c r="F1240" s="65" t="s">
        <v>1886</v>
      </c>
      <c r="G1240" s="43" t="s">
        <v>1875</v>
      </c>
      <c r="H1240" s="67">
        <v>45062</v>
      </c>
      <c r="I1240" s="145">
        <f t="shared" si="45"/>
        <v>45064</v>
      </c>
      <c r="J1240" s="41">
        <v>10000</v>
      </c>
      <c r="K1240" s="44">
        <v>6.1783000000000001</v>
      </c>
      <c r="L1240" s="67">
        <v>45155</v>
      </c>
      <c r="M1240" s="44">
        <v>53.29</v>
      </c>
      <c r="N1240" s="41">
        <v>0</v>
      </c>
      <c r="O1240" s="146">
        <f t="shared" ref="O1240:O1306" si="49">P1240-N1240</f>
        <v>5229</v>
      </c>
      <c r="P1240" s="70">
        <v>5229</v>
      </c>
      <c r="Q1240" s="44">
        <v>6.3</v>
      </c>
      <c r="R1240" s="44">
        <v>5.5</v>
      </c>
      <c r="S1240" s="44">
        <v>7</v>
      </c>
      <c r="T1240" s="132">
        <f t="shared" si="47"/>
        <v>10000</v>
      </c>
      <c r="U1240" s="44">
        <v>98.462281000000004</v>
      </c>
      <c r="W1240" s="163">
        <f t="shared" si="48"/>
        <v>4771</v>
      </c>
    </row>
    <row r="1241" spans="1:23" ht="15" customHeight="1" x14ac:dyDescent="0.2">
      <c r="A1241" s="194"/>
      <c r="B1241" s="175"/>
      <c r="C1241" s="34" t="s">
        <v>111</v>
      </c>
      <c r="D1241" s="34" t="s">
        <v>1177</v>
      </c>
      <c r="E1241" s="65" t="s">
        <v>23</v>
      </c>
      <c r="F1241" s="65" t="s">
        <v>1887</v>
      </c>
      <c r="G1241" s="43" t="s">
        <v>1875</v>
      </c>
      <c r="H1241" s="67">
        <v>45063</v>
      </c>
      <c r="I1241" s="145">
        <f t="shared" si="45"/>
        <v>45065</v>
      </c>
      <c r="J1241" s="41">
        <v>10000</v>
      </c>
      <c r="K1241" s="44">
        <v>5.7312000000000003</v>
      </c>
      <c r="L1241" s="67">
        <v>45156</v>
      </c>
      <c r="M1241" s="44">
        <v>260.39999999999998</v>
      </c>
      <c r="N1241" s="41">
        <v>2910</v>
      </c>
      <c r="O1241" s="146">
        <f t="shared" si="49"/>
        <v>7090</v>
      </c>
      <c r="P1241" s="70">
        <v>10000</v>
      </c>
      <c r="Q1241" s="44">
        <v>5.71</v>
      </c>
      <c r="R1241" s="44">
        <v>5.5</v>
      </c>
      <c r="S1241" s="44">
        <v>6.05</v>
      </c>
      <c r="T1241" s="132">
        <f t="shared" si="47"/>
        <v>10000</v>
      </c>
      <c r="U1241" s="44">
        <v>98.571979999999996</v>
      </c>
      <c r="W1241" s="163">
        <f t="shared" si="48"/>
        <v>0</v>
      </c>
    </row>
    <row r="1242" spans="1:23" ht="15" customHeight="1" x14ac:dyDescent="0.25">
      <c r="A1242" s="194"/>
      <c r="B1242" s="175"/>
      <c r="C1242" s="34" t="s">
        <v>76</v>
      </c>
      <c r="D1242" s="34" t="s">
        <v>1177</v>
      </c>
      <c r="E1242" s="65" t="s">
        <v>21</v>
      </c>
      <c r="F1242" s="65" t="s">
        <v>1891</v>
      </c>
      <c r="G1242" s="43" t="s">
        <v>1875</v>
      </c>
      <c r="H1242" s="67">
        <v>45068</v>
      </c>
      <c r="I1242" s="145">
        <f t="shared" si="45"/>
        <v>45070</v>
      </c>
      <c r="J1242" s="41">
        <v>15000</v>
      </c>
      <c r="K1242" s="44">
        <v>4.7836999999999996</v>
      </c>
      <c r="L1242" s="67">
        <v>45252</v>
      </c>
      <c r="M1242" s="44">
        <v>88.92</v>
      </c>
      <c r="N1242" s="109">
        <v>9518</v>
      </c>
      <c r="O1242" s="146">
        <f t="shared" si="49"/>
        <v>0</v>
      </c>
      <c r="P1242" s="70">
        <v>9518</v>
      </c>
      <c r="Q1242" s="44">
        <v>4.9000000000000004</v>
      </c>
      <c r="R1242" s="44">
        <v>4.5</v>
      </c>
      <c r="S1242" s="44">
        <v>6</v>
      </c>
      <c r="T1242" s="132">
        <f t="shared" si="47"/>
        <v>15000</v>
      </c>
      <c r="U1242" s="44">
        <v>97.638687000000004</v>
      </c>
      <c r="W1242" s="163">
        <f t="shared" si="48"/>
        <v>5482</v>
      </c>
    </row>
    <row r="1243" spans="1:23" ht="15" customHeight="1" x14ac:dyDescent="0.25">
      <c r="A1243" s="194"/>
      <c r="B1243" s="175"/>
      <c r="C1243" s="34" t="s">
        <v>79</v>
      </c>
      <c r="D1243" s="34" t="s">
        <v>1177</v>
      </c>
      <c r="E1243" s="65" t="s">
        <v>21</v>
      </c>
      <c r="F1243" s="65" t="s">
        <v>1892</v>
      </c>
      <c r="G1243" s="43" t="s">
        <v>1875</v>
      </c>
      <c r="H1243" s="67">
        <v>45069</v>
      </c>
      <c r="I1243" s="145">
        <f t="shared" si="45"/>
        <v>45071</v>
      </c>
      <c r="J1243" s="41">
        <v>12000</v>
      </c>
      <c r="K1243" s="44">
        <v>6.61</v>
      </c>
      <c r="L1243" s="67">
        <v>45253</v>
      </c>
      <c r="M1243" s="44">
        <v>69.083299999999994</v>
      </c>
      <c r="N1243" s="109">
        <v>5459</v>
      </c>
      <c r="O1243" s="146">
        <f t="shared" si="49"/>
        <v>2726</v>
      </c>
      <c r="P1243" s="70">
        <v>8185</v>
      </c>
      <c r="Q1243" s="44">
        <v>6.75</v>
      </c>
      <c r="R1243" s="44">
        <v>6</v>
      </c>
      <c r="S1243" s="44">
        <v>7.5</v>
      </c>
      <c r="T1243" s="132">
        <f t="shared" si="47"/>
        <v>12000</v>
      </c>
      <c r="U1243" s="44">
        <v>96.766358999999994</v>
      </c>
      <c r="W1243" s="163">
        <f t="shared" si="48"/>
        <v>3815</v>
      </c>
    </row>
    <row r="1244" spans="1:23" ht="15" customHeight="1" x14ac:dyDescent="0.25">
      <c r="A1244" s="194"/>
      <c r="B1244" s="175"/>
      <c r="C1244" s="34" t="s">
        <v>111</v>
      </c>
      <c r="D1244" s="34" t="s">
        <v>1177</v>
      </c>
      <c r="E1244" s="65" t="s">
        <v>21</v>
      </c>
      <c r="F1244" s="65" t="s">
        <v>1893</v>
      </c>
      <c r="G1244" s="43" t="s">
        <v>1875</v>
      </c>
      <c r="H1244" s="67">
        <v>45070</v>
      </c>
      <c r="I1244" s="145">
        <f t="shared" si="45"/>
        <v>45072</v>
      </c>
      <c r="J1244" s="41">
        <v>10000</v>
      </c>
      <c r="K1244" s="44">
        <v>6.0711000000000004</v>
      </c>
      <c r="L1244" s="67">
        <v>45254</v>
      </c>
      <c r="M1244" s="44">
        <v>140.21</v>
      </c>
      <c r="N1244" s="109">
        <v>9266</v>
      </c>
      <c r="O1244" s="146">
        <f t="shared" si="49"/>
        <v>734</v>
      </c>
      <c r="P1244" s="70">
        <v>10000</v>
      </c>
      <c r="Q1244" s="44">
        <v>6</v>
      </c>
      <c r="R1244" s="44">
        <v>5.5</v>
      </c>
      <c r="S1244" s="44">
        <v>7</v>
      </c>
      <c r="T1244" s="132">
        <f t="shared" si="47"/>
        <v>10000</v>
      </c>
      <c r="U1244" s="44">
        <v>97.022126</v>
      </c>
      <c r="W1244" s="163">
        <f t="shared" si="48"/>
        <v>0</v>
      </c>
    </row>
    <row r="1245" spans="1:23" ht="15" customHeight="1" x14ac:dyDescent="0.25">
      <c r="A1245" s="194"/>
      <c r="B1245" s="175"/>
      <c r="C1245" s="34" t="s">
        <v>112</v>
      </c>
      <c r="D1245" s="34" t="s">
        <v>1177</v>
      </c>
      <c r="E1245" s="65" t="s">
        <v>18</v>
      </c>
      <c r="F1245" s="65" t="s">
        <v>1894</v>
      </c>
      <c r="G1245" s="43" t="s">
        <v>1875</v>
      </c>
      <c r="H1245" s="67">
        <v>45069</v>
      </c>
      <c r="I1245" s="145">
        <f t="shared" si="45"/>
        <v>45071</v>
      </c>
      <c r="J1245" s="41">
        <v>17000</v>
      </c>
      <c r="K1245" s="44">
        <v>7.0758000000000001</v>
      </c>
      <c r="L1245" s="67">
        <v>45435</v>
      </c>
      <c r="M1245" s="44">
        <v>101.44710000000001</v>
      </c>
      <c r="N1245" s="109">
        <v>11470</v>
      </c>
      <c r="O1245" s="146">
        <f t="shared" si="49"/>
        <v>381</v>
      </c>
      <c r="P1245" s="70">
        <v>11851</v>
      </c>
      <c r="Q1245" s="44">
        <v>6.75</v>
      </c>
      <c r="R1245" s="44">
        <v>5.5</v>
      </c>
      <c r="S1245" s="44">
        <v>7.5</v>
      </c>
      <c r="T1245" s="132">
        <f t="shared" si="47"/>
        <v>17000</v>
      </c>
      <c r="U1245" s="44">
        <v>93.323254000000006</v>
      </c>
      <c r="W1245" s="163">
        <f t="shared" si="48"/>
        <v>5149</v>
      </c>
    </row>
    <row r="1246" spans="1:23" ht="15" customHeight="1" x14ac:dyDescent="0.25">
      <c r="A1246" s="194"/>
      <c r="B1246" s="176"/>
      <c r="C1246" s="34" t="s">
        <v>76</v>
      </c>
      <c r="D1246" s="34" t="s">
        <v>1177</v>
      </c>
      <c r="E1246" s="65" t="s">
        <v>23</v>
      </c>
      <c r="F1246" s="65" t="s">
        <v>1899</v>
      </c>
      <c r="G1246" s="43" t="s">
        <v>1875</v>
      </c>
      <c r="H1246" s="67">
        <v>45075</v>
      </c>
      <c r="I1246" s="145">
        <f t="shared" si="45"/>
        <v>45077</v>
      </c>
      <c r="J1246" s="41">
        <v>15000</v>
      </c>
      <c r="K1246" s="44">
        <v>4.6210000000000004</v>
      </c>
      <c r="L1246" s="67">
        <v>45168</v>
      </c>
      <c r="M1246" s="44">
        <v>119.7333</v>
      </c>
      <c r="N1246" s="109">
        <v>15000</v>
      </c>
      <c r="O1246" s="146">
        <f t="shared" si="49"/>
        <v>0</v>
      </c>
      <c r="P1246" s="70">
        <v>15000</v>
      </c>
      <c r="Q1246" s="44">
        <v>4.9000000000000004</v>
      </c>
      <c r="R1246" s="44">
        <v>4.3</v>
      </c>
      <c r="S1246" s="44">
        <v>6</v>
      </c>
      <c r="T1246" s="132">
        <f t="shared" si="47"/>
        <v>15000</v>
      </c>
      <c r="U1246" s="44">
        <v>98.845394999999996</v>
      </c>
      <c r="W1246" s="163">
        <f t="shared" si="48"/>
        <v>0</v>
      </c>
    </row>
    <row r="1247" spans="1:23" ht="15" customHeight="1" x14ac:dyDescent="0.25">
      <c r="A1247" s="194"/>
      <c r="B1247" s="172" t="s">
        <v>45</v>
      </c>
      <c r="C1247" s="26" t="s">
        <v>79</v>
      </c>
      <c r="D1247" s="26" t="s">
        <v>1177</v>
      </c>
      <c r="E1247" s="27" t="s">
        <v>23</v>
      </c>
      <c r="F1247" s="27" t="s">
        <v>1900</v>
      </c>
      <c r="G1247" s="47" t="s">
        <v>1902</v>
      </c>
      <c r="H1247" s="74">
        <v>45076</v>
      </c>
      <c r="I1247" s="60">
        <f t="shared" si="45"/>
        <v>45078</v>
      </c>
      <c r="J1247" s="88">
        <v>10000</v>
      </c>
      <c r="K1247" s="63">
        <v>6.0784000000000002</v>
      </c>
      <c r="L1247" s="60">
        <v>45169</v>
      </c>
      <c r="M1247" s="63">
        <v>53.56</v>
      </c>
      <c r="N1247" s="112">
        <v>0</v>
      </c>
      <c r="O1247" s="112">
        <f t="shared" si="49"/>
        <v>5246</v>
      </c>
      <c r="P1247" s="64">
        <v>5246</v>
      </c>
      <c r="Q1247" s="63">
        <v>6</v>
      </c>
      <c r="R1247" s="63">
        <v>5.7</v>
      </c>
      <c r="S1247" s="63">
        <v>7</v>
      </c>
      <c r="T1247" s="112">
        <f t="shared" si="47"/>
        <v>10000</v>
      </c>
      <c r="U1247" s="63">
        <v>98.486768999999995</v>
      </c>
      <c r="W1247" s="163">
        <f t="shared" si="48"/>
        <v>4754</v>
      </c>
    </row>
    <row r="1248" spans="1:23" ht="15" customHeight="1" x14ac:dyDescent="0.25">
      <c r="A1248" s="194"/>
      <c r="B1248" s="171"/>
      <c r="C1248" s="26" t="s">
        <v>79</v>
      </c>
      <c r="D1248" s="26" t="s">
        <v>1177</v>
      </c>
      <c r="E1248" s="27" t="s">
        <v>21</v>
      </c>
      <c r="F1248" s="27" t="s">
        <v>1901</v>
      </c>
      <c r="G1248" s="47" t="s">
        <v>1902</v>
      </c>
      <c r="H1248" s="74">
        <v>45076</v>
      </c>
      <c r="I1248" s="60">
        <f t="shared" si="45"/>
        <v>45078</v>
      </c>
      <c r="J1248" s="88">
        <v>10000</v>
      </c>
      <c r="K1248" s="63">
        <v>6.3430999999999997</v>
      </c>
      <c r="L1248" s="60">
        <v>45260</v>
      </c>
      <c r="M1248" s="63">
        <v>10.98</v>
      </c>
      <c r="N1248" s="112">
        <v>0</v>
      </c>
      <c r="O1248" s="112">
        <f t="shared" si="49"/>
        <v>998</v>
      </c>
      <c r="P1248" s="64">
        <v>998</v>
      </c>
      <c r="Q1248" s="63">
        <v>6.5</v>
      </c>
      <c r="R1248" s="63">
        <v>5.7</v>
      </c>
      <c r="S1248" s="63">
        <v>7.5</v>
      </c>
      <c r="T1248" s="112">
        <f t="shared" si="47"/>
        <v>10000</v>
      </c>
      <c r="U1248" s="63">
        <v>96.892859999999999</v>
      </c>
      <c r="W1248" s="163">
        <f t="shared" si="48"/>
        <v>9002</v>
      </c>
    </row>
    <row r="1249" spans="1:23" ht="15" customHeight="1" x14ac:dyDescent="0.25">
      <c r="A1249" s="194"/>
      <c r="B1249" s="171"/>
      <c r="C1249" s="26" t="s">
        <v>111</v>
      </c>
      <c r="D1249" s="26" t="s">
        <v>1177</v>
      </c>
      <c r="E1249" s="27" t="s">
        <v>21</v>
      </c>
      <c r="F1249" s="27" t="s">
        <v>1941</v>
      </c>
      <c r="G1249" s="47" t="s">
        <v>1902</v>
      </c>
      <c r="H1249" s="74">
        <v>45077</v>
      </c>
      <c r="I1249" s="60">
        <f t="shared" si="45"/>
        <v>45079</v>
      </c>
      <c r="J1249" s="88">
        <v>8500</v>
      </c>
      <c r="K1249" s="63">
        <v>6.1426999999999996</v>
      </c>
      <c r="L1249" s="60">
        <v>45261</v>
      </c>
      <c r="M1249" s="63">
        <v>132.1412</v>
      </c>
      <c r="N1249" s="112">
        <v>5741</v>
      </c>
      <c r="O1249" s="112">
        <f t="shared" si="49"/>
        <v>2759</v>
      </c>
      <c r="P1249" s="64">
        <v>8500</v>
      </c>
      <c r="Q1249" s="63">
        <v>6</v>
      </c>
      <c r="R1249" s="63">
        <v>5.5</v>
      </c>
      <c r="S1249" s="63">
        <v>6.2</v>
      </c>
      <c r="T1249" s="112">
        <f t="shared" si="47"/>
        <v>8500</v>
      </c>
      <c r="U1249" s="63">
        <v>96.988049000000004</v>
      </c>
      <c r="W1249" s="163">
        <f t="shared" si="48"/>
        <v>0</v>
      </c>
    </row>
    <row r="1250" spans="1:23" ht="15" customHeight="1" x14ac:dyDescent="0.25">
      <c r="A1250" s="194"/>
      <c r="B1250" s="171"/>
      <c r="C1250" s="26" t="s">
        <v>113</v>
      </c>
      <c r="D1250" s="26" t="s">
        <v>1177</v>
      </c>
      <c r="E1250" s="27" t="s">
        <v>21</v>
      </c>
      <c r="F1250" s="27" t="s">
        <v>1903</v>
      </c>
      <c r="G1250" s="47" t="s">
        <v>1902</v>
      </c>
      <c r="H1250" s="74">
        <v>45077</v>
      </c>
      <c r="I1250" s="60">
        <f t="shared" si="45"/>
        <v>45079</v>
      </c>
      <c r="J1250" s="88">
        <v>11000</v>
      </c>
      <c r="K1250" s="63">
        <v>6.7195999999999998</v>
      </c>
      <c r="L1250" s="60">
        <v>45261</v>
      </c>
      <c r="M1250" s="63">
        <v>98.681799999999996</v>
      </c>
      <c r="N1250" s="112">
        <v>10830</v>
      </c>
      <c r="O1250" s="112">
        <f t="shared" si="49"/>
        <v>25</v>
      </c>
      <c r="P1250" s="64">
        <v>10855</v>
      </c>
      <c r="Q1250" s="63">
        <v>6.5</v>
      </c>
      <c r="R1250" s="63">
        <v>6</v>
      </c>
      <c r="S1250" s="63">
        <v>6.5</v>
      </c>
      <c r="T1250" s="112">
        <f t="shared" si="47"/>
        <v>11000</v>
      </c>
      <c r="U1250" s="63">
        <v>96.714471000000003</v>
      </c>
      <c r="W1250" s="163">
        <f t="shared" si="48"/>
        <v>145</v>
      </c>
    </row>
    <row r="1251" spans="1:23" ht="15" customHeight="1" x14ac:dyDescent="0.25">
      <c r="A1251" s="194"/>
      <c r="B1251" s="171"/>
      <c r="C1251" s="26" t="s">
        <v>79</v>
      </c>
      <c r="D1251" s="26" t="s">
        <v>1177</v>
      </c>
      <c r="E1251" s="27" t="s">
        <v>23</v>
      </c>
      <c r="F1251" s="27" t="s">
        <v>1904</v>
      </c>
      <c r="G1251" s="47" t="s">
        <v>1902</v>
      </c>
      <c r="H1251" s="74">
        <v>45083</v>
      </c>
      <c r="I1251" s="60">
        <f t="shared" si="45"/>
        <v>45085</v>
      </c>
      <c r="J1251" s="88">
        <v>20000</v>
      </c>
      <c r="K1251" s="63">
        <v>6.2748999999999997</v>
      </c>
      <c r="L1251" s="60">
        <v>45176</v>
      </c>
      <c r="M1251" s="63">
        <v>118.795</v>
      </c>
      <c r="N1251" s="112">
        <v>3741</v>
      </c>
      <c r="O1251" s="112">
        <f t="shared" si="49"/>
        <v>16259</v>
      </c>
      <c r="P1251" s="64">
        <v>20000</v>
      </c>
      <c r="Q1251" s="63">
        <v>6.3</v>
      </c>
      <c r="R1251" s="63">
        <v>5</v>
      </c>
      <c r="S1251" s="63">
        <v>6.3</v>
      </c>
      <c r="T1251" s="112">
        <f t="shared" si="47"/>
        <v>20000</v>
      </c>
      <c r="U1251" s="63">
        <v>98.438608000000002</v>
      </c>
      <c r="W1251" s="163">
        <f t="shared" si="48"/>
        <v>0</v>
      </c>
    </row>
    <row r="1252" spans="1:23" ht="15" customHeight="1" x14ac:dyDescent="0.25">
      <c r="A1252" s="194"/>
      <c r="B1252" s="171"/>
      <c r="C1252" s="26" t="s">
        <v>111</v>
      </c>
      <c r="D1252" s="26" t="s">
        <v>1177</v>
      </c>
      <c r="E1252" s="27" t="s">
        <v>21</v>
      </c>
      <c r="F1252" s="27" t="s">
        <v>1905</v>
      </c>
      <c r="G1252" s="47" t="s">
        <v>1902</v>
      </c>
      <c r="H1252" s="74">
        <v>45084</v>
      </c>
      <c r="I1252" s="60">
        <f t="shared" si="45"/>
        <v>45086</v>
      </c>
      <c r="J1252" s="88">
        <v>11500</v>
      </c>
      <c r="K1252" s="63">
        <v>6.2324999999999999</v>
      </c>
      <c r="L1252" s="60">
        <v>45268</v>
      </c>
      <c r="M1252" s="63">
        <v>90.278300000000002</v>
      </c>
      <c r="N1252" s="112">
        <v>4000</v>
      </c>
      <c r="O1252" s="112">
        <f t="shared" si="49"/>
        <v>6337</v>
      </c>
      <c r="P1252" s="64">
        <v>10337</v>
      </c>
      <c r="Q1252" s="63">
        <v>6.25</v>
      </c>
      <c r="R1252" s="63">
        <v>5</v>
      </c>
      <c r="S1252" s="63">
        <v>7</v>
      </c>
      <c r="T1252" s="112">
        <f t="shared" si="47"/>
        <v>11500</v>
      </c>
      <c r="U1252" s="63">
        <v>96.945386999999997</v>
      </c>
      <c r="W1252" s="163">
        <f t="shared" si="48"/>
        <v>1163</v>
      </c>
    </row>
    <row r="1253" spans="1:23" ht="15" customHeight="1" x14ac:dyDescent="0.25">
      <c r="A1253" s="194"/>
      <c r="B1253" s="171"/>
      <c r="C1253" s="26" t="s">
        <v>76</v>
      </c>
      <c r="D1253" s="26" t="s">
        <v>1362</v>
      </c>
      <c r="E1253" s="27" t="s">
        <v>23</v>
      </c>
      <c r="F1253" s="27" t="s">
        <v>1911</v>
      </c>
      <c r="G1253" s="47" t="s">
        <v>1902</v>
      </c>
      <c r="H1253" s="74">
        <v>45089</v>
      </c>
      <c r="I1253" s="60">
        <f t="shared" si="45"/>
        <v>45091</v>
      </c>
      <c r="J1253" s="88">
        <v>5000</v>
      </c>
      <c r="K1253" s="63"/>
      <c r="L1253" s="60">
        <v>45182</v>
      </c>
      <c r="M1253" s="63"/>
      <c r="N1253" s="112"/>
      <c r="O1253" s="112"/>
      <c r="P1253" s="64">
        <v>5000</v>
      </c>
      <c r="Q1253" s="63"/>
      <c r="R1253" s="63"/>
      <c r="S1253" s="63"/>
      <c r="T1253" s="112">
        <f t="shared" si="47"/>
        <v>5000</v>
      </c>
      <c r="U1253" s="63"/>
      <c r="W1253" s="163">
        <f t="shared" si="48"/>
        <v>0</v>
      </c>
    </row>
    <row r="1254" spans="1:23" ht="15" customHeight="1" x14ac:dyDescent="0.25">
      <c r="A1254" s="194"/>
      <c r="B1254" s="171"/>
      <c r="C1254" s="26" t="s">
        <v>76</v>
      </c>
      <c r="D1254" s="26" t="s">
        <v>1362</v>
      </c>
      <c r="E1254" s="27" t="s">
        <v>21</v>
      </c>
      <c r="F1254" s="27" t="s">
        <v>1912</v>
      </c>
      <c r="G1254" s="47" t="s">
        <v>1902</v>
      </c>
      <c r="H1254" s="74">
        <v>45089</v>
      </c>
      <c r="I1254" s="60">
        <f t="shared" si="45"/>
        <v>45091</v>
      </c>
      <c r="J1254" s="88">
        <v>15700</v>
      </c>
      <c r="K1254" s="63"/>
      <c r="L1254" s="60">
        <v>45273</v>
      </c>
      <c r="M1254" s="63"/>
      <c r="N1254" s="112"/>
      <c r="O1254" s="112"/>
      <c r="P1254" s="64">
        <v>15700</v>
      </c>
      <c r="Q1254" s="63"/>
      <c r="R1254" s="63"/>
      <c r="S1254" s="63"/>
      <c r="T1254" s="112">
        <f t="shared" si="47"/>
        <v>15700</v>
      </c>
      <c r="U1254" s="63"/>
      <c r="W1254" s="163">
        <f t="shared" si="48"/>
        <v>0</v>
      </c>
    </row>
    <row r="1255" spans="1:23" ht="15" customHeight="1" x14ac:dyDescent="0.25">
      <c r="A1255" s="194"/>
      <c r="B1255" s="171"/>
      <c r="C1255" s="26" t="s">
        <v>79</v>
      </c>
      <c r="D1255" s="26" t="s">
        <v>1177</v>
      </c>
      <c r="E1255" s="27" t="s">
        <v>21</v>
      </c>
      <c r="F1255" s="27" t="s">
        <v>1908</v>
      </c>
      <c r="G1255" s="47" t="s">
        <v>1902</v>
      </c>
      <c r="H1255" s="74">
        <v>45090</v>
      </c>
      <c r="I1255" s="60">
        <f t="shared" si="45"/>
        <v>45092</v>
      </c>
      <c r="J1255" s="88">
        <v>12000</v>
      </c>
      <c r="K1255" s="63">
        <v>6.4558</v>
      </c>
      <c r="L1255" s="60">
        <v>45274</v>
      </c>
      <c r="M1255" s="63">
        <v>31.191700000000001</v>
      </c>
      <c r="N1255" s="112">
        <v>2177</v>
      </c>
      <c r="O1255" s="112">
        <f t="shared" si="49"/>
        <v>1556</v>
      </c>
      <c r="P1255" s="64">
        <v>3733</v>
      </c>
      <c r="Q1255" s="63">
        <v>6.5</v>
      </c>
      <c r="R1255" s="63">
        <v>5.5</v>
      </c>
      <c r="S1255" s="63">
        <v>7</v>
      </c>
      <c r="T1255" s="112">
        <f t="shared" si="47"/>
        <v>12000</v>
      </c>
      <c r="U1255" s="63">
        <v>96.839410999999998</v>
      </c>
      <c r="W1255" s="163">
        <f t="shared" si="48"/>
        <v>8267</v>
      </c>
    </row>
    <row r="1256" spans="1:23" ht="15" customHeight="1" x14ac:dyDescent="0.25">
      <c r="A1256" s="194"/>
      <c r="B1256" s="171"/>
      <c r="C1256" s="26" t="s">
        <v>111</v>
      </c>
      <c r="D1256" s="26" t="s">
        <v>1177</v>
      </c>
      <c r="E1256" s="27" t="s">
        <v>18</v>
      </c>
      <c r="F1256" s="27" t="s">
        <v>1909</v>
      </c>
      <c r="G1256" s="47" t="s">
        <v>1902</v>
      </c>
      <c r="H1256" s="74">
        <v>45091</v>
      </c>
      <c r="I1256" s="60">
        <f t="shared" si="45"/>
        <v>45093</v>
      </c>
      <c r="J1256" s="88">
        <v>10000</v>
      </c>
      <c r="K1256" s="63">
        <v>6.68</v>
      </c>
      <c r="L1256" s="60">
        <v>45457</v>
      </c>
      <c r="M1256" s="63">
        <v>71.739999999999995</v>
      </c>
      <c r="N1256" s="112">
        <v>1500</v>
      </c>
      <c r="O1256" s="112">
        <f t="shared" si="49"/>
        <v>5674</v>
      </c>
      <c r="P1256" s="64">
        <v>7174</v>
      </c>
      <c r="Q1256" s="63">
        <v>6.5</v>
      </c>
      <c r="R1256" s="63">
        <v>5.5</v>
      </c>
      <c r="S1256" s="63">
        <v>6.5</v>
      </c>
      <c r="T1256" s="112">
        <f t="shared" si="47"/>
        <v>10000</v>
      </c>
      <c r="U1256" s="63">
        <v>93.673072000000005</v>
      </c>
      <c r="W1256" s="163">
        <f t="shared" si="48"/>
        <v>2826</v>
      </c>
    </row>
    <row r="1257" spans="1:23" ht="15" customHeight="1" x14ac:dyDescent="0.25">
      <c r="A1257" s="194"/>
      <c r="B1257" s="171"/>
      <c r="C1257" s="26" t="s">
        <v>113</v>
      </c>
      <c r="D1257" s="26" t="s">
        <v>1177</v>
      </c>
      <c r="E1257" s="27" t="s">
        <v>21</v>
      </c>
      <c r="F1257" s="27" t="s">
        <v>1910</v>
      </c>
      <c r="G1257" s="47" t="s">
        <v>1902</v>
      </c>
      <c r="H1257" s="74">
        <v>45091</v>
      </c>
      <c r="I1257" s="60">
        <f t="shared" si="45"/>
        <v>45093</v>
      </c>
      <c r="J1257" s="88">
        <v>20000</v>
      </c>
      <c r="K1257" s="63">
        <v>6.9831000000000003</v>
      </c>
      <c r="L1257" s="60">
        <v>45275</v>
      </c>
      <c r="M1257" s="63">
        <v>46.02</v>
      </c>
      <c r="N1257" s="112">
        <v>0</v>
      </c>
      <c r="O1257" s="112">
        <f t="shared" si="49"/>
        <v>9204</v>
      </c>
      <c r="P1257" s="64">
        <v>9204</v>
      </c>
      <c r="Q1257" s="63">
        <v>6.75</v>
      </c>
      <c r="R1257" s="63">
        <v>6</v>
      </c>
      <c r="S1257" s="63">
        <v>6.75</v>
      </c>
      <c r="T1257" s="112">
        <f t="shared" si="47"/>
        <v>20000</v>
      </c>
      <c r="U1257" s="63">
        <v>96.590027000000006</v>
      </c>
      <c r="W1257" s="163">
        <f t="shared" si="48"/>
        <v>10796</v>
      </c>
    </row>
    <row r="1258" spans="1:23" ht="15" customHeight="1" x14ac:dyDescent="0.25">
      <c r="A1258" s="194"/>
      <c r="B1258" s="171"/>
      <c r="C1258" s="26" t="s">
        <v>76</v>
      </c>
      <c r="D1258" s="26" t="s">
        <v>1177</v>
      </c>
      <c r="E1258" s="27" t="s">
        <v>23</v>
      </c>
      <c r="F1258" s="27" t="s">
        <v>1919</v>
      </c>
      <c r="G1258" s="47" t="s">
        <v>1902</v>
      </c>
      <c r="H1258" s="74">
        <v>45096</v>
      </c>
      <c r="I1258" s="60">
        <f t="shared" si="45"/>
        <v>45098</v>
      </c>
      <c r="J1258" s="88">
        <v>15000</v>
      </c>
      <c r="K1258" s="63">
        <v>4.6726999999999999</v>
      </c>
      <c r="L1258" s="60">
        <v>45189</v>
      </c>
      <c r="M1258" s="63">
        <v>46.7333</v>
      </c>
      <c r="N1258" s="112">
        <v>4500</v>
      </c>
      <c r="O1258" s="112">
        <f t="shared" si="49"/>
        <v>1000</v>
      </c>
      <c r="P1258" s="64">
        <v>5500</v>
      </c>
      <c r="Q1258" s="63">
        <v>4.9000000000000004</v>
      </c>
      <c r="R1258" s="63">
        <v>4.4000000000000004</v>
      </c>
      <c r="S1258" s="63">
        <v>6</v>
      </c>
      <c r="T1258" s="112">
        <f t="shared" si="47"/>
        <v>15000</v>
      </c>
      <c r="U1258" s="63">
        <v>98.832626000000005</v>
      </c>
      <c r="W1258" s="163">
        <f t="shared" si="48"/>
        <v>9500</v>
      </c>
    </row>
    <row r="1259" spans="1:23" ht="15" customHeight="1" x14ac:dyDescent="0.25">
      <c r="A1259" s="194"/>
      <c r="B1259" s="171"/>
      <c r="C1259" s="26" t="s">
        <v>79</v>
      </c>
      <c r="D1259" s="26" t="s">
        <v>1177</v>
      </c>
      <c r="E1259" s="27" t="s">
        <v>23</v>
      </c>
      <c r="F1259" s="27" t="s">
        <v>1920</v>
      </c>
      <c r="G1259" s="47" t="s">
        <v>1902</v>
      </c>
      <c r="H1259" s="74">
        <v>45097</v>
      </c>
      <c r="I1259" s="60">
        <f t="shared" si="45"/>
        <v>45099</v>
      </c>
      <c r="J1259" s="88">
        <v>10000</v>
      </c>
      <c r="K1259" s="63">
        <v>6.0923999999999996</v>
      </c>
      <c r="L1259" s="60">
        <v>45190</v>
      </c>
      <c r="M1259" s="63">
        <v>136.30000000000001</v>
      </c>
      <c r="N1259" s="112">
        <v>10000</v>
      </c>
      <c r="O1259" s="112">
        <f t="shared" si="49"/>
        <v>0</v>
      </c>
      <c r="P1259" s="64">
        <v>10000</v>
      </c>
      <c r="Q1259" s="63">
        <v>6</v>
      </c>
      <c r="R1259" s="63">
        <v>6</v>
      </c>
      <c r="S1259" s="63">
        <v>6.5</v>
      </c>
      <c r="T1259" s="112">
        <f t="shared" si="47"/>
        <v>10000</v>
      </c>
      <c r="U1259" s="63">
        <v>98.483333000000002</v>
      </c>
      <c r="W1259" s="163">
        <f t="shared" si="48"/>
        <v>0</v>
      </c>
    </row>
    <row r="1260" spans="1:23" ht="15" customHeight="1" x14ac:dyDescent="0.25">
      <c r="A1260" s="194"/>
      <c r="B1260" s="171"/>
      <c r="C1260" s="26" t="s">
        <v>79</v>
      </c>
      <c r="D1260" s="26" t="s">
        <v>1397</v>
      </c>
      <c r="E1260" s="27" t="s">
        <v>21</v>
      </c>
      <c r="F1260" s="27" t="s">
        <v>1921</v>
      </c>
      <c r="G1260" s="47" t="s">
        <v>1902</v>
      </c>
      <c r="H1260" s="74">
        <v>45097</v>
      </c>
      <c r="I1260" s="60">
        <f t="shared" si="45"/>
        <v>45099</v>
      </c>
      <c r="J1260" s="88">
        <v>25000</v>
      </c>
      <c r="K1260" s="63">
        <v>6.7209000000000003</v>
      </c>
      <c r="L1260" s="60">
        <v>45281</v>
      </c>
      <c r="M1260" s="63">
        <v>100</v>
      </c>
      <c r="N1260" s="112">
        <v>17800</v>
      </c>
      <c r="O1260" s="112">
        <f t="shared" si="49"/>
        <v>7200</v>
      </c>
      <c r="P1260" s="64">
        <v>25000</v>
      </c>
      <c r="Q1260" s="63">
        <v>6.5</v>
      </c>
      <c r="R1260" s="63">
        <v>6.5</v>
      </c>
      <c r="S1260" s="63">
        <v>6.5</v>
      </c>
      <c r="T1260" s="112">
        <f t="shared" si="47"/>
        <v>25000</v>
      </c>
      <c r="U1260" s="63">
        <v>96.713888999999995</v>
      </c>
      <c r="W1260" s="163">
        <f t="shared" si="48"/>
        <v>0</v>
      </c>
    </row>
    <row r="1261" spans="1:23" ht="15" customHeight="1" x14ac:dyDescent="0.25">
      <c r="A1261" s="194"/>
      <c r="B1261" s="171"/>
      <c r="C1261" s="26" t="s">
        <v>79</v>
      </c>
      <c r="D1261" s="26" t="s">
        <v>1397</v>
      </c>
      <c r="E1261" s="27" t="s">
        <v>18</v>
      </c>
      <c r="F1261" s="27" t="s">
        <v>1922</v>
      </c>
      <c r="G1261" s="47" t="s">
        <v>1902</v>
      </c>
      <c r="H1261" s="74">
        <v>45097</v>
      </c>
      <c r="I1261" s="60">
        <f t="shared" si="45"/>
        <v>45099</v>
      </c>
      <c r="J1261" s="88">
        <v>20000</v>
      </c>
      <c r="K1261" s="63">
        <v>7.2443999999999997</v>
      </c>
      <c r="L1261" s="60">
        <v>45463</v>
      </c>
      <c r="M1261" s="63">
        <v>27.55</v>
      </c>
      <c r="N1261" s="112">
        <v>5500</v>
      </c>
      <c r="O1261" s="112">
        <f t="shared" si="49"/>
        <v>10</v>
      </c>
      <c r="P1261" s="64">
        <v>5510</v>
      </c>
      <c r="Q1261" s="63">
        <v>6.75</v>
      </c>
      <c r="R1261" s="63">
        <v>6.75</v>
      </c>
      <c r="S1261" s="63">
        <v>6.75</v>
      </c>
      <c r="T1261" s="112">
        <f t="shared" si="47"/>
        <v>20000</v>
      </c>
      <c r="U1261" s="63">
        <v>93.174999999999997</v>
      </c>
      <c r="W1261" s="163">
        <f t="shared" si="48"/>
        <v>14490</v>
      </c>
    </row>
    <row r="1262" spans="1:23" ht="15" customHeight="1" x14ac:dyDescent="0.25">
      <c r="A1262" s="194"/>
      <c r="B1262" s="171"/>
      <c r="C1262" s="26" t="s">
        <v>111</v>
      </c>
      <c r="D1262" s="26" t="s">
        <v>1177</v>
      </c>
      <c r="E1262" s="27" t="s">
        <v>21</v>
      </c>
      <c r="F1262" s="27" t="s">
        <v>1923</v>
      </c>
      <c r="G1262" s="47" t="s">
        <v>1902</v>
      </c>
      <c r="H1262" s="74">
        <v>45098</v>
      </c>
      <c r="I1262" s="60">
        <f t="shared" si="45"/>
        <v>45100</v>
      </c>
      <c r="J1262" s="88">
        <v>9000</v>
      </c>
      <c r="K1262" s="63">
        <v>6.2732999999999999</v>
      </c>
      <c r="L1262" s="60">
        <v>45282</v>
      </c>
      <c r="M1262" s="63">
        <v>80.577799999999996</v>
      </c>
      <c r="N1262" s="112">
        <v>4080</v>
      </c>
      <c r="O1262" s="112">
        <f t="shared" si="49"/>
        <v>3152</v>
      </c>
      <c r="P1262" s="64">
        <v>7232</v>
      </c>
      <c r="Q1262" s="63">
        <v>6.25</v>
      </c>
      <c r="R1262" s="63">
        <v>5.5</v>
      </c>
      <c r="S1262" s="63">
        <v>7</v>
      </c>
      <c r="T1262" s="112">
        <f t="shared" si="47"/>
        <v>9000</v>
      </c>
      <c r="U1262" s="63">
        <v>96.925982000000005</v>
      </c>
      <c r="W1262" s="163">
        <f t="shared" si="48"/>
        <v>1768</v>
      </c>
    </row>
    <row r="1263" spans="1:23" ht="15" customHeight="1" x14ac:dyDescent="0.25">
      <c r="A1263" s="194"/>
      <c r="B1263" s="171"/>
      <c r="C1263" s="26" t="s">
        <v>112</v>
      </c>
      <c r="D1263" s="26" t="s">
        <v>1177</v>
      </c>
      <c r="E1263" s="27" t="s">
        <v>18</v>
      </c>
      <c r="F1263" s="27" t="s">
        <v>1924</v>
      </c>
      <c r="G1263" s="47" t="s">
        <v>1902</v>
      </c>
      <c r="H1263" s="74">
        <v>45097</v>
      </c>
      <c r="I1263" s="60">
        <f t="shared" si="45"/>
        <v>45099</v>
      </c>
      <c r="J1263" s="88">
        <v>20000</v>
      </c>
      <c r="K1263" s="63">
        <v>7.1414</v>
      </c>
      <c r="L1263" s="60">
        <v>45463</v>
      </c>
      <c r="M1263" s="63">
        <v>37.67</v>
      </c>
      <c r="N1263" s="112">
        <v>6419</v>
      </c>
      <c r="O1263" s="112">
        <f t="shared" si="49"/>
        <v>615</v>
      </c>
      <c r="P1263" s="64">
        <v>7034</v>
      </c>
      <c r="Q1263" s="63">
        <v>6.75</v>
      </c>
      <c r="R1263" s="63">
        <v>6.5</v>
      </c>
      <c r="S1263" s="63">
        <v>7</v>
      </c>
      <c r="T1263" s="112">
        <f t="shared" si="47"/>
        <v>20000</v>
      </c>
      <c r="U1263" s="63">
        <v>93.265488000000005</v>
      </c>
      <c r="W1263" s="163">
        <f t="shared" si="48"/>
        <v>12966</v>
      </c>
    </row>
    <row r="1264" spans="1:23" ht="15" customHeight="1" x14ac:dyDescent="0.25">
      <c r="A1264" s="194"/>
      <c r="B1264" s="171"/>
      <c r="C1264" s="26" t="s">
        <v>113</v>
      </c>
      <c r="D1264" s="26" t="s">
        <v>1177</v>
      </c>
      <c r="E1264" s="27" t="s">
        <v>21</v>
      </c>
      <c r="F1264" s="27" t="s">
        <v>1940</v>
      </c>
      <c r="G1264" s="47" t="s">
        <v>1902</v>
      </c>
      <c r="H1264" s="74">
        <v>45098</v>
      </c>
      <c r="I1264" s="60">
        <f t="shared" si="45"/>
        <v>45100</v>
      </c>
      <c r="J1264" s="88">
        <v>20000</v>
      </c>
      <c r="K1264" s="63">
        <v>6.7209000000000003</v>
      </c>
      <c r="L1264" s="60">
        <v>45282</v>
      </c>
      <c r="M1264" s="63">
        <v>78.105000000000004</v>
      </c>
      <c r="N1264" s="112">
        <v>15610</v>
      </c>
      <c r="O1264" s="112">
        <f t="shared" si="49"/>
        <v>1</v>
      </c>
      <c r="P1264" s="64">
        <v>15611</v>
      </c>
      <c r="Q1264" s="63">
        <v>6.5</v>
      </c>
      <c r="R1264" s="63">
        <v>6.5</v>
      </c>
      <c r="S1264" s="63">
        <v>7.5</v>
      </c>
      <c r="T1264" s="112">
        <f t="shared" si="47"/>
        <v>20000</v>
      </c>
      <c r="U1264" s="63">
        <v>96.713888999999995</v>
      </c>
      <c r="W1264" s="163">
        <f t="shared" si="48"/>
        <v>4389</v>
      </c>
    </row>
    <row r="1265" spans="1:23" ht="15" customHeight="1" x14ac:dyDescent="0.25">
      <c r="A1265" s="194"/>
      <c r="B1265" s="171"/>
      <c r="C1265" s="26" t="s">
        <v>79</v>
      </c>
      <c r="D1265" s="26" t="s">
        <v>1177</v>
      </c>
      <c r="E1265" s="27" t="s">
        <v>21</v>
      </c>
      <c r="F1265" s="27" t="s">
        <v>1930</v>
      </c>
      <c r="G1265" s="47" t="s">
        <v>1902</v>
      </c>
      <c r="H1265" s="74">
        <v>45104</v>
      </c>
      <c r="I1265" s="60">
        <f t="shared" si="45"/>
        <v>45106</v>
      </c>
      <c r="J1265" s="88">
        <v>10000</v>
      </c>
      <c r="K1265" s="63">
        <v>6.7191999999999998</v>
      </c>
      <c r="L1265" s="60">
        <v>45288</v>
      </c>
      <c r="M1265" s="63">
        <v>93.62</v>
      </c>
      <c r="N1265" s="112">
        <v>6250</v>
      </c>
      <c r="O1265" s="112">
        <f t="shared" si="49"/>
        <v>2362</v>
      </c>
      <c r="P1265" s="64">
        <v>8612</v>
      </c>
      <c r="Q1265" s="63">
        <v>6.75</v>
      </c>
      <c r="R1265" s="63">
        <v>5.7</v>
      </c>
      <c r="S1265" s="63">
        <v>7</v>
      </c>
      <c r="T1265" s="112">
        <f t="shared" si="47"/>
        <v>10000</v>
      </c>
      <c r="U1265" s="63">
        <v>96.714686999999998</v>
      </c>
      <c r="W1265" s="163">
        <f t="shared" si="48"/>
        <v>1388</v>
      </c>
    </row>
    <row r="1266" spans="1:23" ht="15" customHeight="1" x14ac:dyDescent="0.25">
      <c r="A1266" s="194"/>
      <c r="B1266" s="171"/>
      <c r="C1266" s="26" t="s">
        <v>111</v>
      </c>
      <c r="D1266" s="26" t="s">
        <v>1177</v>
      </c>
      <c r="E1266" s="27" t="s">
        <v>21</v>
      </c>
      <c r="F1266" s="27" t="s">
        <v>1931</v>
      </c>
      <c r="G1266" s="47" t="s">
        <v>1902</v>
      </c>
      <c r="H1266" s="74">
        <v>45105</v>
      </c>
      <c r="I1266" s="60">
        <f t="shared" si="45"/>
        <v>45107</v>
      </c>
      <c r="J1266" s="88">
        <v>10000</v>
      </c>
      <c r="K1266" s="63">
        <v>6.3346</v>
      </c>
      <c r="L1266" s="60">
        <v>45289</v>
      </c>
      <c r="M1266" s="63">
        <v>58.8</v>
      </c>
      <c r="N1266" s="112">
        <v>2700</v>
      </c>
      <c r="O1266" s="112">
        <f t="shared" si="49"/>
        <v>3170</v>
      </c>
      <c r="P1266" s="64">
        <v>5870</v>
      </c>
      <c r="Q1266" s="63">
        <v>6.25</v>
      </c>
      <c r="R1266" s="63">
        <v>5.5</v>
      </c>
      <c r="S1266" s="63">
        <v>7</v>
      </c>
      <c r="T1266" s="112">
        <f t="shared" si="47"/>
        <v>10000</v>
      </c>
      <c r="U1266" s="63">
        <v>96.896905000000004</v>
      </c>
      <c r="W1266" s="163">
        <f t="shared" si="48"/>
        <v>4130</v>
      </c>
    </row>
    <row r="1267" spans="1:23" ht="15" customHeight="1" x14ac:dyDescent="0.25">
      <c r="A1267" s="194"/>
      <c r="B1267" s="173"/>
      <c r="C1267" s="26" t="s">
        <v>113</v>
      </c>
      <c r="D1267" s="26" t="s">
        <v>1177</v>
      </c>
      <c r="E1267" s="27" t="s">
        <v>21</v>
      </c>
      <c r="F1267" s="27" t="s">
        <v>1932</v>
      </c>
      <c r="G1267" s="47" t="s">
        <v>1902</v>
      </c>
      <c r="H1267" s="74">
        <v>45105</v>
      </c>
      <c r="I1267" s="60">
        <f t="shared" si="45"/>
        <v>45107</v>
      </c>
      <c r="J1267" s="88">
        <v>15000</v>
      </c>
      <c r="K1267" s="63"/>
      <c r="L1267" s="60">
        <v>45289</v>
      </c>
      <c r="M1267" s="63"/>
      <c r="N1267" s="112"/>
      <c r="O1267" s="112">
        <f t="shared" si="49"/>
        <v>0</v>
      </c>
      <c r="P1267" s="64"/>
      <c r="Q1267" s="63"/>
      <c r="R1267" s="63"/>
      <c r="S1267" s="63"/>
      <c r="T1267" s="112">
        <f t="shared" si="47"/>
        <v>15000</v>
      </c>
      <c r="U1267" s="63" t="s">
        <v>1321</v>
      </c>
      <c r="W1267" s="163">
        <f t="shared" si="48"/>
        <v>15000</v>
      </c>
    </row>
    <row r="1268" spans="1:23" ht="15" customHeight="1" x14ac:dyDescent="0.2">
      <c r="A1268" s="194"/>
      <c r="B1268" s="174" t="s">
        <v>57</v>
      </c>
      <c r="C1268" s="34" t="s">
        <v>76</v>
      </c>
      <c r="D1268" s="34" t="s">
        <v>1177</v>
      </c>
      <c r="E1268" s="65" t="s">
        <v>21</v>
      </c>
      <c r="F1268" s="65" t="s">
        <v>1943</v>
      </c>
      <c r="G1268" s="43" t="s">
        <v>1944</v>
      </c>
      <c r="H1268" s="67">
        <v>45110</v>
      </c>
      <c r="I1268" s="145">
        <f t="shared" si="45"/>
        <v>45112</v>
      </c>
      <c r="J1268" s="41">
        <v>20000</v>
      </c>
      <c r="K1268" s="44">
        <v>5.0007999999999999</v>
      </c>
      <c r="L1268" s="67">
        <v>45294</v>
      </c>
      <c r="M1268" s="44">
        <v>105</v>
      </c>
      <c r="N1268" s="110">
        <v>10500</v>
      </c>
      <c r="O1268" s="146">
        <f t="shared" si="49"/>
        <v>9500</v>
      </c>
      <c r="P1268" s="70">
        <v>20000</v>
      </c>
      <c r="Q1268" s="44">
        <v>5.0999999999999996</v>
      </c>
      <c r="R1268" s="44">
        <v>4.5</v>
      </c>
      <c r="S1268" s="44">
        <v>6.5</v>
      </c>
      <c r="T1268" s="132">
        <f t="shared" si="47"/>
        <v>20000</v>
      </c>
      <c r="U1268" s="44">
        <v>97.534153000000003</v>
      </c>
      <c r="W1268" s="163">
        <f t="shared" si="48"/>
        <v>0</v>
      </c>
    </row>
    <row r="1269" spans="1:23" ht="15" customHeight="1" x14ac:dyDescent="0.2">
      <c r="A1269" s="194"/>
      <c r="B1269" s="175"/>
      <c r="C1269" s="34" t="s">
        <v>79</v>
      </c>
      <c r="D1269" s="34" t="s">
        <v>1177</v>
      </c>
      <c r="E1269" s="65" t="s">
        <v>23</v>
      </c>
      <c r="F1269" s="65" t="s">
        <v>1945</v>
      </c>
      <c r="G1269" s="43" t="s">
        <v>1944</v>
      </c>
      <c r="H1269" s="67">
        <v>45111</v>
      </c>
      <c r="I1269" s="145">
        <f t="shared" si="45"/>
        <v>45113</v>
      </c>
      <c r="J1269" s="41">
        <v>10000</v>
      </c>
      <c r="K1269" s="44">
        <v>6.3196000000000003</v>
      </c>
      <c r="L1269" s="67">
        <v>45204</v>
      </c>
      <c r="M1269" s="44">
        <v>100.83</v>
      </c>
      <c r="N1269" s="110">
        <v>777</v>
      </c>
      <c r="O1269" s="146">
        <f t="shared" si="49"/>
        <v>9223</v>
      </c>
      <c r="P1269" s="70">
        <v>10000</v>
      </c>
      <c r="Q1269" s="44">
        <v>6.35</v>
      </c>
      <c r="R1269" s="44">
        <v>5.85</v>
      </c>
      <c r="S1269" s="44">
        <v>6.35</v>
      </c>
      <c r="T1269" s="132">
        <f t="shared" si="47"/>
        <v>10000</v>
      </c>
      <c r="U1269" s="44">
        <v>98.427660000000003</v>
      </c>
      <c r="W1269" s="163">
        <f t="shared" si="48"/>
        <v>0</v>
      </c>
    </row>
    <row r="1270" spans="1:23" ht="15" customHeight="1" x14ac:dyDescent="0.2">
      <c r="A1270" s="194"/>
      <c r="B1270" s="175"/>
      <c r="C1270" s="34" t="s">
        <v>111</v>
      </c>
      <c r="D1270" s="34" t="s">
        <v>1177</v>
      </c>
      <c r="E1270" s="65" t="s">
        <v>18</v>
      </c>
      <c r="F1270" s="65" t="s">
        <v>1946</v>
      </c>
      <c r="G1270" s="43" t="s">
        <v>1944</v>
      </c>
      <c r="H1270" s="67">
        <v>45112</v>
      </c>
      <c r="I1270" s="145">
        <f t="shared" si="45"/>
        <v>45114</v>
      </c>
      <c r="J1270" s="41">
        <v>10000</v>
      </c>
      <c r="K1270" s="44">
        <v>7.0528000000000004</v>
      </c>
      <c r="L1270" s="67">
        <v>45478</v>
      </c>
      <c r="M1270" s="44">
        <v>69.290000000000006</v>
      </c>
      <c r="N1270" s="41">
        <v>1595</v>
      </c>
      <c r="O1270" s="146">
        <f t="shared" si="49"/>
        <v>5324</v>
      </c>
      <c r="P1270" s="70">
        <v>6919</v>
      </c>
      <c r="Q1270" s="44">
        <v>6.75</v>
      </c>
      <c r="R1270" s="44">
        <v>5.95</v>
      </c>
      <c r="S1270" s="44">
        <v>7.5</v>
      </c>
      <c r="T1270" s="132">
        <f t="shared" si="47"/>
        <v>10000</v>
      </c>
      <c r="U1270" s="44">
        <v>93.343530999999999</v>
      </c>
      <c r="W1270" s="163">
        <f t="shared" si="48"/>
        <v>3081</v>
      </c>
    </row>
    <row r="1271" spans="1:23" ht="15" customHeight="1" x14ac:dyDescent="0.2">
      <c r="A1271" s="194"/>
      <c r="B1271" s="175"/>
      <c r="C1271" s="34" t="s">
        <v>76</v>
      </c>
      <c r="D1271" s="34" t="s">
        <v>1177</v>
      </c>
      <c r="E1271" s="65" t="s">
        <v>21</v>
      </c>
      <c r="F1271" s="65" t="s">
        <v>1948</v>
      </c>
      <c r="G1271" s="43" t="s">
        <v>1944</v>
      </c>
      <c r="H1271" s="67">
        <v>45117</v>
      </c>
      <c r="I1271" s="145">
        <f t="shared" si="45"/>
        <v>45119</v>
      </c>
      <c r="J1271" s="41">
        <v>50000</v>
      </c>
      <c r="K1271" s="44">
        <v>5.1197999999999997</v>
      </c>
      <c r="L1271" s="67">
        <v>45301</v>
      </c>
      <c r="M1271" s="44">
        <v>109.11</v>
      </c>
      <c r="N1271" s="41">
        <v>48180</v>
      </c>
      <c r="O1271" s="146">
        <f t="shared" si="49"/>
        <v>1625</v>
      </c>
      <c r="P1271" s="70">
        <v>49805</v>
      </c>
      <c r="Q1271" s="44">
        <v>5</v>
      </c>
      <c r="R1271" s="44">
        <v>4.5</v>
      </c>
      <c r="S1271" s="44">
        <v>6</v>
      </c>
      <c r="T1271" s="132">
        <f t="shared" si="47"/>
        <v>50000</v>
      </c>
      <c r="U1271" s="44">
        <v>97.476941999999994</v>
      </c>
      <c r="W1271" s="163">
        <f t="shared" si="48"/>
        <v>195</v>
      </c>
    </row>
    <row r="1272" spans="1:23" ht="15" customHeight="1" x14ac:dyDescent="0.2">
      <c r="A1272" s="194"/>
      <c r="B1272" s="175"/>
      <c r="C1272" s="34" t="s">
        <v>79</v>
      </c>
      <c r="D1272" s="34" t="s">
        <v>1177</v>
      </c>
      <c r="E1272" s="65" t="s">
        <v>23</v>
      </c>
      <c r="F1272" s="65" t="s">
        <v>1949</v>
      </c>
      <c r="G1272" s="43" t="s">
        <v>1944</v>
      </c>
      <c r="H1272" s="67">
        <v>45118</v>
      </c>
      <c r="I1272" s="145">
        <f t="shared" si="45"/>
        <v>45120</v>
      </c>
      <c r="J1272" s="41">
        <v>10000</v>
      </c>
      <c r="K1272" s="44">
        <v>6.1948999999999996</v>
      </c>
      <c r="L1272" s="67">
        <v>45211</v>
      </c>
      <c r="M1272" s="44">
        <v>111.34</v>
      </c>
      <c r="N1272" s="41">
        <v>9937</v>
      </c>
      <c r="O1272" s="146">
        <f t="shared" si="49"/>
        <v>63</v>
      </c>
      <c r="P1272" s="70">
        <v>10000</v>
      </c>
      <c r="Q1272" s="44">
        <v>6.1</v>
      </c>
      <c r="R1272" s="44">
        <v>6</v>
      </c>
      <c r="S1272" s="44">
        <v>6.1</v>
      </c>
      <c r="T1272" s="132">
        <f t="shared" si="47"/>
        <v>10000</v>
      </c>
      <c r="U1272" s="44">
        <v>98.458214999999996</v>
      </c>
      <c r="W1272" s="163">
        <f t="shared" si="48"/>
        <v>0</v>
      </c>
    </row>
    <row r="1273" spans="1:23" ht="15" customHeight="1" x14ac:dyDescent="0.2">
      <c r="A1273" s="194"/>
      <c r="B1273" s="175"/>
      <c r="C1273" s="34" t="s">
        <v>79</v>
      </c>
      <c r="D1273" s="34" t="s">
        <v>1177</v>
      </c>
      <c r="E1273" s="65" t="s">
        <v>21</v>
      </c>
      <c r="F1273" s="65" t="s">
        <v>2069</v>
      </c>
      <c r="G1273" s="43" t="s">
        <v>1944</v>
      </c>
      <c r="H1273" s="67">
        <v>45118</v>
      </c>
      <c r="I1273" s="145">
        <f t="shared" si="45"/>
        <v>45120</v>
      </c>
      <c r="J1273" s="41">
        <v>12000</v>
      </c>
      <c r="K1273" s="44">
        <v>6.5561999999999996</v>
      </c>
      <c r="L1273" s="67">
        <v>45302</v>
      </c>
      <c r="M1273" s="44">
        <v>77.708299999999994</v>
      </c>
      <c r="N1273" s="41">
        <v>4023</v>
      </c>
      <c r="O1273" s="146">
        <f t="shared" si="49"/>
        <v>4685</v>
      </c>
      <c r="P1273" s="70">
        <v>8708</v>
      </c>
      <c r="Q1273" s="44">
        <v>6.5</v>
      </c>
      <c r="R1273" s="44">
        <v>5.95</v>
      </c>
      <c r="S1273" s="44">
        <v>6.5</v>
      </c>
      <c r="T1273" s="132">
        <f t="shared" si="47"/>
        <v>12000</v>
      </c>
      <c r="U1273" s="44">
        <v>96.791830000000004</v>
      </c>
      <c r="W1273" s="163">
        <f t="shared" si="48"/>
        <v>3292</v>
      </c>
    </row>
    <row r="1274" spans="1:23" ht="15" customHeight="1" x14ac:dyDescent="0.2">
      <c r="A1274" s="194"/>
      <c r="B1274" s="175"/>
      <c r="C1274" s="34" t="s">
        <v>111</v>
      </c>
      <c r="D1274" s="34" t="s">
        <v>1177</v>
      </c>
      <c r="E1274" s="65" t="s">
        <v>21</v>
      </c>
      <c r="F1274" s="65" t="s">
        <v>1951</v>
      </c>
      <c r="G1274" s="43" t="s">
        <v>1944</v>
      </c>
      <c r="H1274" s="67">
        <v>45119</v>
      </c>
      <c r="I1274" s="145">
        <f t="shared" si="45"/>
        <v>45121</v>
      </c>
      <c r="J1274" s="41">
        <v>9500</v>
      </c>
      <c r="K1274" s="44">
        <v>6.2115999999999998</v>
      </c>
      <c r="L1274" s="67">
        <v>45303</v>
      </c>
      <c r="M1274" s="44">
        <v>130.91579999999999</v>
      </c>
      <c r="N1274" s="41">
        <v>6645</v>
      </c>
      <c r="O1274" s="146">
        <f t="shared" si="49"/>
        <v>2792</v>
      </c>
      <c r="P1274" s="70">
        <v>9437</v>
      </c>
      <c r="Q1274" s="44">
        <v>6.15</v>
      </c>
      <c r="R1274" s="44">
        <v>5</v>
      </c>
      <c r="S1274" s="44">
        <v>6.15</v>
      </c>
      <c r="T1274" s="132">
        <f t="shared" si="47"/>
        <v>9500</v>
      </c>
      <c r="U1274" s="44">
        <v>96.955282999999994</v>
      </c>
      <c r="W1274" s="163">
        <f t="shared" si="48"/>
        <v>63</v>
      </c>
    </row>
    <row r="1275" spans="1:23" ht="15" customHeight="1" x14ac:dyDescent="0.2">
      <c r="A1275" s="194"/>
      <c r="B1275" s="175"/>
      <c r="C1275" s="34" t="s">
        <v>76</v>
      </c>
      <c r="D1275" s="34" t="s">
        <v>1177</v>
      </c>
      <c r="E1275" s="65" t="s">
        <v>23</v>
      </c>
      <c r="F1275" s="65" t="s">
        <v>1953</v>
      </c>
      <c r="G1275" s="43" t="s">
        <v>1944</v>
      </c>
      <c r="H1275" s="67">
        <v>45124</v>
      </c>
      <c r="I1275" s="145">
        <f t="shared" si="45"/>
        <v>45126</v>
      </c>
      <c r="J1275" s="41">
        <v>10000</v>
      </c>
      <c r="K1275" s="44">
        <v>4.9512</v>
      </c>
      <c r="L1275" s="67">
        <v>45217</v>
      </c>
      <c r="M1275" s="44">
        <v>80</v>
      </c>
      <c r="N1275" s="110">
        <v>7500</v>
      </c>
      <c r="O1275" s="146">
        <f t="shared" si="49"/>
        <v>0</v>
      </c>
      <c r="P1275" s="70">
        <v>7500</v>
      </c>
      <c r="Q1275" s="44">
        <v>5</v>
      </c>
      <c r="R1275" s="44">
        <v>4.5</v>
      </c>
      <c r="S1275" s="44">
        <v>5</v>
      </c>
      <c r="T1275" s="132">
        <f t="shared" si="47"/>
        <v>10000</v>
      </c>
      <c r="U1275" s="44">
        <v>98.763917000000006</v>
      </c>
      <c r="W1275" s="163">
        <f t="shared" si="48"/>
        <v>2500</v>
      </c>
    </row>
    <row r="1276" spans="1:23" ht="15" customHeight="1" x14ac:dyDescent="0.2">
      <c r="A1276" s="194"/>
      <c r="B1276" s="175"/>
      <c r="C1276" s="34" t="s">
        <v>79</v>
      </c>
      <c r="D1276" s="34" t="s">
        <v>1177</v>
      </c>
      <c r="E1276" s="65" t="s">
        <v>23</v>
      </c>
      <c r="F1276" s="65" t="s">
        <v>1954</v>
      </c>
      <c r="G1276" s="43" t="s">
        <v>1944</v>
      </c>
      <c r="H1276" s="67">
        <v>45125</v>
      </c>
      <c r="I1276" s="145">
        <f t="shared" si="45"/>
        <v>45127</v>
      </c>
      <c r="J1276" s="41">
        <v>20000</v>
      </c>
      <c r="K1276" s="44">
        <v>6.3891</v>
      </c>
      <c r="L1276" s="67">
        <v>45218</v>
      </c>
      <c r="M1276" s="44">
        <v>76.215000000000003</v>
      </c>
      <c r="N1276" s="110">
        <v>12174</v>
      </c>
      <c r="O1276" s="146">
        <f t="shared" si="49"/>
        <v>3069</v>
      </c>
      <c r="P1276" s="70">
        <v>15243</v>
      </c>
      <c r="Q1276" s="44">
        <v>6.3</v>
      </c>
      <c r="R1276" s="44">
        <v>5.5</v>
      </c>
      <c r="S1276" s="44">
        <v>6.3</v>
      </c>
      <c r="T1276" s="132">
        <f t="shared" si="47"/>
        <v>20000</v>
      </c>
      <c r="U1276" s="44">
        <v>98.410634000000002</v>
      </c>
      <c r="W1276" s="163">
        <f t="shared" si="48"/>
        <v>4757</v>
      </c>
    </row>
    <row r="1277" spans="1:23" ht="15" customHeight="1" x14ac:dyDescent="0.2">
      <c r="A1277" s="194"/>
      <c r="B1277" s="175"/>
      <c r="C1277" s="34" t="s">
        <v>79</v>
      </c>
      <c r="D1277" s="34" t="s">
        <v>1177</v>
      </c>
      <c r="E1277" s="65" t="s">
        <v>21</v>
      </c>
      <c r="F1277" s="65" t="s">
        <v>1965</v>
      </c>
      <c r="G1277" s="43" t="s">
        <v>1944</v>
      </c>
      <c r="H1277" s="67">
        <v>45125</v>
      </c>
      <c r="I1277" s="145">
        <f t="shared" si="45"/>
        <v>45127</v>
      </c>
      <c r="J1277" s="41">
        <v>12000</v>
      </c>
      <c r="K1277" s="44">
        <v>6.7809999999999997</v>
      </c>
      <c r="L1277" s="67">
        <v>45309</v>
      </c>
      <c r="M1277" s="44">
        <v>101.2333</v>
      </c>
      <c r="N1277" s="41">
        <v>950</v>
      </c>
      <c r="O1277" s="146">
        <f t="shared" si="49"/>
        <v>11050</v>
      </c>
      <c r="P1277" s="70">
        <v>12000</v>
      </c>
      <c r="Q1277" s="44">
        <v>6.75</v>
      </c>
      <c r="R1277" s="44">
        <v>5.8</v>
      </c>
      <c r="S1277" s="44">
        <v>6.75</v>
      </c>
      <c r="T1277" s="132">
        <f t="shared" si="47"/>
        <v>12000</v>
      </c>
      <c r="U1277" s="44">
        <v>96.685451</v>
      </c>
      <c r="W1277" s="163">
        <f t="shared" si="48"/>
        <v>0</v>
      </c>
    </row>
    <row r="1278" spans="1:23" ht="15" customHeight="1" x14ac:dyDescent="0.2">
      <c r="A1278" s="194"/>
      <c r="B1278" s="175"/>
      <c r="C1278" s="34" t="s">
        <v>79</v>
      </c>
      <c r="D1278" s="34" t="s">
        <v>1177</v>
      </c>
      <c r="E1278" s="65" t="s">
        <v>18</v>
      </c>
      <c r="F1278" s="65" t="s">
        <v>1955</v>
      </c>
      <c r="G1278" s="43" t="s">
        <v>1944</v>
      </c>
      <c r="H1278" s="67">
        <v>45125</v>
      </c>
      <c r="I1278" s="145">
        <f t="shared" si="45"/>
        <v>45127</v>
      </c>
      <c r="J1278" s="41">
        <v>10000</v>
      </c>
      <c r="K1278" s="44">
        <v>6.8650000000000002</v>
      </c>
      <c r="L1278" s="67">
        <v>45491</v>
      </c>
      <c r="M1278" s="44">
        <v>25.14</v>
      </c>
      <c r="N1278" s="41">
        <v>190</v>
      </c>
      <c r="O1278" s="146">
        <f t="shared" si="49"/>
        <v>1324</v>
      </c>
      <c r="P1278" s="70">
        <v>1514</v>
      </c>
      <c r="Q1278" s="44">
        <v>6.8</v>
      </c>
      <c r="R1278" s="44">
        <v>5.85</v>
      </c>
      <c r="S1278" s="44">
        <v>6.8</v>
      </c>
      <c r="T1278" s="132">
        <f t="shared" si="47"/>
        <v>10000</v>
      </c>
      <c r="U1278" s="44">
        <v>93.509220999999997</v>
      </c>
      <c r="W1278" s="163">
        <f t="shared" si="48"/>
        <v>8486</v>
      </c>
    </row>
    <row r="1279" spans="1:23" ht="15" customHeight="1" x14ac:dyDescent="0.25">
      <c r="A1279" s="194"/>
      <c r="B1279" s="175"/>
      <c r="C1279" s="34" t="s">
        <v>111</v>
      </c>
      <c r="D1279" s="34" t="s">
        <v>1177</v>
      </c>
      <c r="E1279" s="65" t="s">
        <v>21</v>
      </c>
      <c r="F1279" s="65" t="s">
        <v>1956</v>
      </c>
      <c r="G1279" s="43" t="s">
        <v>1944</v>
      </c>
      <c r="H1279" s="67">
        <v>45126</v>
      </c>
      <c r="I1279" s="145">
        <f t="shared" si="45"/>
        <v>45128</v>
      </c>
      <c r="J1279" s="41">
        <v>9000</v>
      </c>
      <c r="K1279" s="44">
        <v>6.3219000000000003</v>
      </c>
      <c r="L1279" s="67">
        <v>45310</v>
      </c>
      <c r="M1279" s="44">
        <v>115.2333</v>
      </c>
      <c r="N1279" s="109">
        <v>5508</v>
      </c>
      <c r="O1279" s="146">
        <f t="shared" si="49"/>
        <v>3492</v>
      </c>
      <c r="P1279" s="70">
        <v>9000</v>
      </c>
      <c r="Q1279" s="44">
        <v>6.25</v>
      </c>
      <c r="R1279" s="44">
        <v>5.85</v>
      </c>
      <c r="S1279" s="44">
        <v>6.25</v>
      </c>
      <c r="T1279" s="132">
        <f t="shared" si="47"/>
        <v>9000</v>
      </c>
      <c r="U1279" s="44">
        <v>96.902927000000005</v>
      </c>
      <c r="W1279" s="163">
        <f t="shared" si="48"/>
        <v>0</v>
      </c>
    </row>
    <row r="1280" spans="1:23" ht="15" customHeight="1" x14ac:dyDescent="0.25">
      <c r="A1280" s="194"/>
      <c r="B1280" s="175"/>
      <c r="C1280" s="34" t="s">
        <v>112</v>
      </c>
      <c r="D1280" s="34" t="s">
        <v>1177</v>
      </c>
      <c r="E1280" s="65" t="s">
        <v>18</v>
      </c>
      <c r="F1280" s="65" t="s">
        <v>1957</v>
      </c>
      <c r="G1280" s="43" t="s">
        <v>1944</v>
      </c>
      <c r="H1280" s="67">
        <v>45125</v>
      </c>
      <c r="I1280" s="145">
        <f t="shared" si="45"/>
        <v>45127</v>
      </c>
      <c r="J1280" s="41">
        <v>20000</v>
      </c>
      <c r="K1280" s="44">
        <v>6.4553000000000003</v>
      </c>
      <c r="L1280" s="67">
        <v>45309</v>
      </c>
      <c r="M1280" s="44">
        <v>10.199999999999999</v>
      </c>
      <c r="N1280" s="109">
        <v>0</v>
      </c>
      <c r="O1280" s="146">
        <f t="shared" si="49"/>
        <v>2010</v>
      </c>
      <c r="P1280" s="70">
        <v>2010</v>
      </c>
      <c r="Q1280" s="44">
        <v>6.5</v>
      </c>
      <c r="R1280" s="44">
        <v>6</v>
      </c>
      <c r="S1280" s="44">
        <v>6.5</v>
      </c>
      <c r="T1280" s="132">
        <f t="shared" si="47"/>
        <v>20000</v>
      </c>
      <c r="U1280" s="44">
        <v>96.839648999999994</v>
      </c>
      <c r="W1280" s="163">
        <f t="shared" si="48"/>
        <v>17990</v>
      </c>
    </row>
    <row r="1281" spans="1:68" ht="15" customHeight="1" x14ac:dyDescent="0.25">
      <c r="A1281" s="194"/>
      <c r="B1281" s="175"/>
      <c r="C1281" s="34" t="s">
        <v>79</v>
      </c>
      <c r="D1281" s="34" t="s">
        <v>1177</v>
      </c>
      <c r="E1281" s="65" t="s">
        <v>23</v>
      </c>
      <c r="F1281" s="65" t="s">
        <v>1958</v>
      </c>
      <c r="G1281" s="43" t="s">
        <v>1944</v>
      </c>
      <c r="H1281" s="67">
        <v>45132</v>
      </c>
      <c r="I1281" s="145">
        <f t="shared" si="45"/>
        <v>45134</v>
      </c>
      <c r="J1281" s="41">
        <v>12000</v>
      </c>
      <c r="K1281" s="44">
        <v>6.2568000000000001</v>
      </c>
      <c r="L1281" s="67">
        <v>45225</v>
      </c>
      <c r="M1281" s="44">
        <v>101.0167</v>
      </c>
      <c r="N1281" s="109">
        <v>11383</v>
      </c>
      <c r="O1281" s="146">
        <f t="shared" si="49"/>
        <v>617</v>
      </c>
      <c r="P1281" s="70">
        <v>12000</v>
      </c>
      <c r="Q1281" s="44">
        <v>6.3</v>
      </c>
      <c r="R1281" s="44">
        <v>5.5</v>
      </c>
      <c r="S1281" s="44">
        <v>7</v>
      </c>
      <c r="T1281" s="132">
        <f t="shared" si="47"/>
        <v>12000</v>
      </c>
      <c r="U1281" s="44">
        <v>98.443050999999997</v>
      </c>
      <c r="W1281" s="163">
        <f t="shared" si="48"/>
        <v>0</v>
      </c>
    </row>
    <row r="1282" spans="1:68" ht="15" customHeight="1" x14ac:dyDescent="0.25">
      <c r="A1282" s="194"/>
      <c r="B1282" s="175"/>
      <c r="C1282" s="34" t="s">
        <v>79</v>
      </c>
      <c r="D1282" s="34" t="s">
        <v>1177</v>
      </c>
      <c r="E1282" s="65" t="s">
        <v>21</v>
      </c>
      <c r="F1282" s="65" t="s">
        <v>1966</v>
      </c>
      <c r="G1282" s="43" t="s">
        <v>1944</v>
      </c>
      <c r="H1282" s="67">
        <v>45132</v>
      </c>
      <c r="I1282" s="145">
        <f t="shared" si="45"/>
        <v>45134</v>
      </c>
      <c r="J1282" s="41">
        <v>11000</v>
      </c>
      <c r="K1282" s="44">
        <v>6.6711999999999998</v>
      </c>
      <c r="L1282" s="67">
        <v>45316</v>
      </c>
      <c r="M1282" s="44">
        <v>31.7182</v>
      </c>
      <c r="N1282" s="109">
        <v>636</v>
      </c>
      <c r="O1282" s="146">
        <f t="shared" si="49"/>
        <v>2848</v>
      </c>
      <c r="P1282" s="70">
        <v>3484</v>
      </c>
      <c r="Q1282" s="44">
        <v>6.75</v>
      </c>
      <c r="R1282" s="44">
        <v>5.7</v>
      </c>
      <c r="S1282" s="44">
        <v>7</v>
      </c>
      <c r="T1282" s="132">
        <f t="shared" si="47"/>
        <v>11000</v>
      </c>
      <c r="U1282" s="44">
        <v>96.737352999999999</v>
      </c>
      <c r="W1282" s="163">
        <f t="shared" si="48"/>
        <v>7516</v>
      </c>
    </row>
    <row r="1283" spans="1:68" ht="15" customHeight="1" x14ac:dyDescent="0.25">
      <c r="A1283" s="194"/>
      <c r="B1283" s="175"/>
      <c r="C1283" s="34" t="s">
        <v>111</v>
      </c>
      <c r="D1283" s="34" t="s">
        <v>1177</v>
      </c>
      <c r="E1283" s="65" t="s">
        <v>23</v>
      </c>
      <c r="F1283" s="65" t="s">
        <v>1959</v>
      </c>
      <c r="G1283" s="43" t="s">
        <v>1944</v>
      </c>
      <c r="H1283" s="67">
        <v>45133</v>
      </c>
      <c r="I1283" s="145">
        <f t="shared" si="45"/>
        <v>45135</v>
      </c>
      <c r="J1283" s="41">
        <v>9500</v>
      </c>
      <c r="K1283" s="44">
        <v>6.0541</v>
      </c>
      <c r="L1283" s="67">
        <v>45226</v>
      </c>
      <c r="M1283" s="44">
        <v>51.842100000000002</v>
      </c>
      <c r="N1283" s="109">
        <v>4200</v>
      </c>
      <c r="O1283" s="146">
        <f t="shared" si="49"/>
        <v>220</v>
      </c>
      <c r="P1283" s="70">
        <v>4420</v>
      </c>
      <c r="Q1283" s="44">
        <v>6</v>
      </c>
      <c r="R1283" s="44">
        <v>5.5</v>
      </c>
      <c r="S1283" s="44">
        <v>7</v>
      </c>
      <c r="T1283" s="132">
        <f t="shared" si="47"/>
        <v>9500</v>
      </c>
      <c r="U1283" s="44">
        <v>98.492711999999997</v>
      </c>
      <c r="W1283" s="163">
        <f t="shared" ref="W1283:W1346" si="50">J1283-P1283</f>
        <v>5080</v>
      </c>
    </row>
    <row r="1284" spans="1:68" ht="15" customHeight="1" x14ac:dyDescent="0.25">
      <c r="A1284" s="194"/>
      <c r="B1284" s="175"/>
      <c r="C1284" s="34" t="s">
        <v>111</v>
      </c>
      <c r="D1284" s="34" t="s">
        <v>1177</v>
      </c>
      <c r="E1284" s="65" t="s">
        <v>18</v>
      </c>
      <c r="F1284" s="65" t="s">
        <v>1960</v>
      </c>
      <c r="G1284" s="43" t="s">
        <v>1944</v>
      </c>
      <c r="H1284" s="67">
        <v>45133</v>
      </c>
      <c r="I1284" s="145">
        <f t="shared" si="45"/>
        <v>45135</v>
      </c>
      <c r="J1284" s="41">
        <v>15000</v>
      </c>
      <c r="K1284" s="44">
        <v>7.2443999999999997</v>
      </c>
      <c r="L1284" s="67">
        <v>45499</v>
      </c>
      <c r="M1284" s="44">
        <v>86.666700000000006</v>
      </c>
      <c r="N1284" s="109">
        <v>6824</v>
      </c>
      <c r="O1284" s="146">
        <f t="shared" si="49"/>
        <v>6176</v>
      </c>
      <c r="P1284" s="70">
        <v>13000</v>
      </c>
      <c r="Q1284" s="44">
        <v>6.75</v>
      </c>
      <c r="R1284" s="44">
        <v>6.75</v>
      </c>
      <c r="S1284" s="44">
        <v>6.75</v>
      </c>
      <c r="T1284" s="132">
        <f t="shared" si="47"/>
        <v>15000</v>
      </c>
      <c r="U1284" s="44">
        <v>93.174999999999997</v>
      </c>
      <c r="W1284" s="163">
        <f t="shared" si="50"/>
        <v>2000</v>
      </c>
    </row>
    <row r="1285" spans="1:68" ht="15" customHeight="1" x14ac:dyDescent="0.25">
      <c r="A1285" s="194"/>
      <c r="B1285" s="176"/>
      <c r="C1285" s="34" t="s">
        <v>111</v>
      </c>
      <c r="D1285" s="34" t="s">
        <v>1177</v>
      </c>
      <c r="E1285" s="65" t="s">
        <v>21</v>
      </c>
      <c r="F1285" s="65" t="s">
        <v>1961</v>
      </c>
      <c r="G1285" s="43" t="s">
        <v>1944</v>
      </c>
      <c r="H1285" s="67">
        <v>45133</v>
      </c>
      <c r="I1285" s="145">
        <f t="shared" ref="I1285:I1376" si="51">H1285+2</f>
        <v>45135</v>
      </c>
      <c r="J1285" s="41">
        <v>15000</v>
      </c>
      <c r="K1285" s="44">
        <v>6.4539</v>
      </c>
      <c r="L1285" s="67">
        <v>45317</v>
      </c>
      <c r="M1285" s="44">
        <v>86.666700000000006</v>
      </c>
      <c r="N1285" s="109">
        <v>7198</v>
      </c>
      <c r="O1285" s="146">
        <f t="shared" si="49"/>
        <v>5802</v>
      </c>
      <c r="P1285" s="70">
        <v>13000</v>
      </c>
      <c r="Q1285" s="44">
        <v>6.25</v>
      </c>
      <c r="R1285" s="44">
        <v>6.25</v>
      </c>
      <c r="S1285" s="44">
        <v>6.25</v>
      </c>
      <c r="T1285" s="132">
        <f t="shared" si="47"/>
        <v>15000</v>
      </c>
      <c r="U1285" s="44">
        <v>96.840277999999998</v>
      </c>
      <c r="W1285" s="163">
        <f t="shared" si="50"/>
        <v>2000</v>
      </c>
    </row>
    <row r="1286" spans="1:68" s="118" customFormat="1" ht="15" customHeight="1" x14ac:dyDescent="0.25">
      <c r="A1286" s="194"/>
      <c r="B1286" s="203" t="s">
        <v>117</v>
      </c>
      <c r="C1286" s="26" t="s">
        <v>111</v>
      </c>
      <c r="D1286" s="26" t="s">
        <v>1177</v>
      </c>
      <c r="E1286" s="27" t="s">
        <v>23</v>
      </c>
      <c r="F1286" s="27" t="s">
        <v>1967</v>
      </c>
      <c r="G1286" s="47" t="s">
        <v>1972</v>
      </c>
      <c r="H1286" s="74">
        <v>45140</v>
      </c>
      <c r="I1286" s="60">
        <f t="shared" si="51"/>
        <v>45142</v>
      </c>
      <c r="J1286" s="119">
        <v>9500</v>
      </c>
      <c r="K1286" s="63">
        <v>5.9766000000000004</v>
      </c>
      <c r="L1286" s="60">
        <v>45233</v>
      </c>
      <c r="M1286" s="63">
        <v>172.16839999999999</v>
      </c>
      <c r="N1286" s="112">
        <v>4373</v>
      </c>
      <c r="O1286" s="112">
        <f t="shared" si="49"/>
        <v>5127</v>
      </c>
      <c r="P1286" s="64">
        <v>9500</v>
      </c>
      <c r="Q1286" s="63">
        <v>5.95</v>
      </c>
      <c r="R1286" s="63">
        <v>5.5</v>
      </c>
      <c r="S1286" s="63">
        <v>6</v>
      </c>
      <c r="T1286" s="112">
        <f t="shared" si="47"/>
        <v>9500</v>
      </c>
      <c r="U1286" s="63">
        <v>98.511722000000006</v>
      </c>
      <c r="V1286" s="117"/>
      <c r="W1286" s="163">
        <f t="shared" si="50"/>
        <v>0</v>
      </c>
      <c r="X1286" s="117"/>
      <c r="Y1286" s="117"/>
      <c r="Z1286" s="117"/>
      <c r="AA1286" s="117"/>
      <c r="AB1286" s="117"/>
      <c r="AC1286" s="117"/>
      <c r="AD1286" s="117"/>
      <c r="AE1286" s="117"/>
      <c r="AF1286" s="117"/>
      <c r="AG1286" s="117"/>
      <c r="AH1286" s="117"/>
      <c r="AI1286" s="117"/>
      <c r="AJ1286" s="117"/>
      <c r="AK1286" s="117"/>
      <c r="AL1286" s="117"/>
      <c r="AM1286" s="117"/>
      <c r="AN1286" s="117"/>
      <c r="AO1286" s="117"/>
      <c r="AP1286" s="117"/>
      <c r="AQ1286" s="117"/>
      <c r="AR1286" s="117"/>
      <c r="AS1286" s="117"/>
      <c r="AT1286" s="117"/>
      <c r="AU1286" s="117"/>
      <c r="AV1286" s="117"/>
      <c r="AW1286" s="117"/>
      <c r="AX1286" s="117"/>
      <c r="AY1286" s="117"/>
      <c r="AZ1286" s="117"/>
      <c r="BA1286" s="117"/>
      <c r="BB1286" s="117"/>
      <c r="BC1286" s="117"/>
      <c r="BD1286" s="117"/>
      <c r="BE1286" s="117"/>
      <c r="BF1286" s="117"/>
      <c r="BG1286" s="117"/>
      <c r="BH1286" s="117"/>
      <c r="BI1286" s="117"/>
      <c r="BJ1286" s="117"/>
      <c r="BK1286" s="117"/>
      <c r="BL1286" s="117"/>
      <c r="BM1286" s="117"/>
      <c r="BN1286" s="117"/>
      <c r="BO1286" s="117"/>
      <c r="BP1286" s="117"/>
    </row>
    <row r="1287" spans="1:68" s="118" customFormat="1" ht="15" customHeight="1" x14ac:dyDescent="0.25">
      <c r="A1287" s="194"/>
      <c r="B1287" s="204"/>
      <c r="C1287" s="26" t="s">
        <v>112</v>
      </c>
      <c r="D1287" s="26" t="s">
        <v>1177</v>
      </c>
      <c r="E1287" s="27" t="s">
        <v>21</v>
      </c>
      <c r="F1287" s="27" t="s">
        <v>1968</v>
      </c>
      <c r="G1287" s="47" t="s">
        <v>1972</v>
      </c>
      <c r="H1287" s="74">
        <v>45139</v>
      </c>
      <c r="I1287" s="60">
        <f t="shared" si="51"/>
        <v>45141</v>
      </c>
      <c r="J1287" s="119">
        <v>15000</v>
      </c>
      <c r="K1287" s="63">
        <v>6.5858999999999996</v>
      </c>
      <c r="L1287" s="60">
        <v>45323</v>
      </c>
      <c r="M1287" s="63">
        <v>111.2867</v>
      </c>
      <c r="N1287" s="112">
        <v>9500</v>
      </c>
      <c r="O1287" s="112">
        <f t="shared" si="49"/>
        <v>0</v>
      </c>
      <c r="P1287" s="64">
        <v>9500</v>
      </c>
      <c r="Q1287" s="63">
        <v>6.4</v>
      </c>
      <c r="R1287" s="63">
        <v>6.35</v>
      </c>
      <c r="S1287" s="63">
        <v>6.75</v>
      </c>
      <c r="T1287" s="112">
        <f t="shared" si="47"/>
        <v>15000</v>
      </c>
      <c r="U1287" s="63">
        <v>96.777749</v>
      </c>
      <c r="V1287" s="117"/>
      <c r="W1287" s="163">
        <f t="shared" si="50"/>
        <v>5500</v>
      </c>
      <c r="X1287" s="117"/>
      <c r="Y1287" s="117"/>
      <c r="Z1287" s="117"/>
      <c r="AA1287" s="117"/>
      <c r="AB1287" s="117"/>
      <c r="AC1287" s="117"/>
      <c r="AD1287" s="117"/>
      <c r="AE1287" s="117"/>
      <c r="AF1287" s="117"/>
      <c r="AG1287" s="117"/>
      <c r="AH1287" s="117"/>
      <c r="AI1287" s="117"/>
      <c r="AJ1287" s="117"/>
      <c r="AK1287" s="117"/>
      <c r="AL1287" s="117"/>
      <c r="AM1287" s="117"/>
      <c r="AN1287" s="117"/>
      <c r="AO1287" s="117"/>
      <c r="AP1287" s="117"/>
      <c r="AQ1287" s="117"/>
      <c r="AR1287" s="117"/>
      <c r="AS1287" s="117"/>
      <c r="AT1287" s="117"/>
      <c r="AU1287" s="117"/>
      <c r="AV1287" s="117"/>
      <c r="AW1287" s="117"/>
      <c r="AX1287" s="117"/>
      <c r="AY1287" s="117"/>
      <c r="AZ1287" s="117"/>
      <c r="BA1287" s="117"/>
      <c r="BB1287" s="117"/>
      <c r="BC1287" s="117"/>
      <c r="BD1287" s="117"/>
      <c r="BE1287" s="117"/>
      <c r="BF1287" s="117"/>
      <c r="BG1287" s="117"/>
      <c r="BH1287" s="117"/>
      <c r="BI1287" s="117"/>
      <c r="BJ1287" s="117"/>
      <c r="BK1287" s="117"/>
      <c r="BL1287" s="117"/>
      <c r="BM1287" s="117"/>
      <c r="BN1287" s="117"/>
      <c r="BO1287" s="117"/>
      <c r="BP1287" s="117"/>
    </row>
    <row r="1288" spans="1:68" s="118" customFormat="1" ht="15" customHeight="1" x14ac:dyDescent="0.25">
      <c r="A1288" s="194"/>
      <c r="B1288" s="204"/>
      <c r="C1288" s="26" t="s">
        <v>113</v>
      </c>
      <c r="D1288" s="26" t="s">
        <v>1177</v>
      </c>
      <c r="E1288" s="27" t="s">
        <v>21</v>
      </c>
      <c r="F1288" s="27" t="s">
        <v>1969</v>
      </c>
      <c r="G1288" s="47" t="s">
        <v>1972</v>
      </c>
      <c r="H1288" s="74">
        <v>45140</v>
      </c>
      <c r="I1288" s="60">
        <f t="shared" si="51"/>
        <v>45142</v>
      </c>
      <c r="J1288" s="119">
        <v>12000</v>
      </c>
      <c r="K1288" s="63">
        <v>6.7209000000000003</v>
      </c>
      <c r="L1288" s="60">
        <v>45324</v>
      </c>
      <c r="M1288" s="63">
        <v>62.958300000000001</v>
      </c>
      <c r="N1288" s="112">
        <v>6592</v>
      </c>
      <c r="O1288" s="112">
        <f t="shared" si="49"/>
        <v>963</v>
      </c>
      <c r="P1288" s="64">
        <v>7555</v>
      </c>
      <c r="Q1288" s="63">
        <v>6.5</v>
      </c>
      <c r="R1288" s="63">
        <v>6.5</v>
      </c>
      <c r="S1288" s="63">
        <v>6.5</v>
      </c>
      <c r="T1288" s="112">
        <f t="shared" si="47"/>
        <v>12000</v>
      </c>
      <c r="U1288" s="63">
        <v>96.713888999999995</v>
      </c>
      <c r="V1288" s="117"/>
      <c r="W1288" s="163">
        <f t="shared" si="50"/>
        <v>4445</v>
      </c>
      <c r="X1288" s="117"/>
      <c r="Y1288" s="117"/>
      <c r="Z1288" s="117"/>
      <c r="AA1288" s="117"/>
      <c r="AB1288" s="117"/>
      <c r="AC1288" s="117"/>
      <c r="AD1288" s="117"/>
      <c r="AE1288" s="117"/>
      <c r="AF1288" s="117"/>
      <c r="AG1288" s="117"/>
      <c r="AH1288" s="117"/>
      <c r="AI1288" s="117"/>
      <c r="AJ1288" s="117"/>
      <c r="AK1288" s="117"/>
      <c r="AL1288" s="117"/>
      <c r="AM1288" s="117"/>
      <c r="AN1288" s="117"/>
      <c r="AO1288" s="117"/>
      <c r="AP1288" s="117"/>
      <c r="AQ1288" s="117"/>
      <c r="AR1288" s="117"/>
      <c r="AS1288" s="117"/>
      <c r="AT1288" s="117"/>
      <c r="AU1288" s="117"/>
      <c r="AV1288" s="117"/>
      <c r="AW1288" s="117"/>
      <c r="AX1288" s="117"/>
      <c r="AY1288" s="117"/>
      <c r="AZ1288" s="117"/>
      <c r="BA1288" s="117"/>
      <c r="BB1288" s="117"/>
      <c r="BC1288" s="117"/>
      <c r="BD1288" s="117"/>
      <c r="BE1288" s="117"/>
      <c r="BF1288" s="117"/>
      <c r="BG1288" s="117"/>
      <c r="BH1288" s="117"/>
      <c r="BI1288" s="117"/>
      <c r="BJ1288" s="117"/>
      <c r="BK1288" s="117"/>
      <c r="BL1288" s="117"/>
      <c r="BM1288" s="117"/>
      <c r="BN1288" s="117"/>
      <c r="BO1288" s="117"/>
      <c r="BP1288" s="117"/>
    </row>
    <row r="1289" spans="1:68" ht="15" customHeight="1" x14ac:dyDescent="0.25">
      <c r="A1289" s="194"/>
      <c r="B1289" s="204"/>
      <c r="C1289" s="26" t="s">
        <v>76</v>
      </c>
      <c r="D1289" s="26" t="s">
        <v>1177</v>
      </c>
      <c r="E1289" s="27" t="s">
        <v>21</v>
      </c>
      <c r="F1289" s="27" t="s">
        <v>1973</v>
      </c>
      <c r="G1289" s="47" t="s">
        <v>1972</v>
      </c>
      <c r="H1289" s="74">
        <v>45145</v>
      </c>
      <c r="I1289" s="60">
        <f t="shared" si="51"/>
        <v>45147</v>
      </c>
      <c r="J1289" s="119">
        <v>15000</v>
      </c>
      <c r="K1289" s="63">
        <v>5.0073999999999996</v>
      </c>
      <c r="L1289" s="60">
        <v>45329</v>
      </c>
      <c r="M1289" s="63">
        <v>110</v>
      </c>
      <c r="N1289" s="112">
        <v>10700</v>
      </c>
      <c r="O1289" s="112">
        <f t="shared" si="49"/>
        <v>3500</v>
      </c>
      <c r="P1289" s="64">
        <v>14200</v>
      </c>
      <c r="Q1289" s="63">
        <v>5</v>
      </c>
      <c r="R1289" s="63">
        <v>3</v>
      </c>
      <c r="S1289" s="63">
        <v>5.75</v>
      </c>
      <c r="T1289" s="112">
        <f t="shared" si="47"/>
        <v>15000</v>
      </c>
      <c r="U1289" s="63">
        <v>97.530966000000006</v>
      </c>
      <c r="W1289" s="163">
        <f t="shared" si="50"/>
        <v>800</v>
      </c>
    </row>
    <row r="1290" spans="1:68" ht="15" customHeight="1" x14ac:dyDescent="0.25">
      <c r="A1290" s="194"/>
      <c r="B1290" s="204"/>
      <c r="C1290" s="26" t="s">
        <v>79</v>
      </c>
      <c r="D1290" s="26" t="s">
        <v>1177</v>
      </c>
      <c r="E1290" s="27" t="s">
        <v>23</v>
      </c>
      <c r="F1290" s="27" t="s">
        <v>1974</v>
      </c>
      <c r="G1290" s="47" t="s">
        <v>1972</v>
      </c>
      <c r="H1290" s="74">
        <v>45146</v>
      </c>
      <c r="I1290" s="60">
        <f t="shared" si="51"/>
        <v>45148</v>
      </c>
      <c r="J1290" s="119">
        <v>30000</v>
      </c>
      <c r="K1290" s="63">
        <v>6.3628</v>
      </c>
      <c r="L1290" s="60">
        <v>45239</v>
      </c>
      <c r="M1290" s="63">
        <v>66.073300000000003</v>
      </c>
      <c r="N1290" s="112">
        <v>6817</v>
      </c>
      <c r="O1290" s="112">
        <f t="shared" si="49"/>
        <v>13005</v>
      </c>
      <c r="P1290" s="64">
        <v>19822</v>
      </c>
      <c r="Q1290" s="63">
        <v>6.3</v>
      </c>
      <c r="R1290" s="63">
        <v>6</v>
      </c>
      <c r="S1290" s="63">
        <v>6.3</v>
      </c>
      <c r="T1290" s="112">
        <f t="shared" si="47"/>
        <v>30000</v>
      </c>
      <c r="U1290" s="63">
        <v>98.417083000000005</v>
      </c>
      <c r="W1290" s="163">
        <f t="shared" si="50"/>
        <v>10178</v>
      </c>
    </row>
    <row r="1291" spans="1:68" ht="15" customHeight="1" x14ac:dyDescent="0.25">
      <c r="A1291" s="194"/>
      <c r="B1291" s="204"/>
      <c r="C1291" s="26" t="s">
        <v>79</v>
      </c>
      <c r="D1291" s="26" t="s">
        <v>1177</v>
      </c>
      <c r="E1291" s="27" t="s">
        <v>21</v>
      </c>
      <c r="F1291" s="27" t="s">
        <v>1975</v>
      </c>
      <c r="G1291" s="47" t="s">
        <v>1972</v>
      </c>
      <c r="H1291" s="74">
        <v>45146</v>
      </c>
      <c r="I1291" s="60">
        <f t="shared" si="51"/>
        <v>45148</v>
      </c>
      <c r="J1291" s="119">
        <v>10000</v>
      </c>
      <c r="K1291" s="63">
        <v>6.7106000000000003</v>
      </c>
      <c r="L1291" s="60">
        <v>45330</v>
      </c>
      <c r="M1291" s="63">
        <v>116.37</v>
      </c>
      <c r="N1291" s="112">
        <v>30</v>
      </c>
      <c r="O1291" s="112">
        <f t="shared" si="49"/>
        <v>9970</v>
      </c>
      <c r="P1291" s="64">
        <v>10000</v>
      </c>
      <c r="Q1291" s="63">
        <v>6.5549999999999997</v>
      </c>
      <c r="R1291" s="63">
        <v>5</v>
      </c>
      <c r="S1291" s="63">
        <v>6.75</v>
      </c>
      <c r="T1291" s="112">
        <f t="shared" si="47"/>
        <v>10000</v>
      </c>
      <c r="U1291" s="63">
        <v>96.718746999999993</v>
      </c>
      <c r="W1291" s="163">
        <f t="shared" si="50"/>
        <v>0</v>
      </c>
    </row>
    <row r="1292" spans="1:68" ht="15" customHeight="1" x14ac:dyDescent="0.25">
      <c r="A1292" s="194"/>
      <c r="B1292" s="204"/>
      <c r="C1292" s="26" t="s">
        <v>79</v>
      </c>
      <c r="D1292" s="26" t="s">
        <v>1177</v>
      </c>
      <c r="E1292" s="27" t="s">
        <v>18</v>
      </c>
      <c r="F1292" s="27" t="s">
        <v>1976</v>
      </c>
      <c r="G1292" s="47" t="s">
        <v>1972</v>
      </c>
      <c r="H1292" s="74">
        <v>45146</v>
      </c>
      <c r="I1292" s="60">
        <f t="shared" si="51"/>
        <v>45148</v>
      </c>
      <c r="J1292" s="119">
        <v>7000</v>
      </c>
      <c r="K1292" s="63">
        <v>6.5266999999999999</v>
      </c>
      <c r="L1292" s="60">
        <v>45512</v>
      </c>
      <c r="M1292" s="63">
        <v>11.7286</v>
      </c>
      <c r="N1292" s="112">
        <v>44</v>
      </c>
      <c r="O1292" s="112">
        <f t="shared" si="49"/>
        <v>692</v>
      </c>
      <c r="P1292" s="64">
        <v>736</v>
      </c>
      <c r="Q1292" s="63">
        <v>6.75</v>
      </c>
      <c r="R1292" s="63">
        <v>5.7</v>
      </c>
      <c r="S1292" s="63">
        <v>6.75</v>
      </c>
      <c r="T1292" s="112">
        <f t="shared" si="47"/>
        <v>7000</v>
      </c>
      <c r="U1292" s="63">
        <v>93.809348999999997</v>
      </c>
      <c r="W1292" s="163">
        <f t="shared" si="50"/>
        <v>6264</v>
      </c>
    </row>
    <row r="1293" spans="1:68" ht="15" customHeight="1" x14ac:dyDescent="0.25">
      <c r="A1293" s="194"/>
      <c r="B1293" s="204"/>
      <c r="C1293" s="26" t="s">
        <v>111</v>
      </c>
      <c r="D1293" s="26" t="s">
        <v>1177</v>
      </c>
      <c r="E1293" s="27" t="s">
        <v>23</v>
      </c>
      <c r="F1293" s="27" t="s">
        <v>1977</v>
      </c>
      <c r="G1293" s="47" t="s">
        <v>1972</v>
      </c>
      <c r="H1293" s="74">
        <v>45147</v>
      </c>
      <c r="I1293" s="60">
        <f t="shared" si="51"/>
        <v>45149</v>
      </c>
      <c r="J1293" s="119">
        <v>10000</v>
      </c>
      <c r="K1293" s="63">
        <v>6.0923999999999996</v>
      </c>
      <c r="L1293" s="60">
        <v>45240</v>
      </c>
      <c r="M1293" s="63">
        <v>100</v>
      </c>
      <c r="N1293" s="112">
        <v>0</v>
      </c>
      <c r="O1293" s="112">
        <f t="shared" si="49"/>
        <v>10000</v>
      </c>
      <c r="P1293" s="64">
        <v>10000</v>
      </c>
      <c r="Q1293" s="63">
        <v>6</v>
      </c>
      <c r="R1293" s="63">
        <v>6</v>
      </c>
      <c r="S1293" s="63">
        <v>6</v>
      </c>
      <c r="T1293" s="112">
        <f t="shared" si="47"/>
        <v>10000</v>
      </c>
      <c r="U1293" s="63">
        <v>98.483333000000002</v>
      </c>
      <c r="W1293" s="163">
        <f t="shared" si="50"/>
        <v>0</v>
      </c>
    </row>
    <row r="1294" spans="1:68" ht="15" customHeight="1" x14ac:dyDescent="0.25">
      <c r="A1294" s="194"/>
      <c r="B1294" s="204"/>
      <c r="C1294" s="26" t="s">
        <v>111</v>
      </c>
      <c r="D1294" s="26" t="s">
        <v>1177</v>
      </c>
      <c r="E1294" s="27" t="s">
        <v>21</v>
      </c>
      <c r="F1294" s="27" t="s">
        <v>1978</v>
      </c>
      <c r="G1294" s="47" t="s">
        <v>1972</v>
      </c>
      <c r="H1294" s="74">
        <v>45147</v>
      </c>
      <c r="I1294" s="60">
        <f t="shared" si="51"/>
        <v>45149</v>
      </c>
      <c r="J1294" s="119">
        <v>15000</v>
      </c>
      <c r="K1294" s="63">
        <v>6.3742999999999999</v>
      </c>
      <c r="L1294" s="60">
        <v>45331</v>
      </c>
      <c r="M1294" s="63">
        <v>103.36</v>
      </c>
      <c r="N1294" s="112">
        <v>1782</v>
      </c>
      <c r="O1294" s="112">
        <f t="shared" si="49"/>
        <v>13218</v>
      </c>
      <c r="P1294" s="64">
        <v>15000</v>
      </c>
      <c r="Q1294" s="63">
        <v>6.25</v>
      </c>
      <c r="R1294" s="63">
        <v>5.5</v>
      </c>
      <c r="S1294" s="63">
        <v>7</v>
      </c>
      <c r="T1294" s="112">
        <f t="shared" si="47"/>
        <v>15000</v>
      </c>
      <c r="U1294" s="63">
        <v>96.878060000000005</v>
      </c>
      <c r="W1294" s="163">
        <f t="shared" si="50"/>
        <v>0</v>
      </c>
    </row>
    <row r="1295" spans="1:68" ht="15" customHeight="1" x14ac:dyDescent="0.25">
      <c r="A1295" s="194"/>
      <c r="B1295" s="204"/>
      <c r="C1295" s="26" t="s">
        <v>113</v>
      </c>
      <c r="D1295" s="26" t="s">
        <v>1177</v>
      </c>
      <c r="E1295" s="27" t="s">
        <v>18</v>
      </c>
      <c r="F1295" s="27" t="s">
        <v>1979</v>
      </c>
      <c r="G1295" s="47" t="s">
        <v>1972</v>
      </c>
      <c r="H1295" s="74">
        <v>45147</v>
      </c>
      <c r="I1295" s="60">
        <f t="shared" si="51"/>
        <v>45149</v>
      </c>
      <c r="J1295" s="119">
        <v>20000</v>
      </c>
      <c r="K1295" s="63">
        <v>7.2003000000000004</v>
      </c>
      <c r="L1295" s="60">
        <v>45513</v>
      </c>
      <c r="M1295" s="63">
        <v>69.8</v>
      </c>
      <c r="N1295" s="112">
        <v>7250</v>
      </c>
      <c r="O1295" s="112">
        <f t="shared" si="49"/>
        <v>6700</v>
      </c>
      <c r="P1295" s="64">
        <v>13950</v>
      </c>
      <c r="Q1295" s="63">
        <v>6.85</v>
      </c>
      <c r="R1295" s="63">
        <v>6.5</v>
      </c>
      <c r="S1295" s="63">
        <v>7.5</v>
      </c>
      <c r="T1295" s="112">
        <f t="shared" si="47"/>
        <v>20000</v>
      </c>
      <c r="U1295" s="63">
        <v>93.213776999999993</v>
      </c>
      <c r="W1295" s="163">
        <f t="shared" si="50"/>
        <v>6050</v>
      </c>
    </row>
    <row r="1296" spans="1:68" ht="15" customHeight="1" x14ac:dyDescent="0.25">
      <c r="A1296" s="194"/>
      <c r="B1296" s="204"/>
      <c r="C1296" s="26" t="s">
        <v>947</v>
      </c>
      <c r="D1296" s="26" t="s">
        <v>1397</v>
      </c>
      <c r="E1296" s="27" t="s">
        <v>21</v>
      </c>
      <c r="F1296" s="27" t="s">
        <v>1982</v>
      </c>
      <c r="G1296" s="47" t="s">
        <v>1972</v>
      </c>
      <c r="H1296" s="74">
        <v>45152</v>
      </c>
      <c r="I1296" s="60">
        <f t="shared" si="51"/>
        <v>45154</v>
      </c>
      <c r="J1296" s="88">
        <v>5000</v>
      </c>
      <c r="K1296" s="63">
        <v>6.7209000000000003</v>
      </c>
      <c r="L1296" s="60">
        <v>45336</v>
      </c>
      <c r="M1296" s="63">
        <v>100</v>
      </c>
      <c r="N1296" s="112">
        <v>4000</v>
      </c>
      <c r="O1296" s="112">
        <f t="shared" si="49"/>
        <v>1000</v>
      </c>
      <c r="P1296" s="64">
        <v>5000</v>
      </c>
      <c r="Q1296" s="63">
        <v>6.5</v>
      </c>
      <c r="R1296" s="63">
        <v>6.5</v>
      </c>
      <c r="S1296" s="63">
        <v>6.5</v>
      </c>
      <c r="T1296" s="112">
        <f t="shared" si="47"/>
        <v>5000</v>
      </c>
      <c r="U1296" s="63">
        <v>96.713888999999995</v>
      </c>
      <c r="W1296" s="163">
        <f t="shared" si="50"/>
        <v>0</v>
      </c>
    </row>
    <row r="1297" spans="1:23" ht="15" customHeight="1" x14ac:dyDescent="0.25">
      <c r="A1297" s="194"/>
      <c r="B1297" s="204"/>
      <c r="C1297" s="26" t="s">
        <v>947</v>
      </c>
      <c r="D1297" s="26" t="s">
        <v>1397</v>
      </c>
      <c r="E1297" s="27" t="s">
        <v>18</v>
      </c>
      <c r="F1297" s="27" t="s">
        <v>1983</v>
      </c>
      <c r="G1297" s="47" t="s">
        <v>1972</v>
      </c>
      <c r="H1297" s="74">
        <v>45152</v>
      </c>
      <c r="I1297" s="60">
        <f t="shared" si="51"/>
        <v>45154</v>
      </c>
      <c r="J1297" s="88">
        <v>5000</v>
      </c>
      <c r="K1297" s="63">
        <v>8.1153999999999993</v>
      </c>
      <c r="L1297" s="60">
        <v>45518</v>
      </c>
      <c r="M1297" s="63">
        <v>100</v>
      </c>
      <c r="N1297" s="112">
        <v>2392</v>
      </c>
      <c r="O1297" s="112">
        <f t="shared" si="49"/>
        <v>2608</v>
      </c>
      <c r="P1297" s="64">
        <v>5000</v>
      </c>
      <c r="Q1297" s="63">
        <v>7.5</v>
      </c>
      <c r="R1297" s="63">
        <v>7.5</v>
      </c>
      <c r="S1297" s="63">
        <v>7.5</v>
      </c>
      <c r="T1297" s="112">
        <f t="shared" si="47"/>
        <v>5000</v>
      </c>
      <c r="U1297" s="63">
        <v>92.416667000000004</v>
      </c>
      <c r="W1297" s="163">
        <f t="shared" si="50"/>
        <v>0</v>
      </c>
    </row>
    <row r="1298" spans="1:23" ht="15" customHeight="1" x14ac:dyDescent="0.25">
      <c r="A1298" s="194"/>
      <c r="B1298" s="204"/>
      <c r="C1298" s="26" t="s">
        <v>79</v>
      </c>
      <c r="D1298" s="26" t="s">
        <v>1177</v>
      </c>
      <c r="E1298" s="27" t="s">
        <v>21</v>
      </c>
      <c r="F1298" s="27" t="s">
        <v>1984</v>
      </c>
      <c r="G1298" s="47" t="s">
        <v>1972</v>
      </c>
      <c r="H1298" s="74">
        <v>45153</v>
      </c>
      <c r="I1298" s="60">
        <f t="shared" si="51"/>
        <v>45155</v>
      </c>
      <c r="J1298" s="88">
        <v>25000</v>
      </c>
      <c r="K1298" s="63">
        <v>6.9701000000000004</v>
      </c>
      <c r="L1298" s="60">
        <v>45337</v>
      </c>
      <c r="M1298" s="63">
        <v>16.62</v>
      </c>
      <c r="N1298" s="112">
        <v>0</v>
      </c>
      <c r="O1298" s="112">
        <f t="shared" si="49"/>
        <v>4145</v>
      </c>
      <c r="P1298" s="64">
        <v>4145</v>
      </c>
      <c r="Q1298" s="63">
        <v>6.75</v>
      </c>
      <c r="R1298" s="63">
        <v>6</v>
      </c>
      <c r="S1298" s="63">
        <v>7</v>
      </c>
      <c r="T1298" s="112">
        <f t="shared" si="47"/>
        <v>25000</v>
      </c>
      <c r="U1298" s="63">
        <v>96.596190000000007</v>
      </c>
      <c r="W1298" s="163">
        <f t="shared" si="50"/>
        <v>20855</v>
      </c>
    </row>
    <row r="1299" spans="1:23" ht="15" customHeight="1" x14ac:dyDescent="0.25">
      <c r="A1299" s="194"/>
      <c r="B1299" s="204"/>
      <c r="C1299" s="26" t="s">
        <v>111</v>
      </c>
      <c r="D1299" s="26" t="s">
        <v>1177</v>
      </c>
      <c r="E1299" s="27" t="s">
        <v>23</v>
      </c>
      <c r="F1299" s="27" t="s">
        <v>1985</v>
      </c>
      <c r="G1299" s="47" t="s">
        <v>1972</v>
      </c>
      <c r="H1299" s="74">
        <v>45154</v>
      </c>
      <c r="I1299" s="60">
        <f t="shared" si="51"/>
        <v>45156</v>
      </c>
      <c r="J1299" s="88">
        <v>9500</v>
      </c>
      <c r="K1299" s="63">
        <v>6.0362999999999998</v>
      </c>
      <c r="L1299" s="60">
        <v>45247</v>
      </c>
      <c r="M1299" s="63">
        <v>129.01050000000001</v>
      </c>
      <c r="N1299" s="112">
        <v>6026</v>
      </c>
      <c r="O1299" s="112">
        <f t="shared" si="49"/>
        <v>3220</v>
      </c>
      <c r="P1299" s="64">
        <v>9246</v>
      </c>
      <c r="Q1299" s="63">
        <v>6</v>
      </c>
      <c r="R1299" s="63">
        <v>5.5</v>
      </c>
      <c r="S1299" s="63">
        <v>7</v>
      </c>
      <c r="T1299" s="112">
        <f t="shared" si="47"/>
        <v>9500</v>
      </c>
      <c r="U1299" s="63">
        <v>98.49709</v>
      </c>
      <c r="W1299" s="163">
        <f t="shared" si="50"/>
        <v>254</v>
      </c>
    </row>
    <row r="1300" spans="1:23" ht="15" customHeight="1" x14ac:dyDescent="0.25">
      <c r="A1300" s="194"/>
      <c r="B1300" s="204"/>
      <c r="C1300" s="26" t="s">
        <v>113</v>
      </c>
      <c r="D1300" s="26" t="s">
        <v>1177</v>
      </c>
      <c r="E1300" s="27" t="s">
        <v>18</v>
      </c>
      <c r="F1300" s="27" t="s">
        <v>1986</v>
      </c>
      <c r="G1300" s="47" t="s">
        <v>1972</v>
      </c>
      <c r="H1300" s="74"/>
      <c r="I1300" s="60">
        <f t="shared" si="51"/>
        <v>2</v>
      </c>
      <c r="J1300" s="88"/>
      <c r="K1300" s="63"/>
      <c r="L1300" s="60"/>
      <c r="M1300" s="63"/>
      <c r="N1300" s="112"/>
      <c r="O1300" s="112">
        <f t="shared" si="49"/>
        <v>0</v>
      </c>
      <c r="P1300" s="64"/>
      <c r="Q1300" s="63"/>
      <c r="R1300" s="63"/>
      <c r="S1300" s="63"/>
      <c r="T1300" s="112">
        <f t="shared" si="47"/>
        <v>0</v>
      </c>
      <c r="U1300" s="63" t="s">
        <v>1430</v>
      </c>
      <c r="W1300" s="163">
        <f t="shared" si="50"/>
        <v>0</v>
      </c>
    </row>
    <row r="1301" spans="1:23" ht="15" customHeight="1" x14ac:dyDescent="0.25">
      <c r="A1301" s="194"/>
      <c r="B1301" s="204"/>
      <c r="C1301" s="26" t="s">
        <v>79</v>
      </c>
      <c r="D1301" s="26" t="s">
        <v>1177</v>
      </c>
      <c r="E1301" s="27" t="s">
        <v>23</v>
      </c>
      <c r="F1301" s="27" t="s">
        <v>1991</v>
      </c>
      <c r="G1301" s="47" t="s">
        <v>1972</v>
      </c>
      <c r="H1301" s="74">
        <v>45160</v>
      </c>
      <c r="I1301" s="60">
        <f t="shared" si="51"/>
        <v>45162</v>
      </c>
      <c r="J1301" s="88">
        <v>20000</v>
      </c>
      <c r="K1301" s="63">
        <v>6.3440000000000003</v>
      </c>
      <c r="L1301" s="60">
        <v>45253</v>
      </c>
      <c r="M1301" s="63">
        <v>61.615000000000002</v>
      </c>
      <c r="N1301" s="112">
        <v>5000</v>
      </c>
      <c r="O1301" s="112">
        <f t="shared" si="49"/>
        <v>7323</v>
      </c>
      <c r="P1301" s="64">
        <v>12323</v>
      </c>
      <c r="Q1301" s="63">
        <v>6.6</v>
      </c>
      <c r="R1301" s="63">
        <v>6</v>
      </c>
      <c r="S1301" s="63">
        <v>6.6</v>
      </c>
      <c r="T1301" s="112">
        <f t="shared" ref="T1301:T1376" si="52">J1301</f>
        <v>20000</v>
      </c>
      <c r="U1301" s="63">
        <v>98.421678</v>
      </c>
      <c r="W1301" s="163">
        <f t="shared" si="50"/>
        <v>7677</v>
      </c>
    </row>
    <row r="1302" spans="1:23" ht="15" customHeight="1" x14ac:dyDescent="0.25">
      <c r="A1302" s="194"/>
      <c r="B1302" s="204"/>
      <c r="C1302" s="26" t="s">
        <v>79</v>
      </c>
      <c r="D1302" s="26" t="s">
        <v>1177</v>
      </c>
      <c r="E1302" s="27" t="s">
        <v>21</v>
      </c>
      <c r="F1302" s="27" t="s">
        <v>1992</v>
      </c>
      <c r="G1302" s="47" t="s">
        <v>1972</v>
      </c>
      <c r="H1302" s="74">
        <v>45160</v>
      </c>
      <c r="I1302" s="60">
        <f t="shared" si="51"/>
        <v>45162</v>
      </c>
      <c r="J1302" s="88">
        <v>13000</v>
      </c>
      <c r="K1302" s="63">
        <v>6.8037000000000001</v>
      </c>
      <c r="L1302" s="60">
        <v>45337</v>
      </c>
      <c r="M1302" s="63">
        <v>23.553799999999999</v>
      </c>
      <c r="N1302" s="112">
        <v>0</v>
      </c>
      <c r="O1302" s="112">
        <f t="shared" si="49"/>
        <v>3062</v>
      </c>
      <c r="P1302" s="64">
        <v>3062</v>
      </c>
      <c r="Q1302" s="63">
        <v>7</v>
      </c>
      <c r="R1302" s="63">
        <v>5</v>
      </c>
      <c r="S1302" s="63">
        <v>7</v>
      </c>
      <c r="T1302" s="112">
        <f t="shared" si="52"/>
        <v>13000</v>
      </c>
      <c r="U1302" s="63">
        <v>96.798524999999998</v>
      </c>
      <c r="W1302" s="163">
        <f t="shared" si="50"/>
        <v>9938</v>
      </c>
    </row>
    <row r="1303" spans="1:23" ht="15" customHeight="1" x14ac:dyDescent="0.25">
      <c r="A1303" s="194"/>
      <c r="B1303" s="204"/>
      <c r="C1303" s="26" t="s">
        <v>111</v>
      </c>
      <c r="D1303" s="26" t="s">
        <v>1177</v>
      </c>
      <c r="E1303" s="27" t="s">
        <v>21</v>
      </c>
      <c r="F1303" s="27" t="s">
        <v>1993</v>
      </c>
      <c r="G1303" s="47" t="s">
        <v>1972</v>
      </c>
      <c r="H1303" s="74">
        <v>45161</v>
      </c>
      <c r="I1303" s="60">
        <f t="shared" si="51"/>
        <v>45163</v>
      </c>
      <c r="J1303" s="88">
        <v>9500</v>
      </c>
      <c r="K1303" s="63">
        <v>6.2862</v>
      </c>
      <c r="L1303" s="60">
        <v>45345</v>
      </c>
      <c r="M1303" s="63">
        <v>136.1789</v>
      </c>
      <c r="N1303" s="112">
        <v>4661</v>
      </c>
      <c r="O1303" s="112">
        <f t="shared" si="49"/>
        <v>4839</v>
      </c>
      <c r="P1303" s="64">
        <v>9500</v>
      </c>
      <c r="Q1303" s="63">
        <v>6.25</v>
      </c>
      <c r="R1303" s="63">
        <v>5.7</v>
      </c>
      <c r="S1303" s="63">
        <v>6.25</v>
      </c>
      <c r="T1303" s="112">
        <f t="shared" si="52"/>
        <v>9500</v>
      </c>
      <c r="U1303" s="63">
        <v>96.919878999999995</v>
      </c>
      <c r="W1303" s="163">
        <f t="shared" si="50"/>
        <v>0</v>
      </c>
    </row>
    <row r="1304" spans="1:23" ht="15" customHeight="1" x14ac:dyDescent="0.25">
      <c r="A1304" s="194"/>
      <c r="B1304" s="204"/>
      <c r="C1304" s="26" t="s">
        <v>113</v>
      </c>
      <c r="D1304" s="26" t="s">
        <v>1177</v>
      </c>
      <c r="E1304" s="27" t="s">
        <v>18</v>
      </c>
      <c r="F1304" s="27" t="s">
        <v>1994</v>
      </c>
      <c r="G1304" s="47" t="s">
        <v>1972</v>
      </c>
      <c r="H1304" s="74">
        <v>45161</v>
      </c>
      <c r="I1304" s="60">
        <f t="shared" si="51"/>
        <v>45163</v>
      </c>
      <c r="J1304" s="88">
        <v>20000</v>
      </c>
      <c r="K1304" s="63">
        <v>7.2263000000000002</v>
      </c>
      <c r="L1304" s="60">
        <v>45527</v>
      </c>
      <c r="M1304" s="63">
        <v>22.355</v>
      </c>
      <c r="N1304" s="112">
        <v>4329</v>
      </c>
      <c r="O1304" s="112">
        <f t="shared" si="49"/>
        <v>142</v>
      </c>
      <c r="P1304" s="64">
        <v>4471</v>
      </c>
      <c r="Q1304" s="63">
        <v>6.75</v>
      </c>
      <c r="R1304" s="63">
        <v>6</v>
      </c>
      <c r="S1304" s="63">
        <v>6.75</v>
      </c>
      <c r="T1304" s="112">
        <f t="shared" si="52"/>
        <v>20000</v>
      </c>
      <c r="U1304" s="63">
        <v>93.190943000000004</v>
      </c>
      <c r="W1304" s="163">
        <f t="shared" si="50"/>
        <v>15529</v>
      </c>
    </row>
    <row r="1305" spans="1:23" ht="15" customHeight="1" x14ac:dyDescent="0.25">
      <c r="A1305" s="194"/>
      <c r="B1305" s="204"/>
      <c r="C1305" s="26" t="s">
        <v>76</v>
      </c>
      <c r="D1305" s="26" t="s">
        <v>1177</v>
      </c>
      <c r="E1305" s="27" t="s">
        <v>23</v>
      </c>
      <c r="F1305" s="27" t="s">
        <v>1996</v>
      </c>
      <c r="G1305" s="47" t="s">
        <v>1972</v>
      </c>
      <c r="H1305" s="74">
        <v>45166</v>
      </c>
      <c r="I1305" s="60">
        <f t="shared" si="51"/>
        <v>45168</v>
      </c>
      <c r="J1305" s="88">
        <v>20000</v>
      </c>
      <c r="K1305" s="63">
        <v>5.3697999999999997</v>
      </c>
      <c r="L1305" s="60">
        <v>45259</v>
      </c>
      <c r="M1305" s="63">
        <v>68.55</v>
      </c>
      <c r="N1305" s="112">
        <v>13700</v>
      </c>
      <c r="O1305" s="112">
        <f t="shared" si="49"/>
        <v>0</v>
      </c>
      <c r="P1305" s="64">
        <v>13700</v>
      </c>
      <c r="Q1305" s="63">
        <v>5.5</v>
      </c>
      <c r="R1305" s="63">
        <v>4.5</v>
      </c>
      <c r="S1305" s="63">
        <v>6</v>
      </c>
      <c r="T1305" s="112">
        <f t="shared" si="52"/>
        <v>20000</v>
      </c>
      <c r="U1305" s="63">
        <v>98.660813000000005</v>
      </c>
      <c r="W1305" s="163">
        <f t="shared" si="50"/>
        <v>6300</v>
      </c>
    </row>
    <row r="1306" spans="1:23" ht="15" customHeight="1" x14ac:dyDescent="0.25">
      <c r="A1306" s="194"/>
      <c r="B1306" s="204"/>
      <c r="C1306" s="26" t="s">
        <v>76</v>
      </c>
      <c r="D1306" s="26" t="s">
        <v>1177</v>
      </c>
      <c r="E1306" s="27" t="s">
        <v>21</v>
      </c>
      <c r="F1306" s="27" t="s">
        <v>1997</v>
      </c>
      <c r="G1306" s="47" t="s">
        <v>1972</v>
      </c>
      <c r="H1306" s="74">
        <v>45166</v>
      </c>
      <c r="I1306" s="60">
        <f t="shared" si="51"/>
        <v>45168</v>
      </c>
      <c r="J1306" s="88">
        <v>20000</v>
      </c>
      <c r="K1306" s="63">
        <v>5.5598999999999998</v>
      </c>
      <c r="L1306" s="60">
        <v>45350</v>
      </c>
      <c r="M1306" s="63">
        <v>66.55</v>
      </c>
      <c r="N1306" s="112">
        <v>11300</v>
      </c>
      <c r="O1306" s="112">
        <f t="shared" si="49"/>
        <v>2000</v>
      </c>
      <c r="P1306" s="64">
        <v>13300</v>
      </c>
      <c r="Q1306" s="63">
        <v>5.5</v>
      </c>
      <c r="R1306" s="63">
        <v>4.8499999999999996</v>
      </c>
      <c r="S1306" s="63">
        <v>6.5</v>
      </c>
      <c r="T1306" s="112">
        <f t="shared" si="52"/>
        <v>20000</v>
      </c>
      <c r="U1306" s="63">
        <v>97.266008999999997</v>
      </c>
      <c r="W1306" s="163">
        <f t="shared" si="50"/>
        <v>6700</v>
      </c>
    </row>
    <row r="1307" spans="1:23" ht="15" customHeight="1" x14ac:dyDescent="0.25">
      <c r="A1307" s="194"/>
      <c r="B1307" s="204"/>
      <c r="C1307" s="26" t="s">
        <v>76</v>
      </c>
      <c r="D1307" s="26" t="s">
        <v>1177</v>
      </c>
      <c r="E1307" s="27" t="s">
        <v>21</v>
      </c>
      <c r="F1307" s="27" t="s">
        <v>1998</v>
      </c>
      <c r="G1307" s="47" t="s">
        <v>1972</v>
      </c>
      <c r="H1307" s="74">
        <v>45166</v>
      </c>
      <c r="I1307" s="60">
        <f t="shared" si="51"/>
        <v>45168</v>
      </c>
      <c r="J1307" s="88">
        <v>30000</v>
      </c>
      <c r="K1307" s="63">
        <v>5.6573000000000002</v>
      </c>
      <c r="L1307" s="60">
        <v>45350</v>
      </c>
      <c r="M1307" s="63">
        <v>49.883299999999998</v>
      </c>
      <c r="N1307" s="112">
        <v>14965</v>
      </c>
      <c r="O1307" s="112">
        <f t="shared" ref="O1307:O1336" si="53">P1307-N1307</f>
        <v>0</v>
      </c>
      <c r="P1307" s="64">
        <v>14965</v>
      </c>
      <c r="Q1307" s="63">
        <v>5.5</v>
      </c>
      <c r="R1307" s="63">
        <v>5.5</v>
      </c>
      <c r="S1307" s="63">
        <v>5.5</v>
      </c>
      <c r="T1307" s="112">
        <f t="shared" si="52"/>
        <v>30000</v>
      </c>
      <c r="U1307" s="63">
        <v>97.219443999999996</v>
      </c>
      <c r="W1307" s="163">
        <f t="shared" si="50"/>
        <v>15035</v>
      </c>
    </row>
    <row r="1308" spans="1:23" ht="15" customHeight="1" x14ac:dyDescent="0.25">
      <c r="A1308" s="194"/>
      <c r="B1308" s="204"/>
      <c r="C1308" s="26" t="s">
        <v>79</v>
      </c>
      <c r="D1308" s="26" t="s">
        <v>1177</v>
      </c>
      <c r="E1308" s="27" t="s">
        <v>23</v>
      </c>
      <c r="F1308" s="27" t="s">
        <v>1999</v>
      </c>
      <c r="G1308" s="47" t="s">
        <v>1972</v>
      </c>
      <c r="H1308" s="74">
        <v>45167</v>
      </c>
      <c r="I1308" s="60">
        <f t="shared" si="51"/>
        <v>45169</v>
      </c>
      <c r="J1308" s="88">
        <v>25000</v>
      </c>
      <c r="K1308" s="63"/>
      <c r="L1308" s="60"/>
      <c r="M1308" s="63"/>
      <c r="N1308" s="112"/>
      <c r="O1308" s="112">
        <f t="shared" si="53"/>
        <v>0</v>
      </c>
      <c r="P1308" s="64"/>
      <c r="Q1308" s="63"/>
      <c r="R1308" s="63"/>
      <c r="S1308" s="63"/>
      <c r="T1308" s="112">
        <f t="shared" si="52"/>
        <v>25000</v>
      </c>
      <c r="U1308" s="63" t="s">
        <v>1430</v>
      </c>
      <c r="W1308" s="163">
        <f t="shared" si="50"/>
        <v>25000</v>
      </c>
    </row>
    <row r="1309" spans="1:23" ht="15" customHeight="1" x14ac:dyDescent="0.25">
      <c r="A1309" s="194"/>
      <c r="B1309" s="204"/>
      <c r="C1309" s="26" t="s">
        <v>79</v>
      </c>
      <c r="D1309" s="26" t="s">
        <v>1177</v>
      </c>
      <c r="E1309" s="27" t="s">
        <v>18</v>
      </c>
      <c r="F1309" s="27" t="s">
        <v>2000</v>
      </c>
      <c r="G1309" s="47" t="s">
        <v>1972</v>
      </c>
      <c r="H1309" s="74">
        <v>45167</v>
      </c>
      <c r="I1309" s="60">
        <f t="shared" si="51"/>
        <v>45169</v>
      </c>
      <c r="J1309" s="88">
        <v>10000</v>
      </c>
      <c r="K1309" s="63"/>
      <c r="L1309" s="60"/>
      <c r="M1309" s="63"/>
      <c r="N1309" s="112"/>
      <c r="O1309" s="112">
        <f t="shared" si="53"/>
        <v>0</v>
      </c>
      <c r="P1309" s="64"/>
      <c r="Q1309" s="63"/>
      <c r="R1309" s="63"/>
      <c r="S1309" s="63"/>
      <c r="T1309" s="112">
        <f t="shared" si="52"/>
        <v>10000</v>
      </c>
      <c r="U1309" s="63" t="s">
        <v>1430</v>
      </c>
      <c r="W1309" s="163">
        <f t="shared" si="50"/>
        <v>10000</v>
      </c>
    </row>
    <row r="1310" spans="1:23" ht="15" customHeight="1" x14ac:dyDescent="0.2">
      <c r="A1310" s="194"/>
      <c r="B1310" s="174" t="s">
        <v>147</v>
      </c>
      <c r="C1310" s="34" t="s">
        <v>111</v>
      </c>
      <c r="D1310" s="34" t="s">
        <v>1177</v>
      </c>
      <c r="E1310" s="65" t="s">
        <v>21</v>
      </c>
      <c r="F1310" s="65" t="s">
        <v>2001</v>
      </c>
      <c r="G1310" s="43" t="s">
        <v>1972</v>
      </c>
      <c r="H1310" s="67">
        <v>45168</v>
      </c>
      <c r="I1310" s="37">
        <f t="shared" si="51"/>
        <v>45170</v>
      </c>
      <c r="J1310" s="41">
        <v>9000</v>
      </c>
      <c r="K1310" s="44">
        <v>6.1877000000000004</v>
      </c>
      <c r="L1310" s="67">
        <v>45352</v>
      </c>
      <c r="M1310" s="44">
        <v>21.444400000000002</v>
      </c>
      <c r="N1310" s="110">
        <v>0</v>
      </c>
      <c r="O1310" s="146">
        <f t="shared" si="53"/>
        <v>1900</v>
      </c>
      <c r="P1310" s="70">
        <v>1900</v>
      </c>
      <c r="Q1310" s="44">
        <v>6</v>
      </c>
      <c r="R1310" s="44">
        <v>6</v>
      </c>
      <c r="S1310" s="44">
        <v>6</v>
      </c>
      <c r="T1310" s="132">
        <f t="shared" si="52"/>
        <v>9000</v>
      </c>
      <c r="U1310" s="44">
        <v>96.966667000000001</v>
      </c>
      <c r="W1310" s="163">
        <f t="shared" si="50"/>
        <v>7100</v>
      </c>
    </row>
    <row r="1311" spans="1:23" ht="15" customHeight="1" x14ac:dyDescent="0.2">
      <c r="A1311" s="194"/>
      <c r="B1311" s="175"/>
      <c r="C1311" s="34" t="s">
        <v>113</v>
      </c>
      <c r="D1311" s="34" t="s">
        <v>1177</v>
      </c>
      <c r="E1311" s="65" t="s">
        <v>18</v>
      </c>
      <c r="F1311" s="65" t="s">
        <v>2002</v>
      </c>
      <c r="G1311" s="43" t="s">
        <v>1972</v>
      </c>
      <c r="H1311" s="67">
        <v>45168</v>
      </c>
      <c r="I1311" s="37">
        <f t="shared" si="51"/>
        <v>45170</v>
      </c>
      <c r="J1311" s="41">
        <v>20000</v>
      </c>
      <c r="K1311" s="44">
        <v>7.2428999999999997</v>
      </c>
      <c r="L1311" s="67">
        <v>45534</v>
      </c>
      <c r="M1311" s="44">
        <v>53.204999999999998</v>
      </c>
      <c r="N1311" s="110">
        <v>10054</v>
      </c>
      <c r="O1311" s="146">
        <f t="shared" si="53"/>
        <v>587</v>
      </c>
      <c r="P1311" s="70">
        <v>10641</v>
      </c>
      <c r="Q1311" s="44">
        <v>6.75</v>
      </c>
      <c r="R1311" s="44">
        <v>6.5</v>
      </c>
      <c r="S1311" s="44">
        <v>6.75</v>
      </c>
      <c r="T1311" s="132">
        <f t="shared" si="52"/>
        <v>20000</v>
      </c>
      <c r="U1311" s="44">
        <v>93.176306999999994</v>
      </c>
      <c r="W1311" s="163">
        <f t="shared" si="50"/>
        <v>9359</v>
      </c>
    </row>
    <row r="1312" spans="1:23" ht="15" customHeight="1" x14ac:dyDescent="0.2">
      <c r="A1312" s="194"/>
      <c r="B1312" s="175"/>
      <c r="C1312" s="34" t="s">
        <v>76</v>
      </c>
      <c r="D1312" s="34" t="s">
        <v>1177</v>
      </c>
      <c r="E1312" s="65" t="s">
        <v>21</v>
      </c>
      <c r="F1312" s="65" t="s">
        <v>2008</v>
      </c>
      <c r="G1312" s="43" t="s">
        <v>2009</v>
      </c>
      <c r="H1312" s="67">
        <v>45173</v>
      </c>
      <c r="I1312" s="37">
        <f t="shared" si="51"/>
        <v>45175</v>
      </c>
      <c r="J1312" s="41">
        <v>10000</v>
      </c>
      <c r="K1312" s="44">
        <v>5.4859</v>
      </c>
      <c r="L1312" s="67">
        <v>45357</v>
      </c>
      <c r="M1312" s="44">
        <v>130</v>
      </c>
      <c r="N1312" s="41">
        <v>10000</v>
      </c>
      <c r="O1312" s="146">
        <f t="shared" si="53"/>
        <v>0</v>
      </c>
      <c r="P1312" s="70">
        <v>10000</v>
      </c>
      <c r="Q1312" s="44">
        <v>5.5</v>
      </c>
      <c r="R1312" s="44">
        <v>4.9000000000000004</v>
      </c>
      <c r="S1312" s="44">
        <v>6</v>
      </c>
      <c r="T1312" s="132">
        <f t="shared" si="52"/>
        <v>10000</v>
      </c>
      <c r="U1312" s="44">
        <v>97.302860999999993</v>
      </c>
      <c r="W1312" s="163">
        <f t="shared" si="50"/>
        <v>0</v>
      </c>
    </row>
    <row r="1313" spans="1:68" ht="15" customHeight="1" x14ac:dyDescent="0.2">
      <c r="A1313" s="194"/>
      <c r="B1313" s="175"/>
      <c r="C1313" s="34" t="s">
        <v>79</v>
      </c>
      <c r="D1313" s="34" t="s">
        <v>1177</v>
      </c>
      <c r="E1313" s="65" t="s">
        <v>23</v>
      </c>
      <c r="F1313" s="65" t="s">
        <v>2010</v>
      </c>
      <c r="G1313" s="43" t="s">
        <v>2009</v>
      </c>
      <c r="H1313" s="67">
        <v>45174</v>
      </c>
      <c r="I1313" s="37">
        <f t="shared" si="51"/>
        <v>45176</v>
      </c>
      <c r="J1313" s="41">
        <v>20000</v>
      </c>
      <c r="K1313" s="44">
        <v>6.4160000000000004</v>
      </c>
      <c r="L1313" s="67">
        <v>45267</v>
      </c>
      <c r="M1313" s="44">
        <v>101.66</v>
      </c>
      <c r="N1313" s="41">
        <v>7950</v>
      </c>
      <c r="O1313" s="146">
        <f t="shared" si="53"/>
        <v>12050</v>
      </c>
      <c r="P1313" s="70">
        <v>20000</v>
      </c>
      <c r="Q1313" s="44">
        <v>6.5</v>
      </c>
      <c r="R1313" s="44">
        <v>6</v>
      </c>
      <c r="S1313" s="44">
        <v>6.5</v>
      </c>
      <c r="T1313" s="132">
        <f t="shared" si="52"/>
        <v>20000</v>
      </c>
      <c r="U1313" s="44">
        <v>98.404069000000007</v>
      </c>
      <c r="W1313" s="163">
        <f t="shared" si="50"/>
        <v>0</v>
      </c>
    </row>
    <row r="1314" spans="1:68" ht="15" customHeight="1" x14ac:dyDescent="0.2">
      <c r="A1314" s="194"/>
      <c r="B1314" s="175"/>
      <c r="C1314" s="34" t="s">
        <v>79</v>
      </c>
      <c r="D1314" s="34" t="s">
        <v>1177</v>
      </c>
      <c r="E1314" s="65" t="s">
        <v>21</v>
      </c>
      <c r="F1314" s="65" t="s">
        <v>2011</v>
      </c>
      <c r="G1314" s="43" t="s">
        <v>2009</v>
      </c>
      <c r="H1314" s="67">
        <v>45174</v>
      </c>
      <c r="I1314" s="37">
        <f t="shared" si="51"/>
        <v>45176</v>
      </c>
      <c r="J1314" s="41">
        <v>15000</v>
      </c>
      <c r="K1314" s="44">
        <v>6.5206</v>
      </c>
      <c r="L1314" s="67">
        <v>45358</v>
      </c>
      <c r="M1314" s="44">
        <v>20.066669999999998</v>
      </c>
      <c r="N1314" s="41">
        <v>585</v>
      </c>
      <c r="O1314" s="146">
        <f t="shared" si="53"/>
        <v>2415</v>
      </c>
      <c r="P1314" s="70">
        <v>3000</v>
      </c>
      <c r="Q1314" s="44">
        <v>6.5</v>
      </c>
      <c r="R1314" s="44">
        <v>6</v>
      </c>
      <c r="S1314" s="44">
        <v>7.5</v>
      </c>
      <c r="T1314" s="132">
        <f t="shared" si="52"/>
        <v>15000</v>
      </c>
      <c r="U1314" s="44">
        <v>96.808681000000007</v>
      </c>
      <c r="W1314" s="163">
        <f t="shared" si="50"/>
        <v>12000</v>
      </c>
    </row>
    <row r="1315" spans="1:68" ht="15" customHeight="1" x14ac:dyDescent="0.2">
      <c r="A1315" s="194"/>
      <c r="B1315" s="175"/>
      <c r="C1315" s="34" t="s">
        <v>111</v>
      </c>
      <c r="D1315" s="34" t="s">
        <v>1177</v>
      </c>
      <c r="E1315" s="65" t="s">
        <v>18</v>
      </c>
      <c r="F1315" s="65" t="s">
        <v>2013</v>
      </c>
      <c r="G1315" s="43" t="s">
        <v>2009</v>
      </c>
      <c r="H1315" s="67">
        <v>45175</v>
      </c>
      <c r="I1315" s="37">
        <f t="shared" si="51"/>
        <v>45177</v>
      </c>
      <c r="J1315" s="41">
        <v>9500</v>
      </c>
      <c r="K1315" s="44">
        <v>6.5522999999999998</v>
      </c>
      <c r="L1315" s="67">
        <v>45541</v>
      </c>
      <c r="M1315" s="44">
        <v>16.315799999999999</v>
      </c>
      <c r="N1315" s="41">
        <v>1500</v>
      </c>
      <c r="O1315" s="146">
        <f t="shared" si="53"/>
        <v>50</v>
      </c>
      <c r="P1315" s="70">
        <v>1550</v>
      </c>
      <c r="Q1315" s="44">
        <v>6.15</v>
      </c>
      <c r="R1315" s="44">
        <v>6</v>
      </c>
      <c r="S1315" s="44">
        <v>6.15</v>
      </c>
      <c r="T1315" s="132">
        <f t="shared" si="52"/>
        <v>9500</v>
      </c>
      <c r="U1315" s="44">
        <v>93.786558999999997</v>
      </c>
      <c r="W1315" s="163">
        <f t="shared" si="50"/>
        <v>7950</v>
      </c>
    </row>
    <row r="1316" spans="1:68" ht="15" customHeight="1" x14ac:dyDescent="0.2">
      <c r="A1316" s="194"/>
      <c r="B1316" s="175"/>
      <c r="C1316" s="34" t="s">
        <v>113</v>
      </c>
      <c r="D1316" s="34" t="s">
        <v>1177</v>
      </c>
      <c r="E1316" s="65" t="s">
        <v>18</v>
      </c>
      <c r="F1316" s="65" t="s">
        <v>2014</v>
      </c>
      <c r="G1316" s="43" t="s">
        <v>2009</v>
      </c>
      <c r="H1316" s="67">
        <v>45175</v>
      </c>
      <c r="I1316" s="37">
        <f t="shared" si="51"/>
        <v>45177</v>
      </c>
      <c r="J1316" s="41">
        <v>10000</v>
      </c>
      <c r="K1316" s="44">
        <v>7.2382</v>
      </c>
      <c r="L1316" s="67">
        <v>45541</v>
      </c>
      <c r="M1316" s="44">
        <v>73.88</v>
      </c>
      <c r="N1316" s="41">
        <v>4000</v>
      </c>
      <c r="O1316" s="146">
        <f t="shared" si="53"/>
        <v>3388</v>
      </c>
      <c r="P1316" s="70">
        <v>7388</v>
      </c>
      <c r="Q1316" s="44">
        <v>6.75</v>
      </c>
      <c r="R1316" s="44">
        <v>6.5</v>
      </c>
      <c r="S1316" s="44">
        <v>6.75</v>
      </c>
      <c r="T1316" s="132">
        <f t="shared" si="52"/>
        <v>10000</v>
      </c>
      <c r="U1316" s="44">
        <v>93.180509000000001</v>
      </c>
      <c r="W1316" s="163">
        <f t="shared" si="50"/>
        <v>2612</v>
      </c>
    </row>
    <row r="1317" spans="1:68" ht="15" customHeight="1" x14ac:dyDescent="0.2">
      <c r="A1317" s="194"/>
      <c r="B1317" s="175"/>
      <c r="C1317" s="34" t="s">
        <v>113</v>
      </c>
      <c r="D1317" s="34" t="s">
        <v>1177</v>
      </c>
      <c r="E1317" s="65" t="s">
        <v>21</v>
      </c>
      <c r="F1317" s="65" t="s">
        <v>2015</v>
      </c>
      <c r="G1317" s="43" t="s">
        <v>2009</v>
      </c>
      <c r="H1317" s="67">
        <v>45175</v>
      </c>
      <c r="I1317" s="37">
        <f t="shared" si="51"/>
        <v>45177</v>
      </c>
      <c r="J1317" s="41">
        <v>12000</v>
      </c>
      <c r="K1317" s="44">
        <v>6.9771000000000001</v>
      </c>
      <c r="L1317" s="67">
        <v>45359</v>
      </c>
      <c r="M1317" s="44">
        <v>78.333299999999994</v>
      </c>
      <c r="N1317" s="110">
        <v>0</v>
      </c>
      <c r="O1317" s="146">
        <f t="shared" si="53"/>
        <v>9400</v>
      </c>
      <c r="P1317" s="70">
        <v>9400</v>
      </c>
      <c r="Q1317" s="44">
        <v>6.75</v>
      </c>
      <c r="R1317" s="44">
        <v>6.5</v>
      </c>
      <c r="S1317" s="44">
        <v>6.75</v>
      </c>
      <c r="T1317" s="132">
        <f t="shared" si="52"/>
        <v>12000</v>
      </c>
      <c r="U1317" s="44">
        <v>96.592877999999999</v>
      </c>
      <c r="W1317" s="163">
        <f t="shared" si="50"/>
        <v>2600</v>
      </c>
    </row>
    <row r="1318" spans="1:68" ht="15" customHeight="1" x14ac:dyDescent="0.2">
      <c r="A1318" s="194"/>
      <c r="B1318" s="175"/>
      <c r="C1318" s="34" t="s">
        <v>76</v>
      </c>
      <c r="D1318" s="34" t="s">
        <v>1177</v>
      </c>
      <c r="E1318" s="65" t="s">
        <v>21</v>
      </c>
      <c r="F1318" s="65" t="s">
        <v>2025</v>
      </c>
      <c r="G1318" s="43" t="s">
        <v>2009</v>
      </c>
      <c r="H1318" s="67">
        <v>45180</v>
      </c>
      <c r="I1318" s="37">
        <f t="shared" si="51"/>
        <v>45182</v>
      </c>
      <c r="J1318" s="41">
        <v>10000</v>
      </c>
      <c r="K1318" s="44"/>
      <c r="L1318" s="67"/>
      <c r="M1318" s="44"/>
      <c r="N1318" s="110"/>
      <c r="O1318" s="146"/>
      <c r="P1318" s="70"/>
      <c r="Q1318" s="44"/>
      <c r="R1318" s="44"/>
      <c r="S1318" s="44"/>
      <c r="T1318" s="132">
        <f t="shared" si="52"/>
        <v>10000</v>
      </c>
      <c r="U1318" s="44" t="s">
        <v>1430</v>
      </c>
      <c r="W1318" s="163">
        <f t="shared" si="50"/>
        <v>10000</v>
      </c>
    </row>
    <row r="1319" spans="1:68" ht="15" customHeight="1" x14ac:dyDescent="0.2">
      <c r="A1319" s="194"/>
      <c r="B1319" s="175"/>
      <c r="C1319" s="34" t="s">
        <v>79</v>
      </c>
      <c r="D1319" s="34" t="s">
        <v>1339</v>
      </c>
      <c r="E1319" s="65" t="s">
        <v>23</v>
      </c>
      <c r="F1319" s="65" t="s">
        <v>1945</v>
      </c>
      <c r="G1319" s="43" t="s">
        <v>2009</v>
      </c>
      <c r="H1319" s="67">
        <v>45181</v>
      </c>
      <c r="I1319" s="37">
        <f t="shared" si="51"/>
        <v>45183</v>
      </c>
      <c r="J1319" s="41">
        <v>1000</v>
      </c>
      <c r="K1319" s="44">
        <v>6.0210999999999997</v>
      </c>
      <c r="L1319" s="67">
        <v>45204</v>
      </c>
      <c r="M1319" s="44">
        <v>15.7</v>
      </c>
      <c r="N1319" s="110">
        <v>0</v>
      </c>
      <c r="O1319" s="146">
        <f t="shared" si="53"/>
        <v>157</v>
      </c>
      <c r="P1319" s="70">
        <v>157</v>
      </c>
      <c r="Q1319" s="44"/>
      <c r="R1319" s="44">
        <v>6</v>
      </c>
      <c r="S1319" s="44">
        <v>6</v>
      </c>
      <c r="T1319" s="132">
        <f t="shared" si="52"/>
        <v>1000</v>
      </c>
      <c r="U1319" s="44">
        <v>99.65</v>
      </c>
      <c r="W1319" s="163">
        <f t="shared" si="50"/>
        <v>843</v>
      </c>
    </row>
    <row r="1320" spans="1:68" ht="15" customHeight="1" x14ac:dyDescent="0.2">
      <c r="A1320" s="194"/>
      <c r="B1320" s="175"/>
      <c r="C1320" s="34" t="s">
        <v>79</v>
      </c>
      <c r="D1320" s="34" t="s">
        <v>1339</v>
      </c>
      <c r="E1320" s="65" t="s">
        <v>21</v>
      </c>
      <c r="F1320" s="65" t="s">
        <v>1930</v>
      </c>
      <c r="G1320" s="43" t="s">
        <v>2009</v>
      </c>
      <c r="H1320" s="67">
        <v>45181</v>
      </c>
      <c r="I1320" s="37">
        <f t="shared" si="51"/>
        <v>45183</v>
      </c>
      <c r="J1320" s="41">
        <v>1000</v>
      </c>
      <c r="K1320" s="44"/>
      <c r="L1320" s="67"/>
      <c r="M1320" s="44"/>
      <c r="N1320" s="41"/>
      <c r="O1320" s="146">
        <f t="shared" si="53"/>
        <v>0</v>
      </c>
      <c r="P1320" s="70"/>
      <c r="Q1320" s="44"/>
      <c r="R1320" s="44"/>
      <c r="S1320" s="44"/>
      <c r="T1320" s="132">
        <f t="shared" si="52"/>
        <v>1000</v>
      </c>
      <c r="U1320" s="44" t="s">
        <v>1430</v>
      </c>
      <c r="W1320" s="163">
        <f t="shared" si="50"/>
        <v>1000</v>
      </c>
    </row>
    <row r="1321" spans="1:68" s="116" customFormat="1" ht="15" customHeight="1" x14ac:dyDescent="0.2">
      <c r="A1321" s="194"/>
      <c r="B1321" s="175"/>
      <c r="C1321" s="34" t="s">
        <v>79</v>
      </c>
      <c r="D1321" s="34" t="s">
        <v>1339</v>
      </c>
      <c r="E1321" s="34" t="s">
        <v>18</v>
      </c>
      <c r="F1321" s="34" t="s">
        <v>1752</v>
      </c>
      <c r="G1321" s="36" t="s">
        <v>2009</v>
      </c>
      <c r="H1321" s="37">
        <v>45181</v>
      </c>
      <c r="I1321" s="37">
        <f t="shared" si="51"/>
        <v>45183</v>
      </c>
      <c r="J1321" s="40">
        <v>6000</v>
      </c>
      <c r="K1321" s="39">
        <v>6.6256000000000004</v>
      </c>
      <c r="L1321" s="37">
        <v>45288</v>
      </c>
      <c r="M1321" s="39">
        <v>83.333299999999994</v>
      </c>
      <c r="N1321" s="40">
        <v>5000</v>
      </c>
      <c r="O1321" s="146">
        <f t="shared" si="53"/>
        <v>0</v>
      </c>
      <c r="P1321" s="124">
        <v>5000</v>
      </c>
      <c r="Q1321" s="39">
        <v>100</v>
      </c>
      <c r="R1321" s="39">
        <v>6.5</v>
      </c>
      <c r="S1321" s="39">
        <v>6.5</v>
      </c>
      <c r="T1321" s="132">
        <f t="shared" si="52"/>
        <v>6000</v>
      </c>
      <c r="U1321" s="39">
        <v>98.104167000000004</v>
      </c>
      <c r="V1321" s="121"/>
      <c r="W1321" s="163">
        <f t="shared" si="50"/>
        <v>1000</v>
      </c>
      <c r="X1321" s="121"/>
      <c r="Y1321" s="121"/>
      <c r="Z1321" s="121"/>
      <c r="AA1321" s="121"/>
      <c r="AB1321" s="121"/>
      <c r="AC1321" s="121"/>
      <c r="AD1321" s="121"/>
      <c r="AE1321" s="121"/>
      <c r="AF1321" s="121"/>
      <c r="AG1321" s="121"/>
      <c r="AH1321" s="121"/>
      <c r="AI1321" s="121"/>
      <c r="AJ1321" s="121"/>
      <c r="AK1321" s="121"/>
      <c r="AL1321" s="121"/>
      <c r="AM1321" s="121"/>
      <c r="AN1321" s="121"/>
      <c r="AO1321" s="121"/>
      <c r="AP1321" s="121"/>
      <c r="AQ1321" s="121"/>
      <c r="AR1321" s="121"/>
      <c r="AS1321" s="121"/>
      <c r="AT1321" s="121"/>
      <c r="AU1321" s="121"/>
      <c r="AV1321" s="121"/>
      <c r="AW1321" s="121"/>
      <c r="AX1321" s="121"/>
      <c r="AY1321" s="121"/>
      <c r="AZ1321" s="121"/>
      <c r="BA1321" s="121"/>
      <c r="BB1321" s="121"/>
      <c r="BC1321" s="121"/>
      <c r="BD1321" s="121"/>
      <c r="BE1321" s="121"/>
      <c r="BF1321" s="121"/>
      <c r="BG1321" s="121"/>
      <c r="BH1321" s="121"/>
      <c r="BI1321" s="121"/>
      <c r="BJ1321" s="121"/>
      <c r="BK1321" s="121"/>
      <c r="BL1321" s="121"/>
      <c r="BM1321" s="121"/>
      <c r="BN1321" s="121"/>
      <c r="BO1321" s="121"/>
      <c r="BP1321" s="121"/>
    </row>
    <row r="1322" spans="1:68" ht="15" customHeight="1" x14ac:dyDescent="0.25">
      <c r="A1322" s="194"/>
      <c r="B1322" s="175"/>
      <c r="C1322" s="34" t="s">
        <v>79</v>
      </c>
      <c r="D1322" s="34" t="s">
        <v>1177</v>
      </c>
      <c r="E1322" s="65" t="s">
        <v>21</v>
      </c>
      <c r="F1322" s="65" t="s">
        <v>2497</v>
      </c>
      <c r="G1322" s="43" t="s">
        <v>2009</v>
      </c>
      <c r="H1322" s="67">
        <v>45181</v>
      </c>
      <c r="I1322" s="37">
        <f t="shared" si="51"/>
        <v>45183</v>
      </c>
      <c r="J1322" s="41">
        <v>12000</v>
      </c>
      <c r="K1322" s="44">
        <v>6.6722000000000001</v>
      </c>
      <c r="L1322" s="67">
        <v>45358</v>
      </c>
      <c r="M1322" s="44">
        <v>83.791700000000006</v>
      </c>
      <c r="N1322" s="109">
        <v>10</v>
      </c>
      <c r="O1322" s="146">
        <f t="shared" si="53"/>
        <v>10045</v>
      </c>
      <c r="P1322" s="70">
        <v>10055</v>
      </c>
      <c r="Q1322" s="44">
        <v>6.75</v>
      </c>
      <c r="R1322" s="44">
        <v>5.5</v>
      </c>
      <c r="S1322" s="44">
        <v>6.75</v>
      </c>
      <c r="T1322" s="132">
        <f t="shared" si="52"/>
        <v>12000</v>
      </c>
      <c r="U1322" s="44">
        <v>96.858456000000004</v>
      </c>
      <c r="W1322" s="163">
        <f t="shared" si="50"/>
        <v>1945</v>
      </c>
    </row>
    <row r="1323" spans="1:68" ht="15" customHeight="1" x14ac:dyDescent="0.25">
      <c r="A1323" s="194"/>
      <c r="B1323" s="175"/>
      <c r="C1323" s="34" t="s">
        <v>79</v>
      </c>
      <c r="D1323" s="34" t="s">
        <v>1177</v>
      </c>
      <c r="E1323" s="65" t="s">
        <v>23</v>
      </c>
      <c r="F1323" s="65" t="s">
        <v>2017</v>
      </c>
      <c r="G1323" s="43" t="s">
        <v>2009</v>
      </c>
      <c r="H1323" s="67">
        <v>45181</v>
      </c>
      <c r="I1323" s="37">
        <f t="shared" si="51"/>
        <v>45183</v>
      </c>
      <c r="J1323" s="41">
        <v>10000</v>
      </c>
      <c r="K1323" s="44">
        <v>6.4118000000000004</v>
      </c>
      <c r="L1323" s="67">
        <v>45274</v>
      </c>
      <c r="M1323" s="44">
        <v>93.7</v>
      </c>
      <c r="N1323" s="109">
        <v>6670</v>
      </c>
      <c r="O1323" s="146">
        <f t="shared" si="53"/>
        <v>2700</v>
      </c>
      <c r="P1323" s="70">
        <v>9370</v>
      </c>
      <c r="Q1323" s="44">
        <v>6.5</v>
      </c>
      <c r="R1323" s="44">
        <v>6</v>
      </c>
      <c r="S1323" s="44">
        <v>6.5</v>
      </c>
      <c r="T1323" s="132">
        <f t="shared" si="52"/>
        <v>10000</v>
      </c>
      <c r="U1323" s="44">
        <v>98.405099000000007</v>
      </c>
      <c r="W1323" s="163">
        <f t="shared" si="50"/>
        <v>630</v>
      </c>
    </row>
    <row r="1324" spans="1:68" ht="15" customHeight="1" x14ac:dyDescent="0.25">
      <c r="A1324" s="194"/>
      <c r="B1324" s="175"/>
      <c r="C1324" s="34" t="s">
        <v>79</v>
      </c>
      <c r="D1324" s="34" t="s">
        <v>1177</v>
      </c>
      <c r="E1324" s="65" t="s">
        <v>18</v>
      </c>
      <c r="F1324" s="65" t="s">
        <v>2018</v>
      </c>
      <c r="G1324" s="43" t="s">
        <v>2009</v>
      </c>
      <c r="H1324" s="67">
        <v>45182</v>
      </c>
      <c r="I1324" s="37">
        <f t="shared" ref="I1324" si="54">H1324+2</f>
        <v>45184</v>
      </c>
      <c r="J1324" s="41">
        <v>7000</v>
      </c>
      <c r="K1324" s="44"/>
      <c r="L1324" s="67"/>
      <c r="M1324" s="44"/>
      <c r="N1324" s="109"/>
      <c r="O1324" s="146">
        <f t="shared" si="53"/>
        <v>0</v>
      </c>
      <c r="P1324" s="70"/>
      <c r="Q1324" s="44"/>
      <c r="R1324" s="44"/>
      <c r="S1324" s="44"/>
      <c r="T1324" s="132">
        <f t="shared" si="52"/>
        <v>7000</v>
      </c>
      <c r="U1324" s="44" t="s">
        <v>1430</v>
      </c>
      <c r="W1324" s="163">
        <f t="shared" si="50"/>
        <v>7000</v>
      </c>
    </row>
    <row r="1325" spans="1:68" ht="15" customHeight="1" x14ac:dyDescent="0.25">
      <c r="A1325" s="194"/>
      <c r="B1325" s="175"/>
      <c r="C1325" s="34" t="s">
        <v>111</v>
      </c>
      <c r="D1325" s="34" t="s">
        <v>1177</v>
      </c>
      <c r="E1325" s="65" t="s">
        <v>23</v>
      </c>
      <c r="F1325" s="65" t="s">
        <v>2019</v>
      </c>
      <c r="G1325" s="43" t="s">
        <v>2009</v>
      </c>
      <c r="H1325" s="67">
        <v>45182</v>
      </c>
      <c r="I1325" s="37">
        <f t="shared" si="51"/>
        <v>45184</v>
      </c>
      <c r="J1325" s="41">
        <v>7500</v>
      </c>
      <c r="K1325" s="44">
        <v>6.0511999999999997</v>
      </c>
      <c r="L1325" s="67">
        <v>45275</v>
      </c>
      <c r="M1325" s="44">
        <v>100.13330000000001</v>
      </c>
      <c r="N1325" s="109">
        <v>0</v>
      </c>
      <c r="O1325" s="146">
        <f t="shared" si="53"/>
        <v>7500</v>
      </c>
      <c r="P1325" s="70">
        <v>7500</v>
      </c>
      <c r="Q1325" s="44">
        <v>6</v>
      </c>
      <c r="R1325" s="44">
        <v>5.9</v>
      </c>
      <c r="S1325" s="44">
        <v>6</v>
      </c>
      <c r="T1325" s="132">
        <f t="shared" si="52"/>
        <v>7500</v>
      </c>
      <c r="U1325" s="44">
        <v>98.493440000000007</v>
      </c>
      <c r="W1325" s="163">
        <f t="shared" si="50"/>
        <v>0</v>
      </c>
    </row>
    <row r="1326" spans="1:68" ht="15" customHeight="1" x14ac:dyDescent="0.25">
      <c r="A1326" s="194"/>
      <c r="B1326" s="175"/>
      <c r="C1326" s="34" t="s">
        <v>112</v>
      </c>
      <c r="D1326" s="34" t="s">
        <v>1177</v>
      </c>
      <c r="E1326" s="65" t="s">
        <v>18</v>
      </c>
      <c r="F1326" s="65" t="s">
        <v>2056</v>
      </c>
      <c r="G1326" s="43" t="s">
        <v>2009</v>
      </c>
      <c r="H1326" s="67">
        <v>45181</v>
      </c>
      <c r="I1326" s="37">
        <f>H1326+2</f>
        <v>45183</v>
      </c>
      <c r="J1326" s="41">
        <v>10000</v>
      </c>
      <c r="K1326" s="44">
        <v>6.9572000000000003</v>
      </c>
      <c r="L1326" s="67">
        <v>45547</v>
      </c>
      <c r="M1326" s="44">
        <v>182.23</v>
      </c>
      <c r="N1326" s="109">
        <v>1922</v>
      </c>
      <c r="O1326" s="146">
        <f t="shared" si="53"/>
        <v>78</v>
      </c>
      <c r="P1326" s="70">
        <v>2000</v>
      </c>
      <c r="Q1326" s="44">
        <v>6.5</v>
      </c>
      <c r="R1326" s="44">
        <v>6.5</v>
      </c>
      <c r="S1326" s="44">
        <v>6.5</v>
      </c>
      <c r="T1326" s="132">
        <f t="shared" si="52"/>
        <v>10000</v>
      </c>
      <c r="U1326" s="44">
        <v>93.427778000000004</v>
      </c>
      <c r="W1326" s="163">
        <f t="shared" si="50"/>
        <v>8000</v>
      </c>
    </row>
    <row r="1327" spans="1:68" ht="15" customHeight="1" x14ac:dyDescent="0.25">
      <c r="A1327" s="194"/>
      <c r="B1327" s="175"/>
      <c r="C1327" s="34" t="s">
        <v>113</v>
      </c>
      <c r="D1327" s="34" t="s">
        <v>1177</v>
      </c>
      <c r="E1327" s="65" t="s">
        <v>21</v>
      </c>
      <c r="F1327" s="65" t="s">
        <v>2020</v>
      </c>
      <c r="G1327" s="43" t="s">
        <v>2009</v>
      </c>
      <c r="H1327" s="67">
        <v>45182</v>
      </c>
      <c r="I1327" s="37">
        <f t="shared" si="51"/>
        <v>45184</v>
      </c>
      <c r="J1327" s="41">
        <v>12000</v>
      </c>
      <c r="K1327" s="44">
        <v>6.8912000000000004</v>
      </c>
      <c r="L1327" s="67">
        <v>45366</v>
      </c>
      <c r="M1327" s="44">
        <v>80.525000000000006</v>
      </c>
      <c r="N1327" s="109">
        <v>0</v>
      </c>
      <c r="O1327" s="146">
        <f t="shared" si="53"/>
        <v>9663</v>
      </c>
      <c r="P1327" s="70">
        <v>9663</v>
      </c>
      <c r="Q1327" s="44">
        <v>6.75</v>
      </c>
      <c r="R1327" s="44">
        <v>6.25</v>
      </c>
      <c r="S1327" s="44">
        <v>6.75</v>
      </c>
      <c r="T1327" s="132">
        <f t="shared" si="52"/>
        <v>12000</v>
      </c>
      <c r="U1327" s="44">
        <v>96.633382999999995</v>
      </c>
      <c r="W1327" s="163">
        <f t="shared" si="50"/>
        <v>2337</v>
      </c>
    </row>
    <row r="1328" spans="1:68" ht="15" customHeight="1" x14ac:dyDescent="0.25">
      <c r="A1328" s="194"/>
      <c r="B1328" s="175"/>
      <c r="C1328" s="34" t="s">
        <v>76</v>
      </c>
      <c r="D1328" s="34" t="s">
        <v>1177</v>
      </c>
      <c r="E1328" s="65" t="s">
        <v>23</v>
      </c>
      <c r="F1328" s="65" t="s">
        <v>2026</v>
      </c>
      <c r="G1328" s="43" t="s">
        <v>2009</v>
      </c>
      <c r="H1328" s="67">
        <v>45187</v>
      </c>
      <c r="I1328" s="37">
        <f t="shared" si="51"/>
        <v>45189</v>
      </c>
      <c r="J1328" s="41">
        <v>75000</v>
      </c>
      <c r="K1328" s="44">
        <v>5.6966000000000001</v>
      </c>
      <c r="L1328" s="67">
        <v>45280</v>
      </c>
      <c r="M1328" s="44">
        <v>100.104</v>
      </c>
      <c r="N1328" s="109">
        <v>61000</v>
      </c>
      <c r="O1328" s="146">
        <f t="shared" si="53"/>
        <v>4000</v>
      </c>
      <c r="P1328" s="70">
        <v>65000</v>
      </c>
      <c r="Q1328" s="44">
        <v>6.75</v>
      </c>
      <c r="R1328" s="44">
        <v>5.5</v>
      </c>
      <c r="S1328" s="44">
        <v>6.75</v>
      </c>
      <c r="T1328" s="132">
        <f t="shared" si="52"/>
        <v>75000</v>
      </c>
      <c r="U1328" s="44">
        <v>98.580461999999997</v>
      </c>
      <c r="W1328" s="163">
        <f t="shared" si="50"/>
        <v>10000</v>
      </c>
    </row>
    <row r="1329" spans="1:68" ht="15" customHeight="1" x14ac:dyDescent="0.25">
      <c r="A1329" s="194"/>
      <c r="B1329" s="175"/>
      <c r="C1329" s="34" t="s">
        <v>79</v>
      </c>
      <c r="D1329" s="34" t="s">
        <v>1177</v>
      </c>
      <c r="E1329" s="65" t="s">
        <v>23</v>
      </c>
      <c r="F1329" s="65" t="s">
        <v>2027</v>
      </c>
      <c r="G1329" s="43" t="s">
        <v>2009</v>
      </c>
      <c r="H1329" s="67">
        <v>45188</v>
      </c>
      <c r="I1329" s="37">
        <f t="shared" si="51"/>
        <v>45190</v>
      </c>
      <c r="J1329" s="41">
        <v>10000</v>
      </c>
      <c r="K1329" s="44">
        <v>6.3830999999999998</v>
      </c>
      <c r="L1329" s="67">
        <v>45281</v>
      </c>
      <c r="M1329" s="44">
        <v>109</v>
      </c>
      <c r="N1329" s="109">
        <v>8506</v>
      </c>
      <c r="O1329" s="146">
        <f t="shared" si="53"/>
        <v>1494</v>
      </c>
      <c r="P1329" s="70">
        <v>10000</v>
      </c>
      <c r="Q1329" s="44">
        <v>6.3</v>
      </c>
      <c r="R1329" s="44">
        <v>5.5</v>
      </c>
      <c r="S1329" s="44">
        <v>6.3</v>
      </c>
      <c r="T1329" s="132">
        <f t="shared" si="52"/>
        <v>10000</v>
      </c>
      <c r="U1329" s="44">
        <v>98.412103000000002</v>
      </c>
      <c r="W1329" s="163">
        <f t="shared" si="50"/>
        <v>0</v>
      </c>
    </row>
    <row r="1330" spans="1:68" ht="15" customHeight="1" x14ac:dyDescent="0.25">
      <c r="A1330" s="194"/>
      <c r="B1330" s="175"/>
      <c r="C1330" s="34" t="s">
        <v>79</v>
      </c>
      <c r="D1330" s="34" t="s">
        <v>1177</v>
      </c>
      <c r="E1330" s="65" t="s">
        <v>21</v>
      </c>
      <c r="F1330" s="65" t="s">
        <v>2028</v>
      </c>
      <c r="G1330" s="43" t="s">
        <v>2009</v>
      </c>
      <c r="H1330" s="67">
        <v>45188</v>
      </c>
      <c r="I1330" s="37">
        <f t="shared" si="51"/>
        <v>45190</v>
      </c>
      <c r="J1330" s="41">
        <v>10000</v>
      </c>
      <c r="K1330" s="44">
        <v>6.5109000000000004</v>
      </c>
      <c r="L1330" s="67">
        <v>45372</v>
      </c>
      <c r="M1330" s="44">
        <v>26.22</v>
      </c>
      <c r="N1330" s="109">
        <v>46</v>
      </c>
      <c r="O1330" s="146">
        <f t="shared" si="53"/>
        <v>2576</v>
      </c>
      <c r="P1330" s="70">
        <v>2622</v>
      </c>
      <c r="Q1330" s="44">
        <v>6.75</v>
      </c>
      <c r="R1330" s="44">
        <v>5.5</v>
      </c>
      <c r="S1330" s="44">
        <v>6.75</v>
      </c>
      <c r="T1330" s="132">
        <f t="shared" si="52"/>
        <v>10000</v>
      </c>
      <c r="U1330" s="44">
        <v>96.813283999999996</v>
      </c>
      <c r="W1330" s="163">
        <f t="shared" si="50"/>
        <v>7378</v>
      </c>
    </row>
    <row r="1331" spans="1:68" ht="15" customHeight="1" x14ac:dyDescent="0.25">
      <c r="A1331" s="194"/>
      <c r="B1331" s="175"/>
      <c r="C1331" s="34" t="s">
        <v>111</v>
      </c>
      <c r="D1331" s="34" t="s">
        <v>1177</v>
      </c>
      <c r="E1331" s="65" t="s">
        <v>21</v>
      </c>
      <c r="F1331" s="65" t="s">
        <v>2029</v>
      </c>
      <c r="G1331" s="43" t="s">
        <v>2009</v>
      </c>
      <c r="H1331" s="67">
        <v>45189</v>
      </c>
      <c r="I1331" s="37">
        <f t="shared" si="51"/>
        <v>45191</v>
      </c>
      <c r="J1331" s="41">
        <v>8500</v>
      </c>
      <c r="K1331" s="44">
        <v>6.7138</v>
      </c>
      <c r="L1331" s="67">
        <v>45373</v>
      </c>
      <c r="M1331" s="44">
        <v>35.882399999999997</v>
      </c>
      <c r="N1331" s="109">
        <v>15</v>
      </c>
      <c r="O1331" s="146">
        <f t="shared" si="53"/>
        <v>3025</v>
      </c>
      <c r="P1331" s="70">
        <v>3040</v>
      </c>
      <c r="Q1331" s="44">
        <v>6.5</v>
      </c>
      <c r="R1331" s="44">
        <v>6</v>
      </c>
      <c r="S1331" s="44">
        <v>7.5</v>
      </c>
      <c r="T1331" s="132">
        <f t="shared" si="52"/>
        <v>8500</v>
      </c>
      <c r="U1331" s="44">
        <v>96.717214999999996</v>
      </c>
      <c r="W1331" s="163">
        <f t="shared" si="50"/>
        <v>5460</v>
      </c>
    </row>
    <row r="1332" spans="1:68" ht="15" customHeight="1" x14ac:dyDescent="0.25">
      <c r="A1332" s="194"/>
      <c r="B1332" s="175"/>
      <c r="C1332" s="34" t="s">
        <v>113</v>
      </c>
      <c r="D1332" s="34" t="s">
        <v>1177</v>
      </c>
      <c r="E1332" s="65" t="s">
        <v>21</v>
      </c>
      <c r="F1332" s="65" t="s">
        <v>2030</v>
      </c>
      <c r="G1332" s="43" t="s">
        <v>2009</v>
      </c>
      <c r="H1332" s="67">
        <v>45189</v>
      </c>
      <c r="I1332" s="37">
        <f t="shared" si="51"/>
        <v>45191</v>
      </c>
      <c r="J1332" s="41">
        <v>10000</v>
      </c>
      <c r="K1332" s="44">
        <v>6.9821999999999997</v>
      </c>
      <c r="L1332" s="67">
        <v>45373</v>
      </c>
      <c r="M1332" s="44">
        <v>81.59</v>
      </c>
      <c r="N1332" s="109">
        <v>1000</v>
      </c>
      <c r="O1332" s="146">
        <f t="shared" si="53"/>
        <v>7159</v>
      </c>
      <c r="P1332" s="70">
        <v>8159</v>
      </c>
      <c r="Q1332" s="44">
        <v>6.75</v>
      </c>
      <c r="R1332" s="44">
        <v>6.45</v>
      </c>
      <c r="S1332" s="44">
        <v>6.75</v>
      </c>
      <c r="T1332" s="132">
        <f t="shared" si="52"/>
        <v>10000</v>
      </c>
      <c r="U1332" s="44">
        <v>96.590456000000003</v>
      </c>
      <c r="W1332" s="163">
        <f t="shared" si="50"/>
        <v>1841</v>
      </c>
    </row>
    <row r="1333" spans="1:68" ht="15" customHeight="1" x14ac:dyDescent="0.25">
      <c r="A1333" s="194"/>
      <c r="B1333" s="175"/>
      <c r="C1333" s="34" t="s">
        <v>947</v>
      </c>
      <c r="D1333" s="34" t="s">
        <v>1339</v>
      </c>
      <c r="E1333" s="65" t="s">
        <v>21</v>
      </c>
      <c r="F1333" s="65" t="s">
        <v>2034</v>
      </c>
      <c r="G1333" s="43" t="s">
        <v>2009</v>
      </c>
      <c r="H1333" s="67">
        <v>45194</v>
      </c>
      <c r="I1333" s="37">
        <f t="shared" si="51"/>
        <v>45196</v>
      </c>
      <c r="J1333" s="41">
        <v>7175</v>
      </c>
      <c r="K1333" s="44">
        <v>6.5412999999999997</v>
      </c>
      <c r="L1333" s="67">
        <v>45231</v>
      </c>
      <c r="M1333" s="44">
        <v>97.561000000000007</v>
      </c>
      <c r="N1333" s="109">
        <v>7000</v>
      </c>
      <c r="O1333" s="146">
        <v>0</v>
      </c>
      <c r="P1333" s="70">
        <v>7000</v>
      </c>
      <c r="Q1333" s="44">
        <v>6.5</v>
      </c>
      <c r="R1333" s="44">
        <v>6.5</v>
      </c>
      <c r="S1333" s="44">
        <v>6.5</v>
      </c>
      <c r="T1333" s="132">
        <f t="shared" si="52"/>
        <v>7175</v>
      </c>
      <c r="U1333" s="44">
        <v>99.368059000000002</v>
      </c>
      <c r="W1333" s="163">
        <f t="shared" si="50"/>
        <v>175</v>
      </c>
    </row>
    <row r="1334" spans="1:68" ht="15" customHeight="1" x14ac:dyDescent="0.25">
      <c r="A1334" s="194"/>
      <c r="B1334" s="175"/>
      <c r="C1334" s="34" t="s">
        <v>79</v>
      </c>
      <c r="D1334" s="34" t="s">
        <v>1177</v>
      </c>
      <c r="E1334" s="65" t="s">
        <v>21</v>
      </c>
      <c r="F1334" s="65" t="s">
        <v>2035</v>
      </c>
      <c r="G1334" s="43" t="s">
        <v>2009</v>
      </c>
      <c r="H1334" s="67">
        <v>45195</v>
      </c>
      <c r="I1334" s="37">
        <f t="shared" si="51"/>
        <v>45197</v>
      </c>
      <c r="J1334" s="41">
        <v>10000</v>
      </c>
      <c r="K1334" s="44">
        <v>6.7500999999999998</v>
      </c>
      <c r="L1334" s="67">
        <v>45372</v>
      </c>
      <c r="M1334" s="44">
        <v>83.84</v>
      </c>
      <c r="N1334" s="109">
        <v>445</v>
      </c>
      <c r="O1334" s="146">
        <f t="shared" si="53"/>
        <v>7939</v>
      </c>
      <c r="P1334" s="70">
        <v>8384</v>
      </c>
      <c r="Q1334" s="44">
        <v>6.75</v>
      </c>
      <c r="R1334" s="44">
        <v>6</v>
      </c>
      <c r="S1334" s="44">
        <v>6.75</v>
      </c>
      <c r="T1334" s="132">
        <f t="shared" si="52"/>
        <v>10000</v>
      </c>
      <c r="U1334" s="44">
        <v>96.822941999999998</v>
      </c>
      <c r="W1334" s="163">
        <f t="shared" si="50"/>
        <v>1616</v>
      </c>
    </row>
    <row r="1335" spans="1:68" ht="15" customHeight="1" x14ac:dyDescent="0.25">
      <c r="A1335" s="194"/>
      <c r="B1335" s="175"/>
      <c r="C1335" s="34" t="s">
        <v>79</v>
      </c>
      <c r="D1335" s="34" t="s">
        <v>1177</v>
      </c>
      <c r="E1335" s="65" t="s">
        <v>23</v>
      </c>
      <c r="F1335" s="65" t="s">
        <v>2036</v>
      </c>
      <c r="G1335" s="43" t="s">
        <v>2009</v>
      </c>
      <c r="H1335" s="67">
        <v>45195</v>
      </c>
      <c r="I1335" s="37">
        <f t="shared" si="51"/>
        <v>45197</v>
      </c>
      <c r="J1335" s="41">
        <v>15000</v>
      </c>
      <c r="K1335" s="44">
        <v>6.3449</v>
      </c>
      <c r="L1335" s="67">
        <v>45288</v>
      </c>
      <c r="M1335" s="44">
        <v>84.646699999999996</v>
      </c>
      <c r="N1335" s="109">
        <v>5270</v>
      </c>
      <c r="O1335" s="146">
        <f t="shared" si="53"/>
        <v>7417</v>
      </c>
      <c r="P1335" s="70">
        <v>12687</v>
      </c>
      <c r="Q1335" s="44">
        <v>6.5</v>
      </c>
      <c r="R1335" s="44">
        <v>6</v>
      </c>
      <c r="S1335" s="44">
        <v>7</v>
      </c>
      <c r="T1335" s="132">
        <f t="shared" si="52"/>
        <v>15000</v>
      </c>
      <c r="U1335" s="44">
        <v>98.421460999999994</v>
      </c>
      <c r="W1335" s="163">
        <f t="shared" si="50"/>
        <v>2313</v>
      </c>
    </row>
    <row r="1336" spans="1:68" s="116" customFormat="1" ht="15" customHeight="1" x14ac:dyDescent="0.25">
      <c r="A1336" s="194"/>
      <c r="B1336" s="176"/>
      <c r="C1336" s="34" t="s">
        <v>111</v>
      </c>
      <c r="D1336" s="34" t="s">
        <v>1177</v>
      </c>
      <c r="E1336" s="34" t="s">
        <v>21</v>
      </c>
      <c r="F1336" s="34" t="s">
        <v>2037</v>
      </c>
      <c r="G1336" s="36" t="s">
        <v>2009</v>
      </c>
      <c r="H1336" s="37">
        <v>45196</v>
      </c>
      <c r="I1336" s="37">
        <f t="shared" si="51"/>
        <v>45198</v>
      </c>
      <c r="J1336" s="40">
        <v>7500</v>
      </c>
      <c r="K1336" s="39">
        <v>6.3616000000000001</v>
      </c>
      <c r="L1336" s="37">
        <v>45380</v>
      </c>
      <c r="M1336" s="39">
        <v>180.0667</v>
      </c>
      <c r="N1336" s="106">
        <v>7000</v>
      </c>
      <c r="O1336" s="146">
        <f t="shared" si="53"/>
        <v>500</v>
      </c>
      <c r="P1336" s="124">
        <v>7500</v>
      </c>
      <c r="Q1336" s="39">
        <v>6.5</v>
      </c>
      <c r="R1336" s="39">
        <v>6</v>
      </c>
      <c r="S1336" s="39">
        <v>7</v>
      </c>
      <c r="T1336" s="132">
        <f t="shared" si="52"/>
        <v>7500</v>
      </c>
      <c r="U1336" s="39">
        <v>96.884092999999993</v>
      </c>
      <c r="V1336" s="121"/>
      <c r="W1336" s="163">
        <f t="shared" si="50"/>
        <v>0</v>
      </c>
      <c r="X1336" s="121"/>
      <c r="Y1336" s="121"/>
      <c r="Z1336" s="121"/>
      <c r="AA1336" s="121"/>
      <c r="AB1336" s="121"/>
      <c r="AC1336" s="121"/>
      <c r="AD1336" s="121"/>
      <c r="AE1336" s="121"/>
      <c r="AF1336" s="121"/>
      <c r="AG1336" s="121"/>
      <c r="AH1336" s="121"/>
      <c r="AI1336" s="121"/>
      <c r="AJ1336" s="121"/>
      <c r="AK1336" s="121"/>
      <c r="AL1336" s="121"/>
      <c r="AM1336" s="121"/>
      <c r="AN1336" s="121"/>
      <c r="AO1336" s="121"/>
      <c r="AP1336" s="121"/>
      <c r="AQ1336" s="121"/>
      <c r="AR1336" s="121"/>
      <c r="AS1336" s="121"/>
      <c r="AT1336" s="121"/>
      <c r="AU1336" s="121"/>
      <c r="AV1336" s="121"/>
      <c r="AW1336" s="121"/>
      <c r="AX1336" s="121"/>
      <c r="AY1336" s="121"/>
      <c r="AZ1336" s="121"/>
      <c r="BA1336" s="121"/>
      <c r="BB1336" s="121"/>
      <c r="BC1336" s="121"/>
      <c r="BD1336" s="121"/>
      <c r="BE1336" s="121"/>
      <c r="BF1336" s="121"/>
      <c r="BG1336" s="121"/>
      <c r="BH1336" s="121"/>
      <c r="BI1336" s="121"/>
      <c r="BJ1336" s="121"/>
      <c r="BK1336" s="121"/>
      <c r="BL1336" s="121"/>
      <c r="BM1336" s="121"/>
      <c r="BN1336" s="121"/>
      <c r="BO1336" s="121"/>
      <c r="BP1336" s="121"/>
    </row>
    <row r="1337" spans="1:68" ht="15" customHeight="1" x14ac:dyDescent="0.25">
      <c r="A1337" s="194"/>
      <c r="B1337" s="172" t="s">
        <v>152</v>
      </c>
      <c r="C1337" s="26" t="s">
        <v>76</v>
      </c>
      <c r="D1337" s="26" t="s">
        <v>1177</v>
      </c>
      <c r="E1337" s="27" t="s">
        <v>21</v>
      </c>
      <c r="F1337" s="27" t="s">
        <v>2041</v>
      </c>
      <c r="G1337" s="47" t="s">
        <v>2042</v>
      </c>
      <c r="H1337" s="74">
        <v>45201</v>
      </c>
      <c r="I1337" s="60">
        <f t="shared" si="51"/>
        <v>45203</v>
      </c>
      <c r="J1337" s="88">
        <v>20000</v>
      </c>
      <c r="K1337" s="63">
        <v>5.7492000000000001</v>
      </c>
      <c r="L1337" s="60">
        <v>45385</v>
      </c>
      <c r="M1337" s="63">
        <v>82.5</v>
      </c>
      <c r="N1337" s="112">
        <v>9500</v>
      </c>
      <c r="O1337" s="112">
        <f t="shared" ref="O1337:O1352" si="55">P1337-N1337</f>
        <v>0</v>
      </c>
      <c r="P1337" s="64">
        <v>9500</v>
      </c>
      <c r="Q1337" s="63">
        <v>5.75</v>
      </c>
      <c r="R1337" s="63">
        <v>5.5</v>
      </c>
      <c r="S1337" s="63">
        <v>6</v>
      </c>
      <c r="T1337" s="112">
        <f t="shared" si="52"/>
        <v>20000</v>
      </c>
      <c r="U1337" s="63">
        <v>97.175540999999996</v>
      </c>
      <c r="W1337" s="163">
        <f t="shared" si="50"/>
        <v>10500</v>
      </c>
    </row>
    <row r="1338" spans="1:68" ht="15" customHeight="1" x14ac:dyDescent="0.25">
      <c r="A1338" s="194"/>
      <c r="B1338" s="171"/>
      <c r="C1338" s="26" t="s">
        <v>79</v>
      </c>
      <c r="D1338" s="26" t="s">
        <v>1177</v>
      </c>
      <c r="E1338" s="27" t="s">
        <v>21</v>
      </c>
      <c r="F1338" s="27" t="s">
        <v>2043</v>
      </c>
      <c r="G1338" s="47" t="s">
        <v>2042</v>
      </c>
      <c r="H1338" s="74">
        <v>45202</v>
      </c>
      <c r="I1338" s="60">
        <f t="shared" si="51"/>
        <v>45204</v>
      </c>
      <c r="J1338" s="88">
        <v>15000</v>
      </c>
      <c r="K1338" s="63">
        <v>6.7920999999999996</v>
      </c>
      <c r="L1338" s="60">
        <v>45386</v>
      </c>
      <c r="M1338" s="63">
        <v>64.36</v>
      </c>
      <c r="N1338" s="112">
        <v>2300</v>
      </c>
      <c r="O1338" s="112">
        <f t="shared" si="55"/>
        <v>7354</v>
      </c>
      <c r="P1338" s="64">
        <v>9654</v>
      </c>
      <c r="Q1338" s="63">
        <v>6.75</v>
      </c>
      <c r="R1338" s="63">
        <v>5</v>
      </c>
      <c r="S1338" s="63">
        <v>6.75</v>
      </c>
      <c r="T1338" s="112">
        <f t="shared" si="52"/>
        <v>15000</v>
      </c>
      <c r="U1338" s="63">
        <v>96.680216999999999</v>
      </c>
      <c r="W1338" s="163">
        <f t="shared" si="50"/>
        <v>5346</v>
      </c>
    </row>
    <row r="1339" spans="1:68" ht="15" customHeight="1" x14ac:dyDescent="0.25">
      <c r="A1339" s="194"/>
      <c r="B1339" s="171"/>
      <c r="C1339" s="26" t="s">
        <v>111</v>
      </c>
      <c r="D1339" s="26" t="s">
        <v>1177</v>
      </c>
      <c r="E1339" s="27" t="s">
        <v>23</v>
      </c>
      <c r="F1339" s="27" t="s">
        <v>2044</v>
      </c>
      <c r="G1339" s="47" t="s">
        <v>2042</v>
      </c>
      <c r="H1339" s="74">
        <v>45203</v>
      </c>
      <c r="I1339" s="60">
        <f t="shared" si="51"/>
        <v>45205</v>
      </c>
      <c r="J1339" s="88">
        <v>7500</v>
      </c>
      <c r="K1339" s="63">
        <v>6.1177999999999999</v>
      </c>
      <c r="L1339" s="60">
        <v>45296</v>
      </c>
      <c r="M1339" s="63">
        <v>81.293300000000002</v>
      </c>
      <c r="N1339" s="112">
        <v>4000</v>
      </c>
      <c r="O1339" s="112">
        <f t="shared" si="55"/>
        <v>2087</v>
      </c>
      <c r="P1339" s="64">
        <v>6087</v>
      </c>
      <c r="Q1339" s="63">
        <v>6.15</v>
      </c>
      <c r="R1339" s="63">
        <v>6</v>
      </c>
      <c r="S1339" s="63">
        <v>7</v>
      </c>
      <c r="T1339" s="112">
        <f t="shared" si="52"/>
        <v>7500</v>
      </c>
      <c r="U1339" s="63">
        <v>98.477103999999997</v>
      </c>
      <c r="W1339" s="163">
        <f t="shared" si="50"/>
        <v>1413</v>
      </c>
    </row>
    <row r="1340" spans="1:68" ht="15" customHeight="1" x14ac:dyDescent="0.25">
      <c r="A1340" s="194"/>
      <c r="B1340" s="171"/>
      <c r="C1340" s="26" t="s">
        <v>79</v>
      </c>
      <c r="D1340" s="26" t="s">
        <v>1177</v>
      </c>
      <c r="E1340" s="27" t="s">
        <v>23</v>
      </c>
      <c r="F1340" s="27" t="s">
        <v>2049</v>
      </c>
      <c r="G1340" s="47" t="s">
        <v>2042</v>
      </c>
      <c r="H1340" s="74">
        <v>45209</v>
      </c>
      <c r="I1340" s="60">
        <f t="shared" si="51"/>
        <v>45211</v>
      </c>
      <c r="J1340" s="88">
        <v>15000</v>
      </c>
      <c r="K1340" s="63">
        <v>6.5753000000000004</v>
      </c>
      <c r="L1340" s="60">
        <v>45302</v>
      </c>
      <c r="M1340" s="63">
        <v>59.2333</v>
      </c>
      <c r="N1340" s="112">
        <v>4000</v>
      </c>
      <c r="O1340" s="112">
        <f t="shared" si="55"/>
        <v>4885</v>
      </c>
      <c r="P1340" s="64">
        <v>8885</v>
      </c>
      <c r="Q1340" s="63">
        <v>6.75</v>
      </c>
      <c r="R1340" s="63">
        <v>5.9</v>
      </c>
      <c r="S1340" s="63">
        <v>6.75</v>
      </c>
      <c r="T1340" s="112">
        <f t="shared" si="52"/>
        <v>15000</v>
      </c>
      <c r="U1340" s="63">
        <v>98.365081000000004</v>
      </c>
      <c r="W1340" s="163">
        <f t="shared" si="50"/>
        <v>6115</v>
      </c>
    </row>
    <row r="1341" spans="1:68" ht="15" customHeight="1" x14ac:dyDescent="0.25">
      <c r="A1341" s="194"/>
      <c r="B1341" s="171"/>
      <c r="C1341" s="26" t="s">
        <v>79</v>
      </c>
      <c r="D1341" s="26" t="s">
        <v>1177</v>
      </c>
      <c r="E1341" s="27" t="s">
        <v>21</v>
      </c>
      <c r="F1341" s="27" t="s">
        <v>2050</v>
      </c>
      <c r="G1341" s="47" t="s">
        <v>2042</v>
      </c>
      <c r="H1341" s="74">
        <v>45209</v>
      </c>
      <c r="I1341" s="60">
        <f t="shared" si="51"/>
        <v>45211</v>
      </c>
      <c r="J1341" s="88">
        <v>10000</v>
      </c>
      <c r="K1341" s="63">
        <v>6.7470999999999997</v>
      </c>
      <c r="L1341" s="60">
        <v>45393</v>
      </c>
      <c r="M1341" s="63">
        <v>79.95</v>
      </c>
      <c r="N1341" s="112">
        <v>1000</v>
      </c>
      <c r="O1341" s="112">
        <f t="shared" si="55"/>
        <v>6995</v>
      </c>
      <c r="P1341" s="64">
        <v>7995</v>
      </c>
      <c r="Q1341" s="63">
        <v>7</v>
      </c>
      <c r="R1341" s="63">
        <v>5.5</v>
      </c>
      <c r="S1341" s="63">
        <v>7</v>
      </c>
      <c r="T1341" s="112">
        <f t="shared" si="52"/>
        <v>10000</v>
      </c>
      <c r="U1341" s="63">
        <v>96.701494999999994</v>
      </c>
      <c r="W1341" s="163">
        <f t="shared" si="50"/>
        <v>2005</v>
      </c>
    </row>
    <row r="1342" spans="1:68" ht="15" customHeight="1" x14ac:dyDescent="0.25">
      <c r="A1342" s="194"/>
      <c r="B1342" s="171"/>
      <c r="C1342" s="26" t="s">
        <v>111</v>
      </c>
      <c r="D1342" s="26" t="s">
        <v>1177</v>
      </c>
      <c r="E1342" s="27" t="s">
        <v>21</v>
      </c>
      <c r="F1342" s="27" t="s">
        <v>2051</v>
      </c>
      <c r="G1342" s="47" t="s">
        <v>2042</v>
      </c>
      <c r="H1342" s="74">
        <v>45210</v>
      </c>
      <c r="I1342" s="60">
        <f t="shared" si="51"/>
        <v>45212</v>
      </c>
      <c r="J1342" s="88">
        <v>8500</v>
      </c>
      <c r="K1342" s="63">
        <v>6.524</v>
      </c>
      <c r="L1342" s="60">
        <v>45394</v>
      </c>
      <c r="M1342" s="63">
        <v>103</v>
      </c>
      <c r="N1342" s="112">
        <v>5639</v>
      </c>
      <c r="O1342" s="112">
        <f t="shared" si="55"/>
        <v>2861</v>
      </c>
      <c r="P1342" s="64">
        <v>8500</v>
      </c>
      <c r="Q1342" s="63">
        <v>6.5</v>
      </c>
      <c r="R1342" s="63">
        <v>5.5</v>
      </c>
      <c r="S1342" s="63">
        <v>7</v>
      </c>
      <c r="T1342" s="112">
        <f t="shared" si="52"/>
        <v>8500</v>
      </c>
      <c r="U1342" s="63">
        <v>96.807090000000002</v>
      </c>
      <c r="W1342" s="163">
        <f t="shared" si="50"/>
        <v>0</v>
      </c>
    </row>
    <row r="1343" spans="1:68" ht="15" customHeight="1" x14ac:dyDescent="0.25">
      <c r="A1343" s="194"/>
      <c r="B1343" s="171"/>
      <c r="C1343" s="26" t="s">
        <v>113</v>
      </c>
      <c r="D1343" s="26" t="s">
        <v>1177</v>
      </c>
      <c r="E1343" s="27" t="s">
        <v>18</v>
      </c>
      <c r="F1343" s="27" t="s">
        <v>2052</v>
      </c>
      <c r="G1343" s="47" t="s">
        <v>2042</v>
      </c>
      <c r="H1343" s="74">
        <v>45210</v>
      </c>
      <c r="I1343" s="60">
        <f t="shared" si="51"/>
        <v>45212</v>
      </c>
      <c r="J1343" s="88">
        <v>7000</v>
      </c>
      <c r="K1343" s="63">
        <v>7.3021000000000003</v>
      </c>
      <c r="L1343" s="60">
        <v>45576</v>
      </c>
      <c r="M1343" s="63">
        <v>48.014299999999999</v>
      </c>
      <c r="N1343" s="112">
        <v>3361</v>
      </c>
      <c r="O1343" s="112">
        <f t="shared" si="55"/>
        <v>0</v>
      </c>
      <c r="P1343" s="64">
        <v>3361</v>
      </c>
      <c r="Q1343" s="63">
        <v>6.8</v>
      </c>
      <c r="R1343" s="63">
        <v>6.8</v>
      </c>
      <c r="S1343" s="63">
        <v>6.8</v>
      </c>
      <c r="T1343" s="112">
        <f t="shared" si="52"/>
        <v>7000</v>
      </c>
      <c r="U1343" s="63">
        <v>93.124443999999997</v>
      </c>
      <c r="W1343" s="163">
        <f t="shared" si="50"/>
        <v>3639</v>
      </c>
    </row>
    <row r="1344" spans="1:68" ht="15" customHeight="1" x14ac:dyDescent="0.25">
      <c r="A1344" s="194"/>
      <c r="B1344" s="171"/>
      <c r="C1344" s="26" t="s">
        <v>76</v>
      </c>
      <c r="D1344" s="26" t="s">
        <v>1177</v>
      </c>
      <c r="E1344" s="27" t="s">
        <v>21</v>
      </c>
      <c r="F1344" s="27" t="s">
        <v>2058</v>
      </c>
      <c r="G1344" s="47" t="s">
        <v>2042</v>
      </c>
      <c r="H1344" s="74">
        <v>45215</v>
      </c>
      <c r="I1344" s="60">
        <f t="shared" si="51"/>
        <v>45217</v>
      </c>
      <c r="J1344" s="88">
        <v>45000</v>
      </c>
      <c r="K1344" s="63">
        <v>5.7553000000000001</v>
      </c>
      <c r="L1344" s="60">
        <v>45399</v>
      </c>
      <c r="M1344" s="63">
        <v>99.804400000000001</v>
      </c>
      <c r="N1344" s="112">
        <v>37562</v>
      </c>
      <c r="O1344" s="112">
        <f t="shared" si="55"/>
        <v>2250</v>
      </c>
      <c r="P1344" s="64">
        <v>39812</v>
      </c>
      <c r="Q1344" s="63">
        <v>5.8</v>
      </c>
      <c r="R1344" s="63">
        <v>5.35</v>
      </c>
      <c r="S1344" s="63">
        <v>7</v>
      </c>
      <c r="T1344" s="112">
        <f t="shared" si="52"/>
        <v>45000</v>
      </c>
      <c r="U1344" s="63">
        <v>97.172618</v>
      </c>
      <c r="W1344" s="163">
        <f t="shared" si="50"/>
        <v>5188</v>
      </c>
    </row>
    <row r="1345" spans="1:23" ht="15" customHeight="1" x14ac:dyDescent="0.25">
      <c r="A1345" s="194"/>
      <c r="B1345" s="171"/>
      <c r="C1345" s="26" t="s">
        <v>76</v>
      </c>
      <c r="D1345" s="26" t="s">
        <v>1177</v>
      </c>
      <c r="E1345" s="27" t="s">
        <v>18</v>
      </c>
      <c r="F1345" s="27" t="s">
        <v>2059</v>
      </c>
      <c r="G1345" s="47" t="s">
        <v>2042</v>
      </c>
      <c r="H1345" s="74">
        <v>45215</v>
      </c>
      <c r="I1345" s="60">
        <f t="shared" si="51"/>
        <v>45217</v>
      </c>
      <c r="J1345" s="88">
        <v>10000</v>
      </c>
      <c r="K1345" s="63">
        <v>6.2178000000000004</v>
      </c>
      <c r="L1345" s="60">
        <v>45581</v>
      </c>
      <c r="M1345" s="63">
        <v>140</v>
      </c>
      <c r="N1345" s="112">
        <v>0</v>
      </c>
      <c r="O1345" s="112">
        <f t="shared" si="55"/>
        <v>10000</v>
      </c>
      <c r="P1345" s="64">
        <v>10000</v>
      </c>
      <c r="Q1345" s="63">
        <v>5.85</v>
      </c>
      <c r="R1345" s="63">
        <v>5.85</v>
      </c>
      <c r="S1345" s="63">
        <v>6</v>
      </c>
      <c r="T1345" s="112">
        <f t="shared" si="52"/>
        <v>10000</v>
      </c>
      <c r="U1345" s="63">
        <v>94.084999999999994</v>
      </c>
      <c r="W1345" s="163">
        <f t="shared" si="50"/>
        <v>0</v>
      </c>
    </row>
    <row r="1346" spans="1:23" ht="15" customHeight="1" x14ac:dyDescent="0.25">
      <c r="A1346" s="194"/>
      <c r="B1346" s="171"/>
      <c r="C1346" s="26" t="s">
        <v>79</v>
      </c>
      <c r="D1346" s="26" t="s">
        <v>1177</v>
      </c>
      <c r="E1346" s="27" t="s">
        <v>23</v>
      </c>
      <c r="F1346" s="27" t="s">
        <v>2175</v>
      </c>
      <c r="G1346" s="47" t="s">
        <v>2042</v>
      </c>
      <c r="H1346" s="74">
        <v>45216</v>
      </c>
      <c r="I1346" s="60">
        <f t="shared" si="51"/>
        <v>45218</v>
      </c>
      <c r="J1346" s="88">
        <v>15000</v>
      </c>
      <c r="K1346" s="63">
        <v>6.4686000000000003</v>
      </c>
      <c r="L1346" s="60">
        <v>45309</v>
      </c>
      <c r="M1346" s="63">
        <v>70.6267</v>
      </c>
      <c r="N1346" s="112">
        <v>5520</v>
      </c>
      <c r="O1346" s="112">
        <f t="shared" si="55"/>
        <v>5054</v>
      </c>
      <c r="P1346" s="64">
        <v>10574</v>
      </c>
      <c r="Q1346" s="63">
        <v>6.5</v>
      </c>
      <c r="R1346" s="63">
        <v>5.95</v>
      </c>
      <c r="S1346" s="63">
        <v>7</v>
      </c>
      <c r="T1346" s="112">
        <f t="shared" si="52"/>
        <v>15000</v>
      </c>
      <c r="U1346" s="63">
        <v>98.391176999999999</v>
      </c>
      <c r="W1346" s="163">
        <f t="shared" si="50"/>
        <v>4426</v>
      </c>
    </row>
    <row r="1347" spans="1:23" ht="15" customHeight="1" x14ac:dyDescent="0.25">
      <c r="A1347" s="194"/>
      <c r="B1347" s="171"/>
      <c r="C1347" s="26" t="s">
        <v>79</v>
      </c>
      <c r="D1347" s="26" t="s">
        <v>1177</v>
      </c>
      <c r="E1347" s="27" t="s">
        <v>21</v>
      </c>
      <c r="F1347" s="27" t="s">
        <v>2066</v>
      </c>
      <c r="G1347" s="47" t="s">
        <v>2042</v>
      </c>
      <c r="H1347" s="74">
        <v>45216</v>
      </c>
      <c r="I1347" s="60">
        <f t="shared" si="51"/>
        <v>45218</v>
      </c>
      <c r="J1347" s="88">
        <v>10000</v>
      </c>
      <c r="K1347" s="63">
        <v>6.9672999999999998</v>
      </c>
      <c r="L1347" s="60">
        <v>45400</v>
      </c>
      <c r="M1347" s="63">
        <v>45.6</v>
      </c>
      <c r="N1347" s="112">
        <v>1895</v>
      </c>
      <c r="O1347" s="112">
        <f t="shared" si="55"/>
        <v>2665</v>
      </c>
      <c r="P1347" s="64">
        <v>4560</v>
      </c>
      <c r="Q1347" s="63">
        <v>7</v>
      </c>
      <c r="R1347" s="63">
        <v>6</v>
      </c>
      <c r="S1347" s="63">
        <v>7</v>
      </c>
      <c r="T1347" s="112">
        <f t="shared" si="52"/>
        <v>10000</v>
      </c>
      <c r="U1347" s="63">
        <v>96.597477999999995</v>
      </c>
      <c r="W1347" s="163">
        <f t="shared" ref="W1347:W1410" si="56">J1347-P1347</f>
        <v>5440</v>
      </c>
    </row>
    <row r="1348" spans="1:23" ht="15" customHeight="1" x14ac:dyDescent="0.25">
      <c r="A1348" s="194"/>
      <c r="B1348" s="171"/>
      <c r="C1348" s="26" t="s">
        <v>111</v>
      </c>
      <c r="D1348" s="26" t="s">
        <v>1177</v>
      </c>
      <c r="E1348" s="27" t="s">
        <v>21</v>
      </c>
      <c r="F1348" s="27" t="s">
        <v>2061</v>
      </c>
      <c r="G1348" s="47" t="s">
        <v>2042</v>
      </c>
      <c r="H1348" s="74">
        <v>45217</v>
      </c>
      <c r="I1348" s="60">
        <f t="shared" si="51"/>
        <v>45219</v>
      </c>
      <c r="J1348" s="88">
        <v>9500</v>
      </c>
      <c r="K1348" s="63">
        <v>6.7096</v>
      </c>
      <c r="L1348" s="60">
        <v>45401</v>
      </c>
      <c r="M1348" s="63">
        <v>137.1474</v>
      </c>
      <c r="N1348" s="112">
        <v>4040</v>
      </c>
      <c r="O1348" s="112">
        <f t="shared" si="55"/>
        <v>5460</v>
      </c>
      <c r="P1348" s="64">
        <v>9500</v>
      </c>
      <c r="Q1348" s="63">
        <v>6.5</v>
      </c>
      <c r="R1348" s="63">
        <v>6.45</v>
      </c>
      <c r="S1348" s="63">
        <v>6.75</v>
      </c>
      <c r="T1348" s="112">
        <f t="shared" si="52"/>
        <v>9500</v>
      </c>
      <c r="U1348" s="63">
        <v>96.719211000000001</v>
      </c>
      <c r="W1348" s="163">
        <f t="shared" si="56"/>
        <v>0</v>
      </c>
    </row>
    <row r="1349" spans="1:23" ht="15" customHeight="1" x14ac:dyDescent="0.25">
      <c r="A1349" s="194"/>
      <c r="B1349" s="171"/>
      <c r="C1349" s="26" t="s">
        <v>113</v>
      </c>
      <c r="D1349" s="26" t="s">
        <v>1177</v>
      </c>
      <c r="E1349" s="27" t="s">
        <v>21</v>
      </c>
      <c r="F1349" s="27" t="s">
        <v>2062</v>
      </c>
      <c r="G1349" s="47" t="s">
        <v>2042</v>
      </c>
      <c r="H1349" s="74">
        <v>45217</v>
      </c>
      <c r="I1349" s="60">
        <f t="shared" si="51"/>
        <v>45219</v>
      </c>
      <c r="J1349" s="88">
        <v>9000</v>
      </c>
      <c r="K1349" s="63"/>
      <c r="L1349" s="60">
        <v>45401</v>
      </c>
      <c r="M1349" s="63"/>
      <c r="N1349" s="112"/>
      <c r="O1349" s="112">
        <f t="shared" si="55"/>
        <v>0</v>
      </c>
      <c r="P1349" s="64"/>
      <c r="Q1349" s="63"/>
      <c r="R1349" s="63"/>
      <c r="S1349" s="63"/>
      <c r="T1349" s="112">
        <f t="shared" si="52"/>
        <v>9000</v>
      </c>
      <c r="U1349" s="63" t="s">
        <v>1430</v>
      </c>
      <c r="W1349" s="163">
        <f t="shared" si="56"/>
        <v>9000</v>
      </c>
    </row>
    <row r="1350" spans="1:23" ht="15" customHeight="1" x14ac:dyDescent="0.25">
      <c r="A1350" s="194"/>
      <c r="B1350" s="171"/>
      <c r="C1350" s="26" t="s">
        <v>113</v>
      </c>
      <c r="D1350" s="26" t="s">
        <v>1177</v>
      </c>
      <c r="E1350" s="27" t="s">
        <v>18</v>
      </c>
      <c r="F1350" s="27" t="s">
        <v>2063</v>
      </c>
      <c r="G1350" s="47" t="s">
        <v>2042</v>
      </c>
      <c r="H1350" s="74">
        <v>45217</v>
      </c>
      <c r="I1350" s="60">
        <f t="shared" si="51"/>
        <v>45219</v>
      </c>
      <c r="J1350" s="88">
        <v>9000</v>
      </c>
      <c r="K1350" s="63"/>
      <c r="L1350" s="60">
        <v>45583</v>
      </c>
      <c r="M1350" s="63"/>
      <c r="N1350" s="112"/>
      <c r="O1350" s="112">
        <f t="shared" si="55"/>
        <v>0</v>
      </c>
      <c r="P1350" s="64"/>
      <c r="Q1350" s="63"/>
      <c r="R1350" s="63"/>
      <c r="S1350" s="63"/>
      <c r="T1350" s="112">
        <f t="shared" si="52"/>
        <v>9000</v>
      </c>
      <c r="U1350" s="63" t="s">
        <v>1430</v>
      </c>
      <c r="W1350" s="163">
        <f t="shared" si="56"/>
        <v>9000</v>
      </c>
    </row>
    <row r="1351" spans="1:23" ht="15" customHeight="1" x14ac:dyDescent="0.25">
      <c r="A1351" s="194"/>
      <c r="B1351" s="171"/>
      <c r="C1351" s="26" t="s">
        <v>76</v>
      </c>
      <c r="D1351" s="26" t="s">
        <v>1177</v>
      </c>
      <c r="E1351" s="27" t="s">
        <v>21</v>
      </c>
      <c r="F1351" s="27" t="s">
        <v>2070</v>
      </c>
      <c r="G1351" s="47" t="s">
        <v>2042</v>
      </c>
      <c r="H1351" s="74">
        <v>45222</v>
      </c>
      <c r="I1351" s="60">
        <f t="shared" si="51"/>
        <v>45224</v>
      </c>
      <c r="J1351" s="88">
        <v>15000</v>
      </c>
      <c r="K1351" s="63">
        <v>5.8691000000000004</v>
      </c>
      <c r="L1351" s="60">
        <v>45406</v>
      </c>
      <c r="M1351" s="63">
        <v>170</v>
      </c>
      <c r="N1351" s="112">
        <v>9000</v>
      </c>
      <c r="O1351" s="112">
        <f t="shared" si="55"/>
        <v>6000</v>
      </c>
      <c r="P1351" s="64">
        <v>15000</v>
      </c>
      <c r="Q1351" s="63">
        <v>6</v>
      </c>
      <c r="R1351" s="63">
        <v>5.35</v>
      </c>
      <c r="S1351" s="63">
        <v>6</v>
      </c>
      <c r="T1351" s="112">
        <f t="shared" si="52"/>
        <v>15000</v>
      </c>
      <c r="U1351" s="63">
        <v>97.118333000000007</v>
      </c>
      <c r="W1351" s="163">
        <f t="shared" si="56"/>
        <v>0</v>
      </c>
    </row>
    <row r="1352" spans="1:23" ht="15" customHeight="1" x14ac:dyDescent="0.25">
      <c r="A1352" s="194"/>
      <c r="B1352" s="171"/>
      <c r="C1352" s="26" t="s">
        <v>79</v>
      </c>
      <c r="D1352" s="26" t="s">
        <v>1177</v>
      </c>
      <c r="E1352" s="27" t="s">
        <v>23</v>
      </c>
      <c r="F1352" s="27" t="s">
        <v>2071</v>
      </c>
      <c r="G1352" s="47" t="s">
        <v>2042</v>
      </c>
      <c r="H1352" s="74">
        <v>45223</v>
      </c>
      <c r="I1352" s="60">
        <f t="shared" si="51"/>
        <v>45225</v>
      </c>
      <c r="J1352" s="88">
        <v>10000</v>
      </c>
      <c r="K1352" s="63">
        <v>6.4935999999999998</v>
      </c>
      <c r="L1352" s="60">
        <v>45316</v>
      </c>
      <c r="M1352" s="63">
        <v>100.5</v>
      </c>
      <c r="N1352" s="112">
        <v>5334</v>
      </c>
      <c r="O1352" s="112">
        <f t="shared" si="55"/>
        <v>4666</v>
      </c>
      <c r="P1352" s="64">
        <v>10000</v>
      </c>
      <c r="Q1352" s="63">
        <v>6.5</v>
      </c>
      <c r="R1352" s="63">
        <v>6.25</v>
      </c>
      <c r="S1352" s="63">
        <v>6.5</v>
      </c>
      <c r="T1352" s="112">
        <f t="shared" si="52"/>
        <v>10000</v>
      </c>
      <c r="U1352" s="63">
        <v>98.385065999999995</v>
      </c>
      <c r="W1352" s="163">
        <f t="shared" si="56"/>
        <v>0</v>
      </c>
    </row>
    <row r="1353" spans="1:23" ht="15" customHeight="1" x14ac:dyDescent="0.25">
      <c r="A1353" s="194"/>
      <c r="B1353" s="171"/>
      <c r="C1353" s="26" t="s">
        <v>79</v>
      </c>
      <c r="D1353" s="26" t="s">
        <v>1177</v>
      </c>
      <c r="E1353" s="27" t="s">
        <v>21</v>
      </c>
      <c r="F1353" s="27" t="s">
        <v>2072</v>
      </c>
      <c r="G1353" s="47" t="s">
        <v>2042</v>
      </c>
      <c r="H1353" s="74">
        <v>45223</v>
      </c>
      <c r="I1353" s="60">
        <f t="shared" si="51"/>
        <v>45225</v>
      </c>
      <c r="J1353" s="88">
        <v>10000</v>
      </c>
      <c r="K1353" s="63">
        <v>6.7493999999999996</v>
      </c>
      <c r="L1353" s="60">
        <v>45400</v>
      </c>
      <c r="M1353" s="63">
        <v>59.66</v>
      </c>
      <c r="N1353" s="112">
        <v>2930</v>
      </c>
      <c r="O1353" s="112">
        <f t="shared" ref="O1353:O1402" si="57">P1353-N1353</f>
        <v>3036</v>
      </c>
      <c r="P1353" s="64">
        <v>5966</v>
      </c>
      <c r="Q1353" s="63">
        <v>6.75</v>
      </c>
      <c r="R1353" s="63">
        <v>6</v>
      </c>
      <c r="S1353" s="63">
        <v>6.75</v>
      </c>
      <c r="T1353" s="112">
        <f t="shared" si="52"/>
        <v>10000</v>
      </c>
      <c r="U1353" s="63">
        <v>96.823289000000003</v>
      </c>
      <c r="W1353" s="163">
        <f t="shared" si="56"/>
        <v>4034</v>
      </c>
    </row>
    <row r="1354" spans="1:23" ht="15" customHeight="1" x14ac:dyDescent="0.25">
      <c r="A1354" s="194"/>
      <c r="B1354" s="171"/>
      <c r="C1354" s="26" t="s">
        <v>79</v>
      </c>
      <c r="D1354" s="26" t="s">
        <v>1177</v>
      </c>
      <c r="E1354" s="27" t="s">
        <v>18</v>
      </c>
      <c r="F1354" s="27" t="s">
        <v>2073</v>
      </c>
      <c r="G1354" s="47" t="s">
        <v>2042</v>
      </c>
      <c r="H1354" s="74">
        <v>45223</v>
      </c>
      <c r="I1354" s="60">
        <f t="shared" si="51"/>
        <v>45225</v>
      </c>
      <c r="J1354" s="88">
        <v>21000</v>
      </c>
      <c r="K1354" s="63">
        <v>6.8121999999999998</v>
      </c>
      <c r="L1354" s="60">
        <v>45589</v>
      </c>
      <c r="M1354" s="63">
        <v>89.547600000000003</v>
      </c>
      <c r="N1354" s="112">
        <v>12025</v>
      </c>
      <c r="O1354" s="112">
        <f t="shared" si="57"/>
        <v>6780</v>
      </c>
      <c r="P1354" s="64">
        <v>18805</v>
      </c>
      <c r="Q1354" s="63">
        <v>7</v>
      </c>
      <c r="R1354" s="63">
        <v>6</v>
      </c>
      <c r="S1354" s="63">
        <v>7</v>
      </c>
      <c r="T1354" s="112">
        <f t="shared" si="52"/>
        <v>21000</v>
      </c>
      <c r="U1354" s="63">
        <v>93.555948000000001</v>
      </c>
      <c r="W1354" s="163">
        <f t="shared" si="56"/>
        <v>2195</v>
      </c>
    </row>
    <row r="1355" spans="1:23" ht="15" customHeight="1" x14ac:dyDescent="0.25">
      <c r="A1355" s="194"/>
      <c r="B1355" s="171"/>
      <c r="C1355" s="26" t="s">
        <v>111</v>
      </c>
      <c r="D1355" s="26" t="s">
        <v>1177</v>
      </c>
      <c r="E1355" s="27" t="s">
        <v>23</v>
      </c>
      <c r="F1355" s="27" t="s">
        <v>2077</v>
      </c>
      <c r="G1355" s="47" t="s">
        <v>2042</v>
      </c>
      <c r="H1355" s="74">
        <v>45224</v>
      </c>
      <c r="I1355" s="60">
        <f t="shared" si="51"/>
        <v>45226</v>
      </c>
      <c r="J1355" s="88">
        <v>7000</v>
      </c>
      <c r="K1355" s="63">
        <v>6.0941000000000001</v>
      </c>
      <c r="L1355" s="60">
        <v>45317</v>
      </c>
      <c r="M1355" s="63">
        <v>102.24290000000001</v>
      </c>
      <c r="N1355" s="112">
        <v>785</v>
      </c>
      <c r="O1355" s="112">
        <f t="shared" si="57"/>
        <v>6215</v>
      </c>
      <c r="P1355" s="64">
        <v>7000</v>
      </c>
      <c r="Q1355" s="63">
        <v>6.15</v>
      </c>
      <c r="R1355" s="63">
        <v>5.9</v>
      </c>
      <c r="S1355" s="63">
        <v>6.15</v>
      </c>
      <c r="T1355" s="112">
        <f t="shared" si="52"/>
        <v>7000</v>
      </c>
      <c r="U1355" s="63">
        <v>98.482919999999993</v>
      </c>
      <c r="W1355" s="163">
        <f t="shared" si="56"/>
        <v>0</v>
      </c>
    </row>
    <row r="1356" spans="1:23" ht="15" customHeight="1" x14ac:dyDescent="0.25">
      <c r="A1356" s="194"/>
      <c r="B1356" s="171"/>
      <c r="C1356" s="26" t="s">
        <v>112</v>
      </c>
      <c r="D1356" s="26" t="s">
        <v>1177</v>
      </c>
      <c r="E1356" s="27" t="s">
        <v>18</v>
      </c>
      <c r="F1356" s="27" t="s">
        <v>2078</v>
      </c>
      <c r="G1356" s="47" t="s">
        <v>2042</v>
      </c>
      <c r="H1356" s="74">
        <v>45223</v>
      </c>
      <c r="I1356" s="60">
        <f t="shared" si="51"/>
        <v>45225</v>
      </c>
      <c r="J1356" s="88">
        <v>10000</v>
      </c>
      <c r="K1356" s="63">
        <v>6.8428000000000004</v>
      </c>
      <c r="L1356" s="60">
        <v>45589</v>
      </c>
      <c r="M1356" s="63">
        <v>148.99</v>
      </c>
      <c r="N1356" s="112">
        <v>500</v>
      </c>
      <c r="O1356" s="112">
        <f t="shared" si="57"/>
        <v>0</v>
      </c>
      <c r="P1356" s="64">
        <v>500</v>
      </c>
      <c r="Q1356" s="63">
        <v>6.4</v>
      </c>
      <c r="R1356" s="63">
        <v>6.4</v>
      </c>
      <c r="S1356" s="63">
        <v>7.5</v>
      </c>
      <c r="T1356" s="112">
        <f t="shared" si="52"/>
        <v>10000</v>
      </c>
      <c r="U1356" s="63">
        <v>93.528889000000007</v>
      </c>
      <c r="W1356" s="163">
        <f t="shared" si="56"/>
        <v>9500</v>
      </c>
    </row>
    <row r="1357" spans="1:23" ht="19.5" customHeight="1" x14ac:dyDescent="0.25">
      <c r="A1357" s="194"/>
      <c r="B1357" s="173"/>
      <c r="C1357" s="26" t="s">
        <v>113</v>
      </c>
      <c r="D1357" s="26" t="s">
        <v>1177</v>
      </c>
      <c r="E1357" s="27" t="s">
        <v>21</v>
      </c>
      <c r="F1357" s="27" t="s">
        <v>2079</v>
      </c>
      <c r="G1357" s="47" t="s">
        <v>2042</v>
      </c>
      <c r="H1357" s="74">
        <v>45224</v>
      </c>
      <c r="I1357" s="60">
        <f t="shared" si="51"/>
        <v>45226</v>
      </c>
      <c r="J1357" s="88">
        <v>10000</v>
      </c>
      <c r="K1357" s="63">
        <v>6.9878</v>
      </c>
      <c r="L1357" s="60">
        <v>45408</v>
      </c>
      <c r="M1357" s="63">
        <v>25.3</v>
      </c>
      <c r="N1357" s="112">
        <v>0</v>
      </c>
      <c r="O1357" s="112">
        <f t="shared" si="57"/>
        <v>2530</v>
      </c>
      <c r="P1357" s="64">
        <v>2530</v>
      </c>
      <c r="Q1357" s="63">
        <v>6.75</v>
      </c>
      <c r="R1357" s="63">
        <v>6.7</v>
      </c>
      <c r="S1357" s="63">
        <v>6.75</v>
      </c>
      <c r="T1357" s="112">
        <f t="shared" si="52"/>
        <v>10000</v>
      </c>
      <c r="U1357" s="63">
        <v>96.587800000000001</v>
      </c>
      <c r="W1357" s="163">
        <f t="shared" si="56"/>
        <v>7470</v>
      </c>
    </row>
    <row r="1358" spans="1:23" ht="15" customHeight="1" x14ac:dyDescent="0.2">
      <c r="A1358" s="194"/>
      <c r="B1358" s="174" t="s">
        <v>161</v>
      </c>
      <c r="C1358" s="34" t="s">
        <v>76</v>
      </c>
      <c r="D1358" s="34" t="s">
        <v>1177</v>
      </c>
      <c r="E1358" s="65" t="s">
        <v>23</v>
      </c>
      <c r="F1358" s="65" t="s">
        <v>2085</v>
      </c>
      <c r="G1358" s="43" t="s">
        <v>2086</v>
      </c>
      <c r="H1358" s="67">
        <v>45229</v>
      </c>
      <c r="I1358" s="37">
        <f t="shared" si="51"/>
        <v>45231</v>
      </c>
      <c r="J1358" s="41">
        <v>15000</v>
      </c>
      <c r="K1358" s="44">
        <v>5.6497000000000002</v>
      </c>
      <c r="L1358" s="67">
        <v>45322</v>
      </c>
      <c r="M1358" s="44">
        <v>96.5</v>
      </c>
      <c r="N1358" s="110">
        <v>13715</v>
      </c>
      <c r="O1358" s="146">
        <f t="shared" si="57"/>
        <v>750</v>
      </c>
      <c r="P1358" s="70">
        <v>14465</v>
      </c>
      <c r="Q1358" s="44">
        <v>5.75</v>
      </c>
      <c r="R1358" s="44">
        <v>5.25</v>
      </c>
      <c r="S1358" s="44">
        <v>6</v>
      </c>
      <c r="T1358" s="132">
        <f t="shared" si="52"/>
        <v>15000</v>
      </c>
      <c r="U1358" s="44">
        <v>98.592000999999996</v>
      </c>
      <c r="W1358" s="163">
        <f t="shared" si="56"/>
        <v>535</v>
      </c>
    </row>
    <row r="1359" spans="1:23" ht="15" customHeight="1" x14ac:dyDescent="0.2">
      <c r="A1359" s="194"/>
      <c r="B1359" s="175"/>
      <c r="C1359" s="34" t="s">
        <v>79</v>
      </c>
      <c r="D1359" s="34" t="s">
        <v>1177</v>
      </c>
      <c r="E1359" s="65" t="s">
        <v>23</v>
      </c>
      <c r="F1359" s="65" t="s">
        <v>2087</v>
      </c>
      <c r="G1359" s="43" t="s">
        <v>2086</v>
      </c>
      <c r="H1359" s="67">
        <v>45230</v>
      </c>
      <c r="I1359" s="37">
        <f t="shared" si="51"/>
        <v>45232</v>
      </c>
      <c r="J1359" s="41">
        <v>15000</v>
      </c>
      <c r="K1359" s="44">
        <v>6.5377999999999998</v>
      </c>
      <c r="L1359" s="67">
        <v>45323</v>
      </c>
      <c r="M1359" s="44">
        <v>108.05329999999999</v>
      </c>
      <c r="N1359" s="110">
        <v>1622</v>
      </c>
      <c r="O1359" s="146">
        <f t="shared" si="57"/>
        <v>13378</v>
      </c>
      <c r="P1359" s="70">
        <v>15000</v>
      </c>
      <c r="Q1359" s="44">
        <v>6.5</v>
      </c>
      <c r="R1359" s="44">
        <v>6</v>
      </c>
      <c r="S1359" s="44">
        <v>6.5</v>
      </c>
      <c r="T1359" s="132">
        <f t="shared" si="52"/>
        <v>15000</v>
      </c>
      <c r="U1359" s="44">
        <v>98.374257999999998</v>
      </c>
      <c r="W1359" s="163">
        <f t="shared" si="56"/>
        <v>0</v>
      </c>
    </row>
    <row r="1360" spans="1:23" ht="15" customHeight="1" x14ac:dyDescent="0.2">
      <c r="A1360" s="194"/>
      <c r="B1360" s="175"/>
      <c r="C1360" s="34" t="s">
        <v>79</v>
      </c>
      <c r="D1360" s="34" t="s">
        <v>1177</v>
      </c>
      <c r="E1360" s="65" t="s">
        <v>21</v>
      </c>
      <c r="F1360" s="65" t="s">
        <v>2088</v>
      </c>
      <c r="G1360" s="43" t="s">
        <v>2086</v>
      </c>
      <c r="H1360" s="67">
        <v>45230</v>
      </c>
      <c r="I1360" s="37">
        <f t="shared" si="51"/>
        <v>45232</v>
      </c>
      <c r="J1360" s="41">
        <v>10000</v>
      </c>
      <c r="K1360" s="44">
        <v>6.8963999999999999</v>
      </c>
      <c r="L1360" s="67">
        <v>45414</v>
      </c>
      <c r="M1360" s="44">
        <v>60.65</v>
      </c>
      <c r="N1360" s="41">
        <v>260</v>
      </c>
      <c r="O1360" s="146">
        <f t="shared" si="57"/>
        <v>5805</v>
      </c>
      <c r="P1360" s="70">
        <v>6065</v>
      </c>
      <c r="Q1360" s="44">
        <v>6.75</v>
      </c>
      <c r="R1360" s="44">
        <v>6</v>
      </c>
      <c r="S1360" s="44">
        <v>6.75</v>
      </c>
      <c r="T1360" s="132">
        <f t="shared" si="52"/>
        <v>10000</v>
      </c>
      <c r="U1360" s="44">
        <v>96.630949000000001</v>
      </c>
      <c r="W1360" s="163">
        <f t="shared" si="56"/>
        <v>3935</v>
      </c>
    </row>
    <row r="1361" spans="1:23" ht="15" customHeight="1" x14ac:dyDescent="0.2">
      <c r="A1361" s="194"/>
      <c r="B1361" s="175"/>
      <c r="C1361" s="34" t="s">
        <v>111</v>
      </c>
      <c r="D1361" s="34" t="s">
        <v>1177</v>
      </c>
      <c r="E1361" s="65" t="s">
        <v>18</v>
      </c>
      <c r="F1361" s="65" t="s">
        <v>2121</v>
      </c>
      <c r="G1361" s="43" t="s">
        <v>2086</v>
      </c>
      <c r="H1361" s="67">
        <v>45231</v>
      </c>
      <c r="I1361" s="37">
        <f t="shared" si="51"/>
        <v>45233</v>
      </c>
      <c r="J1361" s="41">
        <v>7500</v>
      </c>
      <c r="K1361" s="44">
        <v>6.9446000000000003</v>
      </c>
      <c r="L1361" s="67">
        <v>45597</v>
      </c>
      <c r="M1361" s="44">
        <v>153.0933</v>
      </c>
      <c r="N1361" s="41">
        <v>2395</v>
      </c>
      <c r="O1361" s="146">
        <f t="shared" si="57"/>
        <v>5067</v>
      </c>
      <c r="P1361" s="70">
        <v>7462</v>
      </c>
      <c r="Q1361" s="44">
        <v>6.75</v>
      </c>
      <c r="R1361" s="44">
        <v>6</v>
      </c>
      <c r="S1361" s="44">
        <v>7</v>
      </c>
      <c r="T1361" s="132">
        <f t="shared" si="52"/>
        <v>7500</v>
      </c>
      <c r="U1361" s="44">
        <v>93.438957000000002</v>
      </c>
      <c r="W1361" s="163">
        <f t="shared" si="56"/>
        <v>38</v>
      </c>
    </row>
    <row r="1362" spans="1:23" ht="15" customHeight="1" x14ac:dyDescent="0.2">
      <c r="A1362" s="194"/>
      <c r="B1362" s="175"/>
      <c r="C1362" s="34" t="s">
        <v>79</v>
      </c>
      <c r="D1362" s="34" t="s">
        <v>1177</v>
      </c>
      <c r="E1362" s="65" t="s">
        <v>21</v>
      </c>
      <c r="F1362" s="65" t="s">
        <v>2092</v>
      </c>
      <c r="G1362" s="43" t="s">
        <v>2086</v>
      </c>
      <c r="H1362" s="67">
        <v>45237</v>
      </c>
      <c r="I1362" s="37">
        <f t="shared" si="51"/>
        <v>45239</v>
      </c>
      <c r="J1362" s="41">
        <v>12000</v>
      </c>
      <c r="K1362" s="44">
        <v>6.8226000000000004</v>
      </c>
      <c r="L1362" s="67">
        <v>45421</v>
      </c>
      <c r="M1362" s="44">
        <v>107.75830000000001</v>
      </c>
      <c r="N1362" s="41">
        <v>5000</v>
      </c>
      <c r="O1362" s="146">
        <f t="shared" si="57"/>
        <v>5899</v>
      </c>
      <c r="P1362" s="70">
        <v>10899</v>
      </c>
      <c r="Q1362" s="44">
        <v>6.75</v>
      </c>
      <c r="R1362" s="44">
        <v>6.15</v>
      </c>
      <c r="S1362" s="44">
        <v>7</v>
      </c>
      <c r="T1362" s="132">
        <f t="shared" si="52"/>
        <v>12000</v>
      </c>
      <c r="U1362" s="44">
        <v>96.665786999999995</v>
      </c>
      <c r="W1362" s="163">
        <f t="shared" si="56"/>
        <v>1101</v>
      </c>
    </row>
    <row r="1363" spans="1:23" ht="15" customHeight="1" x14ac:dyDescent="0.2">
      <c r="A1363" s="194"/>
      <c r="B1363" s="175"/>
      <c r="C1363" s="34" t="s">
        <v>79</v>
      </c>
      <c r="D1363" s="34" t="s">
        <v>1177</v>
      </c>
      <c r="E1363" s="65" t="s">
        <v>18</v>
      </c>
      <c r="F1363" s="65" t="s">
        <v>2093</v>
      </c>
      <c r="G1363" s="43" t="s">
        <v>2086</v>
      </c>
      <c r="H1363" s="67">
        <v>45237</v>
      </c>
      <c r="I1363" s="37">
        <f t="shared" si="51"/>
        <v>45239</v>
      </c>
      <c r="J1363" s="41">
        <v>7000</v>
      </c>
      <c r="K1363" s="44">
        <v>7.3723999999999998</v>
      </c>
      <c r="L1363" s="67">
        <v>45603</v>
      </c>
      <c r="M1363" s="44">
        <v>140.24289999999999</v>
      </c>
      <c r="N1363" s="41">
        <v>781</v>
      </c>
      <c r="O1363" s="146">
        <f t="shared" si="57"/>
        <v>6219</v>
      </c>
      <c r="P1363" s="70">
        <v>7000</v>
      </c>
      <c r="Q1363" s="44">
        <v>7</v>
      </c>
      <c r="R1363" s="44">
        <v>6.5</v>
      </c>
      <c r="S1363" s="44">
        <v>7.5</v>
      </c>
      <c r="T1363" s="132">
        <f t="shared" si="52"/>
        <v>7000</v>
      </c>
      <c r="U1363" s="44">
        <v>93.062805999999995</v>
      </c>
      <c r="W1363" s="163">
        <f t="shared" si="56"/>
        <v>0</v>
      </c>
    </row>
    <row r="1364" spans="1:23" ht="15" customHeight="1" x14ac:dyDescent="0.2">
      <c r="A1364" s="194"/>
      <c r="B1364" s="175"/>
      <c r="C1364" s="34" t="s">
        <v>111</v>
      </c>
      <c r="D1364" s="34" t="s">
        <v>1177</v>
      </c>
      <c r="E1364" s="65" t="s">
        <v>21</v>
      </c>
      <c r="F1364" s="65" t="s">
        <v>2094</v>
      </c>
      <c r="G1364" s="43" t="s">
        <v>2086</v>
      </c>
      <c r="H1364" s="67">
        <v>45238</v>
      </c>
      <c r="I1364" s="37">
        <f t="shared" si="51"/>
        <v>45240</v>
      </c>
      <c r="J1364" s="41">
        <v>9500</v>
      </c>
      <c r="K1364" s="44">
        <v>6.5781000000000001</v>
      </c>
      <c r="L1364" s="67">
        <v>45422</v>
      </c>
      <c r="M1364" s="44">
        <v>158.6105</v>
      </c>
      <c r="N1364" s="41">
        <v>7636</v>
      </c>
      <c r="O1364" s="146">
        <f t="shared" si="57"/>
        <v>1864</v>
      </c>
      <c r="P1364" s="70">
        <v>9500</v>
      </c>
      <c r="Q1364" s="44">
        <v>6.5</v>
      </c>
      <c r="R1364" s="44">
        <v>6.1</v>
      </c>
      <c r="S1364" s="44">
        <v>7</v>
      </c>
      <c r="T1364" s="132">
        <f t="shared" si="52"/>
        <v>9500</v>
      </c>
      <c r="U1364" s="44">
        <v>96.781419999999997</v>
      </c>
      <c r="W1364" s="163">
        <f t="shared" si="56"/>
        <v>0</v>
      </c>
    </row>
    <row r="1365" spans="1:23" ht="15" customHeight="1" x14ac:dyDescent="0.2">
      <c r="A1365" s="194"/>
      <c r="B1365" s="175"/>
      <c r="C1365" s="34" t="s">
        <v>112</v>
      </c>
      <c r="D1365" s="34" t="s">
        <v>1177</v>
      </c>
      <c r="E1365" s="65" t="s">
        <v>18</v>
      </c>
      <c r="F1365" s="65" t="s">
        <v>2095</v>
      </c>
      <c r="G1365" s="43" t="s">
        <v>2086</v>
      </c>
      <c r="H1365" s="67">
        <v>45237</v>
      </c>
      <c r="I1365" s="37">
        <f t="shared" si="51"/>
        <v>45239</v>
      </c>
      <c r="J1365" s="41">
        <v>15000</v>
      </c>
      <c r="K1365" s="44">
        <v>6.7876000000000003</v>
      </c>
      <c r="L1365" s="67">
        <v>45603</v>
      </c>
      <c r="M1365" s="44">
        <v>200</v>
      </c>
      <c r="N1365" s="41">
        <v>15000</v>
      </c>
      <c r="O1365" s="146">
        <f t="shared" si="57"/>
        <v>0</v>
      </c>
      <c r="P1365" s="70">
        <v>15000</v>
      </c>
      <c r="Q1365" s="44">
        <v>6.4</v>
      </c>
      <c r="R1365" s="44">
        <v>6.3</v>
      </c>
      <c r="S1365" s="44">
        <v>7</v>
      </c>
      <c r="T1365" s="132">
        <f t="shared" si="52"/>
        <v>15000</v>
      </c>
      <c r="U1365" s="44">
        <v>93.577759</v>
      </c>
      <c r="W1365" s="163">
        <f t="shared" si="56"/>
        <v>0</v>
      </c>
    </row>
    <row r="1366" spans="1:23" ht="15" customHeight="1" x14ac:dyDescent="0.2">
      <c r="A1366" s="194"/>
      <c r="B1366" s="175"/>
      <c r="C1366" s="34" t="s">
        <v>113</v>
      </c>
      <c r="D1366" s="34" t="s">
        <v>1177</v>
      </c>
      <c r="E1366" s="65" t="s">
        <v>21</v>
      </c>
      <c r="F1366" s="65" t="s">
        <v>2096</v>
      </c>
      <c r="G1366" s="43" t="s">
        <v>2086</v>
      </c>
      <c r="H1366" s="67">
        <v>45238</v>
      </c>
      <c r="I1366" s="37">
        <f t="shared" si="51"/>
        <v>45240</v>
      </c>
      <c r="J1366" s="41">
        <v>15000</v>
      </c>
      <c r="K1366" s="44">
        <v>6.9885000000000002</v>
      </c>
      <c r="L1366" s="67">
        <v>45422</v>
      </c>
      <c r="M1366" s="44">
        <v>56.666699999999999</v>
      </c>
      <c r="N1366" s="110"/>
      <c r="O1366" s="146">
        <f t="shared" si="57"/>
        <v>7000</v>
      </c>
      <c r="P1366" s="70">
        <v>7000</v>
      </c>
      <c r="Q1366" s="44">
        <v>6.75</v>
      </c>
      <c r="R1366" s="44">
        <v>6.75</v>
      </c>
      <c r="S1366" s="44">
        <v>7</v>
      </c>
      <c r="T1366" s="132">
        <f t="shared" si="52"/>
        <v>15000</v>
      </c>
      <c r="U1366" s="44">
        <v>96.587500000000006</v>
      </c>
      <c r="W1366" s="163">
        <f t="shared" si="56"/>
        <v>8000</v>
      </c>
    </row>
    <row r="1367" spans="1:23" ht="15" customHeight="1" x14ac:dyDescent="0.2">
      <c r="A1367" s="194"/>
      <c r="B1367" s="175"/>
      <c r="C1367" s="34" t="s">
        <v>79</v>
      </c>
      <c r="D1367" s="34" t="s">
        <v>1177</v>
      </c>
      <c r="E1367" s="65" t="s">
        <v>23</v>
      </c>
      <c r="F1367" s="65" t="s">
        <v>2101</v>
      </c>
      <c r="G1367" s="43" t="s">
        <v>2086</v>
      </c>
      <c r="H1367" s="67">
        <v>45244</v>
      </c>
      <c r="I1367" s="37">
        <f t="shared" si="51"/>
        <v>45246</v>
      </c>
      <c r="J1367" s="41">
        <v>10000</v>
      </c>
      <c r="K1367" s="44">
        <v>6.4996999999999998</v>
      </c>
      <c r="L1367" s="67">
        <v>45337</v>
      </c>
      <c r="M1367" s="44">
        <v>108.07</v>
      </c>
      <c r="N1367" s="110">
        <v>4500</v>
      </c>
      <c r="O1367" s="146">
        <f t="shared" si="57"/>
        <v>4807</v>
      </c>
      <c r="P1367" s="70">
        <v>9307</v>
      </c>
      <c r="Q1367" s="44">
        <v>6.5</v>
      </c>
      <c r="R1367" s="44">
        <v>5.5</v>
      </c>
      <c r="S1367" s="44">
        <v>6.75</v>
      </c>
      <c r="T1367" s="132">
        <f t="shared" si="52"/>
        <v>10000</v>
      </c>
      <c r="U1367" s="44">
        <v>98.383574999999993</v>
      </c>
      <c r="W1367" s="163">
        <f t="shared" si="56"/>
        <v>693</v>
      </c>
    </row>
    <row r="1368" spans="1:23" ht="15" customHeight="1" x14ac:dyDescent="0.2">
      <c r="A1368" s="194"/>
      <c r="B1368" s="175"/>
      <c r="C1368" s="34" t="s">
        <v>111</v>
      </c>
      <c r="D1368" s="34" t="s">
        <v>1177</v>
      </c>
      <c r="E1368" s="65" t="s">
        <v>23</v>
      </c>
      <c r="F1368" s="65" t="s">
        <v>2102</v>
      </c>
      <c r="G1368" s="139" t="s">
        <v>2086</v>
      </c>
      <c r="H1368" s="67">
        <v>45245</v>
      </c>
      <c r="I1368" s="37">
        <f t="shared" si="51"/>
        <v>45247</v>
      </c>
      <c r="J1368" s="41">
        <v>9500</v>
      </c>
      <c r="K1368" s="44">
        <v>6.0690999999999997</v>
      </c>
      <c r="L1368" s="67">
        <v>45338</v>
      </c>
      <c r="M1368" s="44">
        <v>115.0421</v>
      </c>
      <c r="N1368" s="110">
        <v>6839</v>
      </c>
      <c r="O1368" s="146">
        <f t="shared" si="57"/>
        <v>2661</v>
      </c>
      <c r="P1368" s="70">
        <v>9500</v>
      </c>
      <c r="Q1368" s="44">
        <v>6</v>
      </c>
      <c r="R1368" s="44">
        <v>5.9</v>
      </c>
      <c r="S1368" s="44">
        <v>6.25</v>
      </c>
      <c r="T1368" s="132">
        <f t="shared" si="52"/>
        <v>9500</v>
      </c>
      <c r="U1368" s="44">
        <v>98.489053999999996</v>
      </c>
      <c r="W1368" s="163">
        <f t="shared" si="56"/>
        <v>0</v>
      </c>
    </row>
    <row r="1369" spans="1:23" ht="15" customHeight="1" x14ac:dyDescent="0.2">
      <c r="A1369" s="194"/>
      <c r="B1369" s="175"/>
      <c r="C1369" s="34" t="s">
        <v>113</v>
      </c>
      <c r="D1369" s="34" t="s">
        <v>1177</v>
      </c>
      <c r="E1369" s="65" t="s">
        <v>18</v>
      </c>
      <c r="F1369" s="65" t="s">
        <v>2103</v>
      </c>
      <c r="G1369" s="43" t="s">
        <v>2086</v>
      </c>
      <c r="H1369" s="67">
        <v>45245</v>
      </c>
      <c r="I1369" s="37">
        <f t="shared" si="51"/>
        <v>45247</v>
      </c>
      <c r="J1369" s="41">
        <v>10000</v>
      </c>
      <c r="K1369" s="44"/>
      <c r="L1369" s="67"/>
      <c r="M1369" s="44"/>
      <c r="N1369" s="41"/>
      <c r="O1369" s="146">
        <f t="shared" si="57"/>
        <v>0</v>
      </c>
      <c r="P1369" s="70"/>
      <c r="Q1369" s="44"/>
      <c r="R1369" s="44"/>
      <c r="S1369" s="44"/>
      <c r="T1369" s="132">
        <f t="shared" si="52"/>
        <v>10000</v>
      </c>
      <c r="U1369" s="44" t="s">
        <v>1430</v>
      </c>
      <c r="W1369" s="163">
        <f t="shared" si="56"/>
        <v>10000</v>
      </c>
    </row>
    <row r="1370" spans="1:23" ht="15" customHeight="1" x14ac:dyDescent="0.2">
      <c r="A1370" s="194"/>
      <c r="B1370" s="175"/>
      <c r="C1370" s="34" t="s">
        <v>76</v>
      </c>
      <c r="D1370" s="34" t="s">
        <v>1177</v>
      </c>
      <c r="E1370" s="34" t="s">
        <v>21</v>
      </c>
      <c r="F1370" s="34" t="s">
        <v>2105</v>
      </c>
      <c r="G1370" s="43" t="s">
        <v>2086</v>
      </c>
      <c r="H1370" s="37">
        <v>45250</v>
      </c>
      <c r="I1370" s="37">
        <f t="shared" si="51"/>
        <v>45252</v>
      </c>
      <c r="J1370" s="40">
        <v>50000</v>
      </c>
      <c r="K1370" s="39">
        <v>6.0526999999999997</v>
      </c>
      <c r="L1370" s="37">
        <v>45434</v>
      </c>
      <c r="M1370" s="39">
        <v>106</v>
      </c>
      <c r="N1370" s="40">
        <v>50000</v>
      </c>
      <c r="O1370" s="146">
        <f t="shared" si="57"/>
        <v>0</v>
      </c>
      <c r="P1370" s="124">
        <v>50000</v>
      </c>
      <c r="Q1370" s="39">
        <v>6</v>
      </c>
      <c r="R1370" s="39">
        <v>5.8</v>
      </c>
      <c r="S1370" s="39">
        <v>6</v>
      </c>
      <c r="T1370" s="132">
        <f t="shared" si="52"/>
        <v>50000</v>
      </c>
      <c r="U1370" s="39">
        <v>97.030872000000002</v>
      </c>
      <c r="W1370" s="163">
        <f t="shared" si="56"/>
        <v>0</v>
      </c>
    </row>
    <row r="1371" spans="1:23" ht="15" customHeight="1" x14ac:dyDescent="0.25">
      <c r="A1371" s="194"/>
      <c r="B1371" s="175"/>
      <c r="C1371" s="34" t="s">
        <v>79</v>
      </c>
      <c r="D1371" s="34" t="s">
        <v>1177</v>
      </c>
      <c r="E1371" s="65" t="s">
        <v>23</v>
      </c>
      <c r="F1371" s="65" t="s">
        <v>2106</v>
      </c>
      <c r="G1371" s="43" t="s">
        <v>2086</v>
      </c>
      <c r="H1371" s="67">
        <v>45251</v>
      </c>
      <c r="I1371" s="37">
        <f t="shared" si="51"/>
        <v>45253</v>
      </c>
      <c r="J1371" s="41">
        <v>12000</v>
      </c>
      <c r="K1371" s="44">
        <v>6.2641999999999998</v>
      </c>
      <c r="L1371" s="67">
        <v>45344</v>
      </c>
      <c r="M1371" s="44">
        <v>155.22499999999999</v>
      </c>
      <c r="N1371" s="109">
        <v>9930</v>
      </c>
      <c r="O1371" s="146">
        <f t="shared" si="57"/>
        <v>2070</v>
      </c>
      <c r="P1371" s="70">
        <v>12000</v>
      </c>
      <c r="Q1371" s="44">
        <v>6.3</v>
      </c>
      <c r="R1371" s="44">
        <v>6</v>
      </c>
      <c r="S1371" s="44">
        <v>6.5</v>
      </c>
      <c r="T1371" s="132">
        <f t="shared" si="52"/>
        <v>12000</v>
      </c>
      <c r="U1371" s="44">
        <v>98.441235000000006</v>
      </c>
      <c r="W1371" s="163">
        <f t="shared" si="56"/>
        <v>0</v>
      </c>
    </row>
    <row r="1372" spans="1:23" ht="15" customHeight="1" x14ac:dyDescent="0.25">
      <c r="A1372" s="194"/>
      <c r="B1372" s="175"/>
      <c r="C1372" s="34" t="s">
        <v>79</v>
      </c>
      <c r="D1372" s="34" t="s">
        <v>1177</v>
      </c>
      <c r="E1372" s="65" t="s">
        <v>21</v>
      </c>
      <c r="F1372" s="65" t="s">
        <v>2107</v>
      </c>
      <c r="G1372" s="43" t="s">
        <v>2086</v>
      </c>
      <c r="H1372" s="67">
        <v>45251</v>
      </c>
      <c r="I1372" s="37">
        <f t="shared" si="51"/>
        <v>45253</v>
      </c>
      <c r="J1372" s="41">
        <v>13000</v>
      </c>
      <c r="K1372" s="44">
        <v>6.2096</v>
      </c>
      <c r="L1372" s="67">
        <v>45435</v>
      </c>
      <c r="M1372" s="44">
        <v>18.884599999999999</v>
      </c>
      <c r="N1372" s="109">
        <v>0</v>
      </c>
      <c r="O1372" s="146">
        <f t="shared" si="57"/>
        <v>1118</v>
      </c>
      <c r="P1372" s="70">
        <v>1118</v>
      </c>
      <c r="Q1372" s="44">
        <v>6.1</v>
      </c>
      <c r="R1372" s="44">
        <v>6</v>
      </c>
      <c r="S1372" s="44">
        <v>7</v>
      </c>
      <c r="T1372" s="132">
        <f t="shared" si="52"/>
        <v>13000</v>
      </c>
      <c r="U1372" s="44">
        <v>96.956265999999999</v>
      </c>
      <c r="W1372" s="163">
        <f t="shared" si="56"/>
        <v>11882</v>
      </c>
    </row>
    <row r="1373" spans="1:23" ht="15" customHeight="1" x14ac:dyDescent="0.25">
      <c r="A1373" s="194"/>
      <c r="B1373" s="175"/>
      <c r="C1373" s="34" t="s">
        <v>79</v>
      </c>
      <c r="D1373" s="34" t="s">
        <v>1177</v>
      </c>
      <c r="E1373" s="65" t="s">
        <v>18</v>
      </c>
      <c r="F1373" s="65" t="s">
        <v>2108</v>
      </c>
      <c r="G1373" s="43" t="s">
        <v>2086</v>
      </c>
      <c r="H1373" s="67">
        <v>45251</v>
      </c>
      <c r="I1373" s="37">
        <f t="shared" si="51"/>
        <v>45253</v>
      </c>
      <c r="J1373" s="41">
        <v>12000</v>
      </c>
      <c r="K1373" s="44">
        <v>7.4397000000000002</v>
      </c>
      <c r="L1373" s="67">
        <v>45617</v>
      </c>
      <c r="M1373" s="44">
        <v>113.83329999999999</v>
      </c>
      <c r="N1373" s="109">
        <v>5699</v>
      </c>
      <c r="O1373" s="146">
        <f t="shared" si="57"/>
        <v>6301</v>
      </c>
      <c r="P1373" s="70">
        <v>12000</v>
      </c>
      <c r="Q1373" s="44">
        <v>7</v>
      </c>
      <c r="R1373" s="44">
        <v>6</v>
      </c>
      <c r="S1373" s="44">
        <v>7</v>
      </c>
      <c r="T1373" s="132">
        <f t="shared" si="52"/>
        <v>12000</v>
      </c>
      <c r="U1373" s="44">
        <v>93.003868999999995</v>
      </c>
      <c r="W1373" s="163">
        <f t="shared" si="56"/>
        <v>0</v>
      </c>
    </row>
    <row r="1374" spans="1:23" ht="15" customHeight="1" x14ac:dyDescent="0.25">
      <c r="A1374" s="194"/>
      <c r="B1374" s="175"/>
      <c r="C1374" s="34" t="s">
        <v>111</v>
      </c>
      <c r="D1374" s="34" t="s">
        <v>1177</v>
      </c>
      <c r="E1374" s="65" t="s">
        <v>21</v>
      </c>
      <c r="F1374" s="65" t="s">
        <v>2109</v>
      </c>
      <c r="G1374" s="43" t="s">
        <v>2086</v>
      </c>
      <c r="H1374" s="67">
        <v>45252</v>
      </c>
      <c r="I1374" s="37">
        <f t="shared" si="51"/>
        <v>45254</v>
      </c>
      <c r="J1374" s="41">
        <v>9500</v>
      </c>
      <c r="K1374" s="44">
        <v>6.6451000000000002</v>
      </c>
      <c r="L1374" s="67">
        <v>45436</v>
      </c>
      <c r="M1374" s="44">
        <v>156.2842</v>
      </c>
      <c r="N1374" s="109">
        <v>5930</v>
      </c>
      <c r="O1374" s="146">
        <f t="shared" si="57"/>
        <v>3570</v>
      </c>
      <c r="P1374" s="70">
        <v>9500</v>
      </c>
      <c r="Q1374" s="44">
        <v>6.5</v>
      </c>
      <c r="R1374" s="44">
        <v>5.9</v>
      </c>
      <c r="S1374" s="44">
        <v>6.75</v>
      </c>
      <c r="T1374" s="132">
        <f t="shared" si="52"/>
        <v>9500</v>
      </c>
      <c r="U1374" s="44">
        <v>96.749724999999998</v>
      </c>
      <c r="W1374" s="163">
        <f t="shared" si="56"/>
        <v>0</v>
      </c>
    </row>
    <row r="1375" spans="1:23" ht="15" customHeight="1" x14ac:dyDescent="0.25">
      <c r="A1375" s="194"/>
      <c r="B1375" s="175"/>
      <c r="C1375" s="34" t="s">
        <v>113</v>
      </c>
      <c r="D1375" s="34" t="s">
        <v>1177</v>
      </c>
      <c r="E1375" s="65" t="s">
        <v>21</v>
      </c>
      <c r="F1375" s="65" t="s">
        <v>2110</v>
      </c>
      <c r="G1375" s="43" t="s">
        <v>2086</v>
      </c>
      <c r="H1375" s="67">
        <v>45252</v>
      </c>
      <c r="I1375" s="37">
        <f t="shared" si="51"/>
        <v>45254</v>
      </c>
      <c r="J1375" s="41">
        <v>10000</v>
      </c>
      <c r="K1375" s="44">
        <v>6.7209000000000003</v>
      </c>
      <c r="L1375" s="67">
        <v>45436</v>
      </c>
      <c r="M1375" s="44">
        <v>100.1</v>
      </c>
      <c r="N1375" s="109">
        <v>5500</v>
      </c>
      <c r="O1375" s="146">
        <f t="shared" si="57"/>
        <v>4500</v>
      </c>
      <c r="P1375" s="70">
        <v>10000</v>
      </c>
      <c r="Q1375" s="44">
        <v>6.5</v>
      </c>
      <c r="R1375" s="44">
        <v>6.5</v>
      </c>
      <c r="S1375" s="44">
        <v>7</v>
      </c>
      <c r="T1375" s="132">
        <f t="shared" si="52"/>
        <v>10000</v>
      </c>
      <c r="U1375" s="44">
        <v>96.713888999999995</v>
      </c>
      <c r="W1375" s="163">
        <f t="shared" si="56"/>
        <v>0</v>
      </c>
    </row>
    <row r="1376" spans="1:23" ht="15" customHeight="1" x14ac:dyDescent="0.25">
      <c r="A1376" s="194"/>
      <c r="B1376" s="175"/>
      <c r="C1376" s="34" t="s">
        <v>76</v>
      </c>
      <c r="D1376" s="34" t="s">
        <v>1177</v>
      </c>
      <c r="E1376" s="65" t="s">
        <v>21</v>
      </c>
      <c r="F1376" s="65" t="s">
        <v>2113</v>
      </c>
      <c r="G1376" s="43" t="s">
        <v>2086</v>
      </c>
      <c r="H1376" s="67">
        <v>45257</v>
      </c>
      <c r="I1376" s="37">
        <f t="shared" si="51"/>
        <v>45259</v>
      </c>
      <c r="J1376" s="41">
        <v>10000</v>
      </c>
      <c r="K1376" s="44">
        <v>5.9146000000000001</v>
      </c>
      <c r="L1376" s="67">
        <v>45441</v>
      </c>
      <c r="M1376" s="44">
        <v>35.1</v>
      </c>
      <c r="N1376" s="109">
        <v>3000</v>
      </c>
      <c r="O1376" s="146">
        <f t="shared" si="57"/>
        <v>500</v>
      </c>
      <c r="P1376" s="70">
        <v>3500</v>
      </c>
      <c r="Q1376" s="44">
        <v>6</v>
      </c>
      <c r="R1376" s="44">
        <v>5</v>
      </c>
      <c r="S1376" s="44">
        <v>7</v>
      </c>
      <c r="T1376" s="132">
        <f t="shared" si="52"/>
        <v>10000</v>
      </c>
      <c r="U1376" s="44">
        <v>97.096666999999997</v>
      </c>
      <c r="W1376" s="163">
        <f t="shared" si="56"/>
        <v>6500</v>
      </c>
    </row>
    <row r="1377" spans="1:23" ht="15" customHeight="1" x14ac:dyDescent="0.25">
      <c r="A1377" s="194"/>
      <c r="B1377" s="175"/>
      <c r="C1377" s="34" t="s">
        <v>79</v>
      </c>
      <c r="D1377" s="34" t="s">
        <v>1177</v>
      </c>
      <c r="E1377" s="65" t="s">
        <v>23</v>
      </c>
      <c r="F1377" s="65" t="s">
        <v>2114</v>
      </c>
      <c r="G1377" s="43" t="s">
        <v>2086</v>
      </c>
      <c r="H1377" s="67">
        <v>45258</v>
      </c>
      <c r="I1377" s="37">
        <f t="shared" ref="I1377:I1407" si="58">H1377+2</f>
        <v>45260</v>
      </c>
      <c r="J1377" s="41">
        <v>15000</v>
      </c>
      <c r="K1377" s="44">
        <v>6.4020000000000001</v>
      </c>
      <c r="L1377" s="67">
        <v>45351</v>
      </c>
      <c r="M1377" s="44">
        <v>17.513300000000001</v>
      </c>
      <c r="N1377" s="109">
        <v>2302</v>
      </c>
      <c r="O1377" s="146">
        <f t="shared" si="57"/>
        <v>0</v>
      </c>
      <c r="P1377" s="70">
        <v>2302</v>
      </c>
      <c r="Q1377" s="44">
        <v>6.3</v>
      </c>
      <c r="R1377" s="44">
        <v>6.3</v>
      </c>
      <c r="S1377" s="44">
        <v>7</v>
      </c>
      <c r="T1377" s="132">
        <f t="shared" ref="T1377:T1402" si="59">J1377</f>
        <v>15000</v>
      </c>
      <c r="U1377" s="44">
        <v>98.407499999999999</v>
      </c>
      <c r="W1377" s="163">
        <f t="shared" si="56"/>
        <v>12698</v>
      </c>
    </row>
    <row r="1378" spans="1:23" ht="15" customHeight="1" x14ac:dyDescent="0.25">
      <c r="A1378" s="194"/>
      <c r="B1378" s="175"/>
      <c r="C1378" s="34" t="s">
        <v>79</v>
      </c>
      <c r="D1378" s="34" t="s">
        <v>1177</v>
      </c>
      <c r="E1378" s="65" t="s">
        <v>18</v>
      </c>
      <c r="F1378" s="65" t="s">
        <v>2115</v>
      </c>
      <c r="G1378" s="43" t="s">
        <v>2086</v>
      </c>
      <c r="H1378" s="67">
        <v>45258</v>
      </c>
      <c r="I1378" s="37">
        <f t="shared" si="58"/>
        <v>45260</v>
      </c>
      <c r="J1378" s="41">
        <v>5000</v>
      </c>
      <c r="K1378" s="44"/>
      <c r="L1378" s="67">
        <v>45624</v>
      </c>
      <c r="M1378" s="44"/>
      <c r="N1378" s="109"/>
      <c r="O1378" s="146">
        <f t="shared" si="57"/>
        <v>0</v>
      </c>
      <c r="P1378" s="70"/>
      <c r="Q1378" s="44"/>
      <c r="R1378" s="44"/>
      <c r="S1378" s="44"/>
      <c r="T1378" s="132">
        <f t="shared" si="59"/>
        <v>5000</v>
      </c>
      <c r="U1378" s="44" t="s">
        <v>1430</v>
      </c>
      <c r="W1378" s="163">
        <f t="shared" si="56"/>
        <v>5000</v>
      </c>
    </row>
    <row r="1379" spans="1:23" ht="15" customHeight="1" x14ac:dyDescent="0.25">
      <c r="A1379" s="194"/>
      <c r="B1379" s="176"/>
      <c r="C1379" s="34" t="s">
        <v>112</v>
      </c>
      <c r="D1379" s="34" t="s">
        <v>1177</v>
      </c>
      <c r="E1379" s="65" t="s">
        <v>18</v>
      </c>
      <c r="F1379" s="65" t="s">
        <v>2117</v>
      </c>
      <c r="G1379" s="43" t="s">
        <v>2086</v>
      </c>
      <c r="H1379" s="67">
        <v>45258</v>
      </c>
      <c r="I1379" s="37">
        <v>45260</v>
      </c>
      <c r="J1379" s="41">
        <v>10000</v>
      </c>
      <c r="K1379" s="44">
        <v>6.7529000000000003</v>
      </c>
      <c r="L1379" s="67">
        <v>45624</v>
      </c>
      <c r="M1379" s="44">
        <v>18.399999999999999</v>
      </c>
      <c r="N1379" s="109"/>
      <c r="O1379" s="146">
        <v>1270</v>
      </c>
      <c r="P1379" s="70">
        <v>1270</v>
      </c>
      <c r="Q1379" s="44">
        <v>6.4</v>
      </c>
      <c r="R1379" s="44">
        <v>6</v>
      </c>
      <c r="S1379" s="44">
        <v>6.5</v>
      </c>
      <c r="T1379" s="132">
        <v>10000</v>
      </c>
      <c r="U1379" s="44">
        <v>93.608503999999996</v>
      </c>
      <c r="W1379" s="163">
        <f t="shared" si="56"/>
        <v>8730</v>
      </c>
    </row>
    <row r="1380" spans="1:23" ht="15" customHeight="1" x14ac:dyDescent="0.25">
      <c r="A1380" s="194"/>
      <c r="B1380" s="172" t="s">
        <v>946</v>
      </c>
      <c r="C1380" s="26" t="s">
        <v>111</v>
      </c>
      <c r="D1380" s="26" t="s">
        <v>1177</v>
      </c>
      <c r="E1380" s="27" t="s">
        <v>21</v>
      </c>
      <c r="F1380" s="27" t="s">
        <v>2116</v>
      </c>
      <c r="G1380" s="47" t="s">
        <v>2138</v>
      </c>
      <c r="H1380" s="74">
        <v>45259</v>
      </c>
      <c r="I1380" s="60">
        <f t="shared" si="58"/>
        <v>45261</v>
      </c>
      <c r="J1380" s="88">
        <v>9500</v>
      </c>
      <c r="K1380" s="63">
        <v>6.6473000000000004</v>
      </c>
      <c r="L1380" s="60">
        <v>45443</v>
      </c>
      <c r="M1380" s="63">
        <v>22.610499999999998</v>
      </c>
      <c r="N1380" s="112">
        <v>495</v>
      </c>
      <c r="O1380" s="112">
        <f t="shared" si="57"/>
        <v>1633</v>
      </c>
      <c r="P1380" s="64">
        <v>2128</v>
      </c>
      <c r="Q1380" s="63">
        <v>6.5</v>
      </c>
      <c r="R1380" s="63">
        <v>6.2</v>
      </c>
      <c r="S1380" s="63">
        <v>6.7</v>
      </c>
      <c r="T1380" s="112">
        <f t="shared" si="59"/>
        <v>9500</v>
      </c>
      <c r="U1380" s="63">
        <v>96.748693000000003</v>
      </c>
      <c r="W1380" s="163">
        <f t="shared" si="56"/>
        <v>7372</v>
      </c>
    </row>
    <row r="1381" spans="1:23" ht="15" customHeight="1" x14ac:dyDescent="0.25">
      <c r="A1381" s="194"/>
      <c r="B1381" s="171"/>
      <c r="C1381" s="26" t="s">
        <v>111</v>
      </c>
      <c r="D1381" s="26" t="s">
        <v>1177</v>
      </c>
      <c r="E1381" s="27" t="s">
        <v>21</v>
      </c>
      <c r="F1381" s="27" t="s">
        <v>2119</v>
      </c>
      <c r="G1381" s="47" t="s">
        <v>2138</v>
      </c>
      <c r="H1381" s="74">
        <v>45259</v>
      </c>
      <c r="I1381" s="60">
        <f t="shared" si="58"/>
        <v>45261</v>
      </c>
      <c r="J1381" s="88">
        <v>11000</v>
      </c>
      <c r="K1381" s="63">
        <v>6.4539</v>
      </c>
      <c r="L1381" s="60">
        <v>45443</v>
      </c>
      <c r="M1381" s="63">
        <v>100</v>
      </c>
      <c r="N1381" s="112">
        <v>9000</v>
      </c>
      <c r="O1381" s="112">
        <f t="shared" si="57"/>
        <v>2000</v>
      </c>
      <c r="P1381" s="64">
        <v>11000</v>
      </c>
      <c r="Q1381" s="63">
        <v>6.25</v>
      </c>
      <c r="R1381" s="63">
        <v>6.25</v>
      </c>
      <c r="S1381" s="63">
        <v>6.25</v>
      </c>
      <c r="T1381" s="112">
        <f t="shared" si="59"/>
        <v>11000</v>
      </c>
      <c r="U1381" s="63">
        <v>96.840277999999998</v>
      </c>
      <c r="W1381" s="163">
        <f t="shared" si="56"/>
        <v>0</v>
      </c>
    </row>
    <row r="1382" spans="1:23" ht="15" customHeight="1" x14ac:dyDescent="0.25">
      <c r="A1382" s="194"/>
      <c r="B1382" s="171"/>
      <c r="C1382" s="26" t="s">
        <v>111</v>
      </c>
      <c r="D1382" s="26" t="s">
        <v>1177</v>
      </c>
      <c r="E1382" s="27" t="s">
        <v>18</v>
      </c>
      <c r="F1382" s="27" t="s">
        <v>2120</v>
      </c>
      <c r="G1382" s="47" t="s">
        <v>2138</v>
      </c>
      <c r="H1382" s="74">
        <v>45259</v>
      </c>
      <c r="I1382" s="60">
        <f t="shared" si="58"/>
        <v>45261</v>
      </c>
      <c r="J1382" s="88">
        <v>25000</v>
      </c>
      <c r="K1382" s="63">
        <v>7.0719000000000003</v>
      </c>
      <c r="L1382" s="60">
        <v>45625</v>
      </c>
      <c r="M1382" s="63">
        <v>88</v>
      </c>
      <c r="N1382" s="112">
        <v>18000</v>
      </c>
      <c r="O1382" s="112">
        <f t="shared" si="57"/>
        <v>4000</v>
      </c>
      <c r="P1382" s="64">
        <v>22000</v>
      </c>
      <c r="Q1382" s="63">
        <v>6.6</v>
      </c>
      <c r="R1382" s="63">
        <v>6.6</v>
      </c>
      <c r="S1382" s="63">
        <v>6.6</v>
      </c>
      <c r="T1382" s="112">
        <f t="shared" si="59"/>
        <v>25000</v>
      </c>
      <c r="U1382" s="63">
        <v>93.326667</v>
      </c>
      <c r="W1382" s="163">
        <f t="shared" si="56"/>
        <v>3000</v>
      </c>
    </row>
    <row r="1383" spans="1:23" ht="15" customHeight="1" x14ac:dyDescent="0.25">
      <c r="A1383" s="194"/>
      <c r="B1383" s="171"/>
      <c r="C1383" s="26" t="s">
        <v>113</v>
      </c>
      <c r="D1383" s="26" t="s">
        <v>1177</v>
      </c>
      <c r="E1383" s="27" t="s">
        <v>18</v>
      </c>
      <c r="F1383" s="27" t="s">
        <v>2118</v>
      </c>
      <c r="G1383" s="47" t="s">
        <v>2138</v>
      </c>
      <c r="H1383" s="74">
        <v>45259</v>
      </c>
      <c r="I1383" s="60">
        <f t="shared" si="58"/>
        <v>45261</v>
      </c>
      <c r="J1383" s="88">
        <v>10000</v>
      </c>
      <c r="K1383" s="63"/>
      <c r="L1383" s="60">
        <v>45625</v>
      </c>
      <c r="M1383" s="63"/>
      <c r="N1383" s="112"/>
      <c r="O1383" s="112">
        <f t="shared" si="57"/>
        <v>0</v>
      </c>
      <c r="P1383" s="64"/>
      <c r="Q1383" s="63"/>
      <c r="R1383" s="63"/>
      <c r="S1383" s="63"/>
      <c r="T1383" s="112">
        <f t="shared" si="59"/>
        <v>10000</v>
      </c>
      <c r="U1383" s="63" t="s">
        <v>1430</v>
      </c>
      <c r="W1383" s="163">
        <f t="shared" si="56"/>
        <v>10000</v>
      </c>
    </row>
    <row r="1384" spans="1:23" ht="15" customHeight="1" x14ac:dyDescent="0.25">
      <c r="A1384" s="194"/>
      <c r="B1384" s="171"/>
      <c r="C1384" s="26" t="s">
        <v>76</v>
      </c>
      <c r="D1384" s="26" t="s">
        <v>1177</v>
      </c>
      <c r="E1384" s="27" t="s">
        <v>21</v>
      </c>
      <c r="F1384" s="27" t="s">
        <v>2133</v>
      </c>
      <c r="G1384" s="47" t="s">
        <v>2138</v>
      </c>
      <c r="H1384" s="74">
        <v>45264</v>
      </c>
      <c r="I1384" s="60">
        <f t="shared" si="58"/>
        <v>45266</v>
      </c>
      <c r="J1384" s="88">
        <v>45000</v>
      </c>
      <c r="K1384" s="63">
        <v>6.0858999999999996</v>
      </c>
      <c r="L1384" s="60">
        <v>45448</v>
      </c>
      <c r="M1384" s="63">
        <v>69.773300000000006</v>
      </c>
      <c r="N1384" s="112">
        <v>31388</v>
      </c>
      <c r="O1384" s="112">
        <f t="shared" si="57"/>
        <v>0</v>
      </c>
      <c r="P1384" s="64">
        <v>31388</v>
      </c>
      <c r="Q1384" s="63">
        <v>6</v>
      </c>
      <c r="R1384" s="63">
        <v>5.8</v>
      </c>
      <c r="S1384" s="63">
        <v>6.5</v>
      </c>
      <c r="T1384" s="112">
        <f t="shared" si="59"/>
        <v>45000</v>
      </c>
      <c r="U1384" s="63">
        <v>97.015083000000004</v>
      </c>
      <c r="W1384" s="163">
        <f t="shared" si="56"/>
        <v>13612</v>
      </c>
    </row>
    <row r="1385" spans="1:23" ht="15" customHeight="1" x14ac:dyDescent="0.25">
      <c r="A1385" s="194"/>
      <c r="B1385" s="171"/>
      <c r="C1385" s="26" t="s">
        <v>76</v>
      </c>
      <c r="D1385" s="26" t="s">
        <v>1177</v>
      </c>
      <c r="E1385" s="27" t="s">
        <v>18</v>
      </c>
      <c r="F1385" s="27" t="s">
        <v>2134</v>
      </c>
      <c r="G1385" s="47" t="s">
        <v>2138</v>
      </c>
      <c r="H1385" s="74">
        <v>45264</v>
      </c>
      <c r="I1385" s="60">
        <f t="shared" si="58"/>
        <v>45266</v>
      </c>
      <c r="J1385" s="88">
        <v>15000</v>
      </c>
      <c r="K1385" s="63">
        <v>6.5761000000000003</v>
      </c>
      <c r="L1385" s="60">
        <v>45630</v>
      </c>
      <c r="M1385" s="63">
        <v>98.4</v>
      </c>
      <c r="N1385" s="112">
        <v>14000</v>
      </c>
      <c r="O1385" s="112">
        <f t="shared" si="57"/>
        <v>750</v>
      </c>
      <c r="P1385" s="64">
        <v>14750</v>
      </c>
      <c r="Q1385" s="63">
        <v>6.4</v>
      </c>
      <c r="R1385" s="63">
        <v>6.1</v>
      </c>
      <c r="S1385" s="63">
        <v>7</v>
      </c>
      <c r="T1385" s="112">
        <f t="shared" si="59"/>
        <v>15000</v>
      </c>
      <c r="U1385" s="63">
        <v>93.765386000000007</v>
      </c>
      <c r="W1385" s="163">
        <f t="shared" si="56"/>
        <v>250</v>
      </c>
    </row>
    <row r="1386" spans="1:23" ht="15" customHeight="1" x14ac:dyDescent="0.25">
      <c r="A1386" s="194"/>
      <c r="B1386" s="171"/>
      <c r="C1386" s="26" t="s">
        <v>79</v>
      </c>
      <c r="D1386" s="26" t="s">
        <v>1177</v>
      </c>
      <c r="E1386" s="27" t="s">
        <v>23</v>
      </c>
      <c r="F1386" s="27" t="s">
        <v>2135</v>
      </c>
      <c r="G1386" s="47" t="s">
        <v>2138</v>
      </c>
      <c r="H1386" s="74">
        <v>45265</v>
      </c>
      <c r="I1386" s="60">
        <f t="shared" si="58"/>
        <v>45267</v>
      </c>
      <c r="J1386" s="88">
        <v>15000</v>
      </c>
      <c r="K1386" s="63">
        <v>6.3209999999999997</v>
      </c>
      <c r="L1386" s="60">
        <v>45358</v>
      </c>
      <c r="M1386" s="63">
        <v>80.78</v>
      </c>
      <c r="N1386" s="112">
        <v>5457</v>
      </c>
      <c r="O1386" s="112">
        <f t="shared" si="57"/>
        <v>6651</v>
      </c>
      <c r="P1386" s="64">
        <v>12108</v>
      </c>
      <c r="Q1386" s="63">
        <v>6.5</v>
      </c>
      <c r="R1386" s="63">
        <v>5.95</v>
      </c>
      <c r="S1386" s="63">
        <v>7</v>
      </c>
      <c r="T1386" s="112">
        <f t="shared" si="59"/>
        <v>15000</v>
      </c>
      <c r="U1386" s="63">
        <v>98.427319999999995</v>
      </c>
      <c r="W1386" s="163">
        <f t="shared" si="56"/>
        <v>2892</v>
      </c>
    </row>
    <row r="1387" spans="1:23" ht="15" customHeight="1" x14ac:dyDescent="0.25">
      <c r="A1387" s="194"/>
      <c r="B1387" s="171"/>
      <c r="C1387" s="26" t="s">
        <v>111</v>
      </c>
      <c r="D1387" s="26" t="s">
        <v>1177</v>
      </c>
      <c r="E1387" s="27" t="s">
        <v>21</v>
      </c>
      <c r="F1387" s="27" t="s">
        <v>2137</v>
      </c>
      <c r="G1387" s="47" t="s">
        <v>2138</v>
      </c>
      <c r="H1387" s="74">
        <v>45266</v>
      </c>
      <c r="I1387" s="60">
        <f t="shared" si="58"/>
        <v>45268</v>
      </c>
      <c r="J1387" s="88">
        <v>9500</v>
      </c>
      <c r="K1387" s="63"/>
      <c r="L1387" s="60">
        <v>45450</v>
      </c>
      <c r="M1387" s="63"/>
      <c r="N1387" s="112"/>
      <c r="O1387" s="112">
        <f t="shared" si="57"/>
        <v>0</v>
      </c>
      <c r="P1387" s="64"/>
      <c r="Q1387" s="63"/>
      <c r="R1387" s="63"/>
      <c r="S1387" s="63"/>
      <c r="T1387" s="112">
        <f t="shared" si="59"/>
        <v>9500</v>
      </c>
      <c r="U1387" s="63" t="s">
        <v>1430</v>
      </c>
      <c r="W1387" s="163">
        <f t="shared" si="56"/>
        <v>9500</v>
      </c>
    </row>
    <row r="1388" spans="1:23" ht="15" customHeight="1" x14ac:dyDescent="0.25">
      <c r="A1388" s="194"/>
      <c r="B1388" s="171"/>
      <c r="C1388" s="26" t="s">
        <v>76</v>
      </c>
      <c r="D1388" s="26" t="s">
        <v>1177</v>
      </c>
      <c r="E1388" s="27" t="s">
        <v>21</v>
      </c>
      <c r="F1388" s="27" t="s">
        <v>2139</v>
      </c>
      <c r="G1388" s="47" t="s">
        <v>2138</v>
      </c>
      <c r="H1388" s="74">
        <v>45271</v>
      </c>
      <c r="I1388" s="60">
        <f t="shared" si="58"/>
        <v>45273</v>
      </c>
      <c r="J1388" s="88">
        <v>20000</v>
      </c>
      <c r="K1388" s="63">
        <v>6.1109</v>
      </c>
      <c r="L1388" s="60">
        <v>45455</v>
      </c>
      <c r="M1388" s="63">
        <v>45</v>
      </c>
      <c r="N1388" s="112">
        <v>8000</v>
      </c>
      <c r="O1388" s="112">
        <f t="shared" si="57"/>
        <v>1000</v>
      </c>
      <c r="P1388" s="64">
        <v>9000</v>
      </c>
      <c r="Q1388" s="63">
        <v>6</v>
      </c>
      <c r="R1388" s="63">
        <v>5.85</v>
      </c>
      <c r="S1388" s="63">
        <v>6</v>
      </c>
      <c r="T1388" s="112">
        <f t="shared" si="59"/>
        <v>20000</v>
      </c>
      <c r="U1388" s="63">
        <v>97.003179000000003</v>
      </c>
      <c r="W1388" s="163">
        <f t="shared" si="56"/>
        <v>11000</v>
      </c>
    </row>
    <row r="1389" spans="1:23" ht="15" customHeight="1" x14ac:dyDescent="0.25">
      <c r="A1389" s="194"/>
      <c r="B1389" s="171"/>
      <c r="C1389" s="26" t="s">
        <v>79</v>
      </c>
      <c r="D1389" s="26" t="s">
        <v>1177</v>
      </c>
      <c r="E1389" s="27" t="s">
        <v>23</v>
      </c>
      <c r="F1389" s="27" t="s">
        <v>2140</v>
      </c>
      <c r="G1389" s="47" t="s">
        <v>2138</v>
      </c>
      <c r="H1389" s="74">
        <v>45272</v>
      </c>
      <c r="I1389" s="60">
        <f t="shared" si="58"/>
        <v>45274</v>
      </c>
      <c r="J1389" s="88">
        <v>35000</v>
      </c>
      <c r="K1389" s="63">
        <v>6.2232000000000003</v>
      </c>
      <c r="L1389" s="60">
        <v>45365</v>
      </c>
      <c r="M1389" s="63">
        <v>77.142899999999997</v>
      </c>
      <c r="N1389" s="112">
        <v>16200</v>
      </c>
      <c r="O1389" s="112">
        <f t="shared" si="57"/>
        <v>10800</v>
      </c>
      <c r="P1389" s="64">
        <v>27000</v>
      </c>
      <c r="Q1389" s="63">
        <v>6.25</v>
      </c>
      <c r="R1389" s="63">
        <v>6</v>
      </c>
      <c r="S1389" s="63">
        <v>6.25</v>
      </c>
      <c r="T1389" s="112">
        <f t="shared" si="59"/>
        <v>35000</v>
      </c>
      <c r="U1389" s="63">
        <v>98.451267999999999</v>
      </c>
      <c r="W1389" s="163">
        <f t="shared" si="56"/>
        <v>8000</v>
      </c>
    </row>
    <row r="1390" spans="1:23" ht="15" customHeight="1" x14ac:dyDescent="0.25">
      <c r="A1390" s="194"/>
      <c r="B1390" s="171"/>
      <c r="C1390" s="26" t="s">
        <v>79</v>
      </c>
      <c r="D1390" s="26" t="s">
        <v>1177</v>
      </c>
      <c r="E1390" s="27" t="s">
        <v>21</v>
      </c>
      <c r="F1390" s="27" t="s">
        <v>2141</v>
      </c>
      <c r="G1390" s="47" t="s">
        <v>2138</v>
      </c>
      <c r="H1390" s="74">
        <v>45272</v>
      </c>
      <c r="I1390" s="60">
        <f t="shared" si="58"/>
        <v>45274</v>
      </c>
      <c r="J1390" s="88">
        <v>15000</v>
      </c>
      <c r="K1390" s="63">
        <v>6.6977000000000002</v>
      </c>
      <c r="L1390" s="60">
        <v>45456</v>
      </c>
      <c r="M1390" s="63">
        <v>57.726700000000001</v>
      </c>
      <c r="N1390" s="112">
        <v>600</v>
      </c>
      <c r="O1390" s="112">
        <f t="shared" si="57"/>
        <v>8047</v>
      </c>
      <c r="P1390" s="64">
        <v>8647</v>
      </c>
      <c r="Q1390" s="63">
        <v>6.5</v>
      </c>
      <c r="R1390" s="63">
        <v>6.25</v>
      </c>
      <c r="S1390" s="63">
        <v>7</v>
      </c>
      <c r="T1390" s="112">
        <f t="shared" si="59"/>
        <v>15000</v>
      </c>
      <c r="U1390" s="63">
        <v>96.724851000000001</v>
      </c>
      <c r="W1390" s="163">
        <f t="shared" si="56"/>
        <v>6353</v>
      </c>
    </row>
    <row r="1391" spans="1:23" ht="15" customHeight="1" x14ac:dyDescent="0.25">
      <c r="A1391" s="194"/>
      <c r="B1391" s="171"/>
      <c r="C1391" s="26" t="s">
        <v>79</v>
      </c>
      <c r="D1391" s="26" t="s">
        <v>1177</v>
      </c>
      <c r="E1391" s="27" t="s">
        <v>18</v>
      </c>
      <c r="F1391" s="27" t="s">
        <v>2142</v>
      </c>
      <c r="G1391" s="47" t="s">
        <v>2138</v>
      </c>
      <c r="H1391" s="74">
        <v>45272</v>
      </c>
      <c r="I1391" s="60">
        <f t="shared" si="58"/>
        <v>45274</v>
      </c>
      <c r="J1391" s="88">
        <v>10000</v>
      </c>
      <c r="K1391" s="63">
        <v>7.2224000000000004</v>
      </c>
      <c r="L1391" s="60">
        <v>45638</v>
      </c>
      <c r="M1391" s="63">
        <v>85.47</v>
      </c>
      <c r="N1391" s="112">
        <v>0</v>
      </c>
      <c r="O1391" s="112">
        <f t="shared" si="57"/>
        <v>8227</v>
      </c>
      <c r="P1391" s="64">
        <v>8227</v>
      </c>
      <c r="Q1391" s="63">
        <v>6.75</v>
      </c>
      <c r="R1391" s="63">
        <v>6.5</v>
      </c>
      <c r="S1391" s="63">
        <v>7</v>
      </c>
      <c r="T1391" s="112">
        <f t="shared" si="59"/>
        <v>10000</v>
      </c>
      <c r="U1391" s="63">
        <v>93.194356999999997</v>
      </c>
      <c r="W1391" s="163">
        <f t="shared" si="56"/>
        <v>1773</v>
      </c>
    </row>
    <row r="1392" spans="1:23" ht="15" customHeight="1" x14ac:dyDescent="0.25">
      <c r="A1392" s="194"/>
      <c r="B1392" s="171"/>
      <c r="C1392" s="26" t="s">
        <v>111</v>
      </c>
      <c r="D1392" s="26" t="s">
        <v>1177</v>
      </c>
      <c r="E1392" s="27" t="s">
        <v>23</v>
      </c>
      <c r="F1392" s="27" t="s">
        <v>2143</v>
      </c>
      <c r="G1392" s="47" t="s">
        <v>2138</v>
      </c>
      <c r="H1392" s="74">
        <v>45273</v>
      </c>
      <c r="I1392" s="60">
        <f t="shared" si="58"/>
        <v>45275</v>
      </c>
      <c r="J1392" s="88">
        <v>8500</v>
      </c>
      <c r="K1392" s="63"/>
      <c r="L1392" s="60">
        <v>45366</v>
      </c>
      <c r="M1392" s="63"/>
      <c r="N1392" s="112"/>
      <c r="O1392" s="112">
        <f t="shared" si="57"/>
        <v>0</v>
      </c>
      <c r="P1392" s="64"/>
      <c r="Q1392" s="63"/>
      <c r="R1392" s="63"/>
      <c r="S1392" s="63"/>
      <c r="T1392" s="112">
        <f t="shared" si="59"/>
        <v>8500</v>
      </c>
      <c r="U1392" s="63" t="s">
        <v>1430</v>
      </c>
      <c r="W1392" s="163">
        <f t="shared" si="56"/>
        <v>8500</v>
      </c>
    </row>
    <row r="1393" spans="1:23" ht="15" customHeight="1" x14ac:dyDescent="0.25">
      <c r="A1393" s="194"/>
      <c r="B1393" s="171"/>
      <c r="C1393" s="26" t="s">
        <v>113</v>
      </c>
      <c r="D1393" s="26" t="s">
        <v>1177</v>
      </c>
      <c r="E1393" s="27" t="s">
        <v>21</v>
      </c>
      <c r="F1393" s="27" t="s">
        <v>2144</v>
      </c>
      <c r="G1393" s="47" t="s">
        <v>2138</v>
      </c>
      <c r="H1393" s="74">
        <v>45273</v>
      </c>
      <c r="I1393" s="60">
        <f t="shared" si="58"/>
        <v>45275</v>
      </c>
      <c r="J1393" s="88">
        <v>10000</v>
      </c>
      <c r="K1393" s="63">
        <v>6.9431000000000003</v>
      </c>
      <c r="L1393" s="60">
        <v>45457</v>
      </c>
      <c r="M1393" s="63">
        <v>107.7</v>
      </c>
      <c r="N1393" s="112">
        <v>2700</v>
      </c>
      <c r="O1393" s="112">
        <f t="shared" si="57"/>
        <v>7300</v>
      </c>
      <c r="P1393" s="64">
        <v>10000</v>
      </c>
      <c r="Q1393" s="63">
        <v>6.75</v>
      </c>
      <c r="R1393" s="63">
        <v>6.4</v>
      </c>
      <c r="S1393" s="63">
        <v>6.75</v>
      </c>
      <c r="T1393" s="112">
        <f t="shared" si="59"/>
        <v>10000</v>
      </c>
      <c r="U1393" s="63">
        <v>96.608909999999995</v>
      </c>
      <c r="W1393" s="163">
        <f t="shared" si="56"/>
        <v>0</v>
      </c>
    </row>
    <row r="1394" spans="1:23" ht="15" customHeight="1" x14ac:dyDescent="0.25">
      <c r="A1394" s="194"/>
      <c r="B1394" s="171"/>
      <c r="C1394" s="26" t="s">
        <v>76</v>
      </c>
      <c r="D1394" s="26" t="s">
        <v>1177</v>
      </c>
      <c r="E1394" s="27" t="s">
        <v>21</v>
      </c>
      <c r="F1394" s="27" t="s">
        <v>2148</v>
      </c>
      <c r="G1394" s="47" t="s">
        <v>2138</v>
      </c>
      <c r="H1394" s="74">
        <v>45278</v>
      </c>
      <c r="I1394" s="60">
        <f t="shared" si="58"/>
        <v>45280</v>
      </c>
      <c r="J1394" s="88">
        <v>60000</v>
      </c>
      <c r="K1394" s="63">
        <v>6.3830999999999998</v>
      </c>
      <c r="L1394" s="60">
        <v>45462</v>
      </c>
      <c r="M1394" s="63">
        <v>89.814999999999998</v>
      </c>
      <c r="N1394" s="112">
        <v>50889</v>
      </c>
      <c r="O1394" s="112">
        <f t="shared" si="57"/>
        <v>3000</v>
      </c>
      <c r="P1394" s="64">
        <v>53889</v>
      </c>
      <c r="Q1394" s="63">
        <v>7</v>
      </c>
      <c r="R1394" s="63">
        <v>5.9</v>
      </c>
      <c r="S1394" s="63">
        <v>7</v>
      </c>
      <c r="T1394" s="112">
        <f t="shared" si="59"/>
        <v>60000</v>
      </c>
      <c r="U1394" s="63">
        <v>96.873851999999999</v>
      </c>
      <c r="W1394" s="163">
        <f t="shared" si="56"/>
        <v>6111</v>
      </c>
    </row>
    <row r="1395" spans="1:23" ht="15" customHeight="1" x14ac:dyDescent="0.25">
      <c r="A1395" s="194"/>
      <c r="B1395" s="171"/>
      <c r="C1395" s="26" t="s">
        <v>76</v>
      </c>
      <c r="D1395" s="26" t="s">
        <v>1177</v>
      </c>
      <c r="E1395" s="27" t="s">
        <v>18</v>
      </c>
      <c r="F1395" s="27" t="s">
        <v>2149</v>
      </c>
      <c r="G1395" s="47" t="s">
        <v>2138</v>
      </c>
      <c r="H1395" s="74">
        <v>45278</v>
      </c>
      <c r="I1395" s="60">
        <f t="shared" si="58"/>
        <v>45280</v>
      </c>
      <c r="J1395" s="88">
        <v>30000</v>
      </c>
      <c r="K1395" s="63">
        <v>7.1577999999999999</v>
      </c>
      <c r="L1395" s="60">
        <v>45644</v>
      </c>
      <c r="M1395" s="63">
        <v>95.416700000000006</v>
      </c>
      <c r="N1395" s="112">
        <v>28625</v>
      </c>
      <c r="O1395" s="112">
        <f t="shared" si="57"/>
        <v>0</v>
      </c>
      <c r="P1395" s="64">
        <v>28625</v>
      </c>
      <c r="Q1395" s="63">
        <v>7</v>
      </c>
      <c r="R1395" s="63">
        <v>6.4</v>
      </c>
      <c r="S1395" s="63">
        <v>7</v>
      </c>
      <c r="T1395" s="112">
        <f t="shared" si="59"/>
        <v>30000</v>
      </c>
      <c r="U1395" s="63">
        <v>93.251147000000003</v>
      </c>
      <c r="W1395" s="163">
        <f t="shared" si="56"/>
        <v>1375</v>
      </c>
    </row>
    <row r="1396" spans="1:23" ht="15" customHeight="1" x14ac:dyDescent="0.25">
      <c r="A1396" s="194"/>
      <c r="B1396" s="171"/>
      <c r="C1396" s="26" t="s">
        <v>79</v>
      </c>
      <c r="D1396" s="26" t="s">
        <v>1177</v>
      </c>
      <c r="E1396" s="27" t="s">
        <v>23</v>
      </c>
      <c r="F1396" s="27" t="s">
        <v>2150</v>
      </c>
      <c r="G1396" s="47" t="s">
        <v>2138</v>
      </c>
      <c r="H1396" s="74">
        <v>45279</v>
      </c>
      <c r="I1396" s="60">
        <f t="shared" si="58"/>
        <v>45281</v>
      </c>
      <c r="J1396" s="88">
        <v>11000</v>
      </c>
      <c r="K1396" s="63">
        <v>6.4419000000000004</v>
      </c>
      <c r="L1396" s="60">
        <v>45372</v>
      </c>
      <c r="M1396" s="63">
        <v>92.054500000000004</v>
      </c>
      <c r="N1396" s="112">
        <v>2007</v>
      </c>
      <c r="O1396" s="112">
        <f t="shared" si="57"/>
        <v>8119</v>
      </c>
      <c r="P1396" s="64">
        <v>10126</v>
      </c>
      <c r="Q1396" s="63">
        <v>6.5</v>
      </c>
      <c r="R1396" s="63">
        <v>6</v>
      </c>
      <c r="S1396" s="63">
        <v>6.5</v>
      </c>
      <c r="T1396" s="112">
        <f t="shared" si="59"/>
        <v>11000</v>
      </c>
      <c r="U1396" s="63">
        <v>98.397718999999995</v>
      </c>
      <c r="W1396" s="163">
        <f t="shared" si="56"/>
        <v>874</v>
      </c>
    </row>
    <row r="1397" spans="1:23" ht="15" customHeight="1" x14ac:dyDescent="0.25">
      <c r="A1397" s="194"/>
      <c r="B1397" s="171"/>
      <c r="C1397" s="26" t="s">
        <v>79</v>
      </c>
      <c r="D1397" s="26" t="s">
        <v>1177</v>
      </c>
      <c r="E1397" s="27" t="s">
        <v>21</v>
      </c>
      <c r="F1397" s="27" t="s">
        <v>2151</v>
      </c>
      <c r="G1397" s="47" t="s">
        <v>2138</v>
      </c>
      <c r="H1397" s="74">
        <v>45279</v>
      </c>
      <c r="I1397" s="60">
        <f t="shared" si="58"/>
        <v>45281</v>
      </c>
      <c r="J1397" s="88">
        <v>7000</v>
      </c>
      <c r="K1397" s="63">
        <v>6.6807999999999996</v>
      </c>
      <c r="L1397" s="60">
        <v>45456</v>
      </c>
      <c r="M1397" s="63">
        <v>108.7286</v>
      </c>
      <c r="N1397" s="112">
        <v>0</v>
      </c>
      <c r="O1397" s="112">
        <f t="shared" si="57"/>
        <v>7000</v>
      </c>
      <c r="P1397" s="64">
        <v>7000</v>
      </c>
      <c r="Q1397" s="63">
        <v>6.5</v>
      </c>
      <c r="R1397" s="63">
        <v>6</v>
      </c>
      <c r="S1397" s="63">
        <v>6.5</v>
      </c>
      <c r="T1397" s="112">
        <f t="shared" si="59"/>
        <v>7000</v>
      </c>
      <c r="U1397" s="63">
        <v>96.854549000000006</v>
      </c>
      <c r="W1397" s="163">
        <f t="shared" si="56"/>
        <v>0</v>
      </c>
    </row>
    <row r="1398" spans="1:23" ht="15" customHeight="1" x14ac:dyDescent="0.25">
      <c r="A1398" s="194"/>
      <c r="B1398" s="171"/>
      <c r="C1398" s="26" t="s">
        <v>79</v>
      </c>
      <c r="D1398" s="26" t="s">
        <v>1177</v>
      </c>
      <c r="E1398" s="27" t="s">
        <v>18</v>
      </c>
      <c r="F1398" s="27" t="s">
        <v>2166</v>
      </c>
      <c r="G1398" s="47" t="s">
        <v>2138</v>
      </c>
      <c r="H1398" s="74">
        <v>45279</v>
      </c>
      <c r="I1398" s="60">
        <f t="shared" si="58"/>
        <v>45281</v>
      </c>
      <c r="J1398" s="88">
        <v>20000</v>
      </c>
      <c r="K1398" s="63">
        <v>7.5312999999999999</v>
      </c>
      <c r="L1398" s="60">
        <v>45645</v>
      </c>
      <c r="M1398" s="63">
        <v>50.384999999999998</v>
      </c>
      <c r="N1398" s="112">
        <v>10000</v>
      </c>
      <c r="O1398" s="112">
        <f t="shared" si="57"/>
        <v>77</v>
      </c>
      <c r="P1398" s="64">
        <v>10077</v>
      </c>
      <c r="Q1398" s="63">
        <v>7</v>
      </c>
      <c r="R1398" s="63">
        <v>6.75</v>
      </c>
      <c r="S1398" s="63">
        <v>7</v>
      </c>
      <c r="T1398" s="112">
        <f t="shared" si="59"/>
        <v>20000</v>
      </c>
      <c r="U1398" s="63">
        <v>92.923902999999996</v>
      </c>
      <c r="W1398" s="163">
        <f t="shared" si="56"/>
        <v>9923</v>
      </c>
    </row>
    <row r="1399" spans="1:23" ht="15" customHeight="1" x14ac:dyDescent="0.25">
      <c r="A1399" s="194"/>
      <c r="B1399" s="171"/>
      <c r="C1399" s="26" t="s">
        <v>111</v>
      </c>
      <c r="D1399" s="26" t="s">
        <v>1177</v>
      </c>
      <c r="E1399" s="27" t="s">
        <v>21</v>
      </c>
      <c r="F1399" s="27" t="s">
        <v>2152</v>
      </c>
      <c r="G1399" s="47" t="s">
        <v>2138</v>
      </c>
      <c r="H1399" s="74">
        <v>45280</v>
      </c>
      <c r="I1399" s="60">
        <f t="shared" si="58"/>
        <v>45282</v>
      </c>
      <c r="J1399" s="88">
        <v>7500</v>
      </c>
      <c r="K1399" s="63">
        <v>6.6662999999999997</v>
      </c>
      <c r="L1399" s="60">
        <v>45464</v>
      </c>
      <c r="M1399" s="63">
        <v>46.066699999999997</v>
      </c>
      <c r="N1399" s="112">
        <v>455</v>
      </c>
      <c r="O1399" s="112">
        <f t="shared" si="57"/>
        <v>3000</v>
      </c>
      <c r="P1399" s="64">
        <v>3455</v>
      </c>
      <c r="Q1399" s="63">
        <v>6.5</v>
      </c>
      <c r="R1399" s="63">
        <v>5.7</v>
      </c>
      <c r="S1399" s="63">
        <v>6.5</v>
      </c>
      <c r="T1399" s="112">
        <f t="shared" si="59"/>
        <v>7500</v>
      </c>
      <c r="U1399" s="63">
        <v>96.739715000000004</v>
      </c>
      <c r="W1399" s="163">
        <f t="shared" si="56"/>
        <v>4045</v>
      </c>
    </row>
    <row r="1400" spans="1:23" ht="15" customHeight="1" x14ac:dyDescent="0.25">
      <c r="A1400" s="194"/>
      <c r="B1400" s="171"/>
      <c r="C1400" s="26" t="s">
        <v>112</v>
      </c>
      <c r="D1400" s="26" t="s">
        <v>1177</v>
      </c>
      <c r="E1400" s="27" t="s">
        <v>18</v>
      </c>
      <c r="F1400" s="27" t="s">
        <v>2167</v>
      </c>
      <c r="G1400" s="47" t="s">
        <v>2138</v>
      </c>
      <c r="H1400" s="74">
        <v>45279</v>
      </c>
      <c r="I1400" s="60">
        <f t="shared" si="58"/>
        <v>45281</v>
      </c>
      <c r="J1400" s="88">
        <v>15000</v>
      </c>
      <c r="K1400" s="63"/>
      <c r="L1400" s="60">
        <v>45645</v>
      </c>
      <c r="M1400" s="63"/>
      <c r="N1400" s="112"/>
      <c r="O1400" s="112"/>
      <c r="P1400" s="64"/>
      <c r="Q1400" s="63"/>
      <c r="R1400" s="63"/>
      <c r="S1400" s="63"/>
      <c r="T1400" s="112">
        <f t="shared" si="59"/>
        <v>15000</v>
      </c>
      <c r="U1400" s="63" t="s">
        <v>2168</v>
      </c>
      <c r="W1400" s="163">
        <f t="shared" si="56"/>
        <v>15000</v>
      </c>
    </row>
    <row r="1401" spans="1:23" ht="15" customHeight="1" x14ac:dyDescent="0.25">
      <c r="A1401" s="194"/>
      <c r="B1401" s="171"/>
      <c r="C1401" s="26" t="s">
        <v>113</v>
      </c>
      <c r="D1401" s="26" t="s">
        <v>1177</v>
      </c>
      <c r="E1401" s="27" t="s">
        <v>21</v>
      </c>
      <c r="F1401" s="27" t="s">
        <v>2153</v>
      </c>
      <c r="G1401" s="47" t="s">
        <v>2138</v>
      </c>
      <c r="H1401" s="74">
        <v>45280</v>
      </c>
      <c r="I1401" s="60">
        <f t="shared" si="58"/>
        <v>45282</v>
      </c>
      <c r="J1401" s="88">
        <v>15000</v>
      </c>
      <c r="K1401" s="63">
        <v>6.7209000000000003</v>
      </c>
      <c r="L1401" s="60">
        <v>45464</v>
      </c>
      <c r="M1401" s="63">
        <v>79.466700000000003</v>
      </c>
      <c r="N1401" s="112">
        <v>11920</v>
      </c>
      <c r="O1401" s="112">
        <f t="shared" si="57"/>
        <v>0</v>
      </c>
      <c r="P1401" s="64">
        <v>11920</v>
      </c>
      <c r="Q1401" s="63">
        <v>6.5</v>
      </c>
      <c r="R1401" s="63">
        <v>6.5</v>
      </c>
      <c r="S1401" s="63">
        <v>6.5</v>
      </c>
      <c r="T1401" s="112">
        <f t="shared" si="59"/>
        <v>15000</v>
      </c>
      <c r="U1401" s="63">
        <v>96.713888999999995</v>
      </c>
      <c r="W1401" s="163">
        <f t="shared" si="56"/>
        <v>3080</v>
      </c>
    </row>
    <row r="1402" spans="1:23" ht="15" customHeight="1" x14ac:dyDescent="0.25">
      <c r="A1402" s="194"/>
      <c r="B1402" s="171"/>
      <c r="C1402" s="26" t="s">
        <v>79</v>
      </c>
      <c r="D1402" s="26" t="s">
        <v>1177</v>
      </c>
      <c r="E1402" s="27" t="s">
        <v>23</v>
      </c>
      <c r="F1402" s="27" t="s">
        <v>2158</v>
      </c>
      <c r="G1402" s="47" t="s">
        <v>2138</v>
      </c>
      <c r="H1402" s="74">
        <v>45286</v>
      </c>
      <c r="I1402" s="60">
        <f t="shared" si="58"/>
        <v>45288</v>
      </c>
      <c r="J1402" s="88">
        <v>15000</v>
      </c>
      <c r="K1402" s="63">
        <v>6.5229999999999997</v>
      </c>
      <c r="L1402" s="60">
        <v>45379</v>
      </c>
      <c r="M1402" s="63">
        <v>121.41330000000001</v>
      </c>
      <c r="N1402" s="112">
        <v>0</v>
      </c>
      <c r="O1402" s="112">
        <f t="shared" si="57"/>
        <v>15000</v>
      </c>
      <c r="P1402" s="64">
        <v>15000</v>
      </c>
      <c r="Q1402" s="63">
        <v>6.5</v>
      </c>
      <c r="R1402" s="63">
        <v>6.3</v>
      </c>
      <c r="S1402" s="63">
        <v>6.5</v>
      </c>
      <c r="T1402" s="112">
        <f t="shared" si="59"/>
        <v>15000</v>
      </c>
      <c r="U1402" s="63">
        <v>98.377881000000002</v>
      </c>
      <c r="W1402" s="163">
        <f t="shared" si="56"/>
        <v>0</v>
      </c>
    </row>
    <row r="1403" spans="1:23" ht="15" customHeight="1" x14ac:dyDescent="0.25">
      <c r="A1403" s="194"/>
      <c r="B1403" s="171"/>
      <c r="C1403" s="26" t="s">
        <v>79</v>
      </c>
      <c r="D1403" s="26" t="s">
        <v>1177</v>
      </c>
      <c r="E1403" s="27" t="s">
        <v>21</v>
      </c>
      <c r="F1403" s="27" t="s">
        <v>2159</v>
      </c>
      <c r="G1403" s="47" t="s">
        <v>2138</v>
      </c>
      <c r="H1403" s="74">
        <v>45286</v>
      </c>
      <c r="I1403" s="60">
        <f t="shared" si="58"/>
        <v>45288</v>
      </c>
      <c r="J1403" s="88">
        <v>15000</v>
      </c>
      <c r="K1403" s="63">
        <v>6.9210000000000003</v>
      </c>
      <c r="L1403" s="60">
        <v>45470</v>
      </c>
      <c r="M1403" s="63">
        <v>26.7333</v>
      </c>
      <c r="N1403" s="112">
        <v>1000</v>
      </c>
      <c r="O1403" s="112">
        <f t="shared" ref="O1403:O1407" si="60">P1403-N1403</f>
        <v>3010</v>
      </c>
      <c r="P1403" s="64">
        <v>4010</v>
      </c>
      <c r="Q1403" s="63">
        <v>6.75</v>
      </c>
      <c r="R1403" s="63">
        <v>6.5</v>
      </c>
      <c r="S1403" s="63">
        <v>6.75</v>
      </c>
      <c r="T1403" s="112">
        <f t="shared" ref="T1403:T1407" si="61">J1403</f>
        <v>15000</v>
      </c>
      <c r="U1403" s="63">
        <v>96.619333999999995</v>
      </c>
      <c r="W1403" s="163">
        <f t="shared" si="56"/>
        <v>10990</v>
      </c>
    </row>
    <row r="1404" spans="1:23" ht="15" customHeight="1" x14ac:dyDescent="0.25">
      <c r="A1404" s="194"/>
      <c r="B1404" s="171"/>
      <c r="C1404" s="26" t="s">
        <v>79</v>
      </c>
      <c r="D1404" s="26" t="s">
        <v>1177</v>
      </c>
      <c r="E1404" s="27" t="s">
        <v>18</v>
      </c>
      <c r="F1404" s="27" t="s">
        <v>2160</v>
      </c>
      <c r="G1404" s="47" t="s">
        <v>2138</v>
      </c>
      <c r="H1404" s="74">
        <v>45286</v>
      </c>
      <c r="I1404" s="60">
        <f t="shared" si="58"/>
        <v>45288</v>
      </c>
      <c r="J1404" s="88">
        <v>10000</v>
      </c>
      <c r="K1404" s="63">
        <v>7.5148000000000001</v>
      </c>
      <c r="L1404" s="60">
        <v>45652</v>
      </c>
      <c r="M1404" s="63">
        <v>54.02</v>
      </c>
      <c r="N1404" s="112">
        <v>0</v>
      </c>
      <c r="O1404" s="112">
        <f t="shared" si="60"/>
        <v>5402</v>
      </c>
      <c r="P1404" s="64">
        <v>5402</v>
      </c>
      <c r="Q1404" s="63">
        <v>7</v>
      </c>
      <c r="R1404" s="63">
        <v>6.75</v>
      </c>
      <c r="S1404" s="63">
        <v>7</v>
      </c>
      <c r="T1404" s="112">
        <f t="shared" si="61"/>
        <v>10000</v>
      </c>
      <c r="U1404" s="63">
        <v>92.938271999999998</v>
      </c>
      <c r="W1404" s="163">
        <f t="shared" si="56"/>
        <v>4598</v>
      </c>
    </row>
    <row r="1405" spans="1:23" ht="15" customHeight="1" x14ac:dyDescent="0.25">
      <c r="A1405" s="194"/>
      <c r="B1405" s="171"/>
      <c r="C1405" s="26" t="s">
        <v>111</v>
      </c>
      <c r="D1405" s="26" t="s">
        <v>1177</v>
      </c>
      <c r="E1405" s="27" t="s">
        <v>21</v>
      </c>
      <c r="F1405" s="27" t="s">
        <v>2161</v>
      </c>
      <c r="G1405" s="47" t="s">
        <v>2138</v>
      </c>
      <c r="H1405" s="74">
        <v>45287</v>
      </c>
      <c r="I1405" s="60">
        <f t="shared" si="58"/>
        <v>45289</v>
      </c>
      <c r="J1405" s="88">
        <v>9000</v>
      </c>
      <c r="K1405" s="63">
        <v>6.7209000000000003</v>
      </c>
      <c r="L1405" s="60">
        <v>45471</v>
      </c>
      <c r="M1405" s="63">
        <v>66.666700000000006</v>
      </c>
      <c r="N1405" s="112"/>
      <c r="O1405" s="112">
        <f t="shared" si="60"/>
        <v>4000</v>
      </c>
      <c r="P1405" s="64">
        <v>4000</v>
      </c>
      <c r="Q1405" s="63">
        <v>6.5</v>
      </c>
      <c r="R1405" s="63">
        <v>6.5</v>
      </c>
      <c r="S1405" s="63">
        <v>6.75</v>
      </c>
      <c r="T1405" s="112">
        <f t="shared" si="61"/>
        <v>9000</v>
      </c>
      <c r="U1405" s="63">
        <v>96.713888999999995</v>
      </c>
      <c r="W1405" s="163">
        <f t="shared" si="56"/>
        <v>5000</v>
      </c>
    </row>
    <row r="1406" spans="1:23" ht="15" customHeight="1" x14ac:dyDescent="0.25">
      <c r="A1406" s="194"/>
      <c r="B1406" s="171"/>
      <c r="C1406" s="26" t="s">
        <v>112</v>
      </c>
      <c r="D1406" s="26" t="s">
        <v>1177</v>
      </c>
      <c r="E1406" s="27" t="s">
        <v>18</v>
      </c>
      <c r="F1406" s="27" t="s">
        <v>2162</v>
      </c>
      <c r="G1406" s="47" t="s">
        <v>2138</v>
      </c>
      <c r="H1406" s="74">
        <v>45286</v>
      </c>
      <c r="I1406" s="60">
        <f t="shared" si="58"/>
        <v>45288</v>
      </c>
      <c r="J1406" s="88">
        <v>20000</v>
      </c>
      <c r="K1406" s="63"/>
      <c r="L1406" s="60">
        <v>45652</v>
      </c>
      <c r="M1406" s="63"/>
      <c r="N1406" s="112"/>
      <c r="O1406" s="112">
        <f t="shared" si="60"/>
        <v>0</v>
      </c>
      <c r="P1406" s="64"/>
      <c r="Q1406" s="63"/>
      <c r="R1406" s="63"/>
      <c r="S1406" s="63"/>
      <c r="T1406" s="112">
        <f t="shared" si="61"/>
        <v>20000</v>
      </c>
      <c r="U1406" s="63" t="s">
        <v>1430</v>
      </c>
      <c r="W1406" s="163">
        <f t="shared" si="56"/>
        <v>20000</v>
      </c>
    </row>
    <row r="1407" spans="1:23" ht="15" customHeight="1" x14ac:dyDescent="0.25">
      <c r="A1407" s="194"/>
      <c r="B1407" s="173"/>
      <c r="C1407" s="26" t="s">
        <v>113</v>
      </c>
      <c r="D1407" s="26" t="s">
        <v>1177</v>
      </c>
      <c r="E1407" s="27" t="s">
        <v>21</v>
      </c>
      <c r="F1407" s="27" t="s">
        <v>2163</v>
      </c>
      <c r="G1407" s="47" t="s">
        <v>2138</v>
      </c>
      <c r="H1407" s="74">
        <v>45287</v>
      </c>
      <c r="I1407" s="60">
        <f t="shared" si="58"/>
        <v>45289</v>
      </c>
      <c r="J1407" s="88">
        <v>10000</v>
      </c>
      <c r="K1407" s="63">
        <v>6.9858000000000002</v>
      </c>
      <c r="L1407" s="60">
        <v>45471</v>
      </c>
      <c r="M1407" s="63">
        <v>50.21</v>
      </c>
      <c r="N1407" s="112"/>
      <c r="O1407" s="112">
        <f t="shared" si="60"/>
        <v>5021</v>
      </c>
      <c r="P1407" s="64">
        <v>5021</v>
      </c>
      <c r="Q1407" s="63">
        <v>6.75</v>
      </c>
      <c r="R1407" s="63">
        <v>6</v>
      </c>
      <c r="S1407" s="63">
        <v>6.75</v>
      </c>
      <c r="T1407" s="112">
        <f t="shared" si="61"/>
        <v>10000</v>
      </c>
      <c r="U1407" s="63">
        <v>96.588784000000004</v>
      </c>
      <c r="W1407" s="163">
        <f t="shared" si="56"/>
        <v>4979</v>
      </c>
    </row>
    <row r="1408" spans="1:23" s="77" customFormat="1" ht="15" customHeight="1" x14ac:dyDescent="0.2">
      <c r="A1408" s="165">
        <v>2024</v>
      </c>
      <c r="B1408" s="174" t="s">
        <v>945</v>
      </c>
      <c r="C1408" s="34" t="s">
        <v>76</v>
      </c>
      <c r="D1408" s="34" t="s">
        <v>1177</v>
      </c>
      <c r="E1408" s="65" t="s">
        <v>23</v>
      </c>
      <c r="F1408" s="65" t="s">
        <v>2169</v>
      </c>
      <c r="G1408" s="43" t="s">
        <v>2170</v>
      </c>
      <c r="H1408" s="67">
        <v>45292</v>
      </c>
      <c r="I1408" s="37">
        <v>45294</v>
      </c>
      <c r="J1408" s="41">
        <v>25000</v>
      </c>
      <c r="K1408" s="44">
        <v>5.9893000000000001</v>
      </c>
      <c r="L1408" s="67">
        <v>45385</v>
      </c>
      <c r="M1408" s="44">
        <v>108</v>
      </c>
      <c r="N1408" s="110">
        <v>25000</v>
      </c>
      <c r="O1408" s="146">
        <v>0</v>
      </c>
      <c r="P1408" s="70">
        <v>25000</v>
      </c>
      <c r="Q1408" s="44">
        <v>5.9</v>
      </c>
      <c r="R1408" s="44">
        <v>5.9</v>
      </c>
      <c r="S1408" s="44">
        <v>6</v>
      </c>
      <c r="T1408" s="132">
        <v>25000</v>
      </c>
      <c r="U1408" s="44">
        <v>98.508611000000002</v>
      </c>
      <c r="W1408" s="163">
        <f t="shared" si="56"/>
        <v>0</v>
      </c>
    </row>
    <row r="1409" spans="1:23" ht="15" customHeight="1" x14ac:dyDescent="0.2">
      <c r="A1409" s="141"/>
      <c r="B1409" s="175"/>
      <c r="C1409" s="34" t="s">
        <v>76</v>
      </c>
      <c r="D1409" s="34" t="s">
        <v>1177</v>
      </c>
      <c r="E1409" s="65" t="s">
        <v>21</v>
      </c>
      <c r="F1409" s="65" t="s">
        <v>2176</v>
      </c>
      <c r="G1409" s="43" t="s">
        <v>2170</v>
      </c>
      <c r="H1409" s="67">
        <v>45292</v>
      </c>
      <c r="I1409" s="37">
        <v>45294</v>
      </c>
      <c r="J1409" s="41">
        <v>20000</v>
      </c>
      <c r="K1409" s="44">
        <v>6.4539</v>
      </c>
      <c r="L1409" s="67">
        <v>45476</v>
      </c>
      <c r="M1409" s="44">
        <v>102.55</v>
      </c>
      <c r="N1409" s="110">
        <v>8500</v>
      </c>
      <c r="O1409" s="146">
        <v>2000</v>
      </c>
      <c r="P1409" s="70">
        <v>10500</v>
      </c>
      <c r="Q1409" s="44">
        <v>6.25</v>
      </c>
      <c r="R1409" s="44">
        <v>6.25</v>
      </c>
      <c r="S1409" s="44">
        <v>7</v>
      </c>
      <c r="T1409" s="132">
        <v>20000</v>
      </c>
      <c r="U1409" s="44">
        <v>96.840277999999998</v>
      </c>
      <c r="W1409" s="163">
        <f t="shared" si="56"/>
        <v>9500</v>
      </c>
    </row>
    <row r="1410" spans="1:23" ht="15" customHeight="1" x14ac:dyDescent="0.2">
      <c r="A1410" s="141"/>
      <c r="B1410" s="175"/>
      <c r="C1410" s="34" t="s">
        <v>76</v>
      </c>
      <c r="D1410" s="34" t="s">
        <v>1177</v>
      </c>
      <c r="E1410" s="65" t="s">
        <v>18</v>
      </c>
      <c r="F1410" s="65" t="s">
        <v>2171</v>
      </c>
      <c r="G1410" s="43" t="s">
        <v>2170</v>
      </c>
      <c r="H1410" s="67">
        <v>45292</v>
      </c>
      <c r="I1410" s="37">
        <v>45294</v>
      </c>
      <c r="J1410" s="41">
        <v>20000</v>
      </c>
      <c r="K1410" s="44">
        <v>6.9572000000000003</v>
      </c>
      <c r="L1410" s="67">
        <v>45658</v>
      </c>
      <c r="M1410" s="44">
        <v>45.05</v>
      </c>
      <c r="N1410" s="41">
        <v>6000</v>
      </c>
      <c r="O1410" s="146">
        <v>0</v>
      </c>
      <c r="P1410" s="70">
        <v>6000</v>
      </c>
      <c r="Q1410" s="44">
        <v>6.5</v>
      </c>
      <c r="R1410" s="44">
        <v>6.5</v>
      </c>
      <c r="S1410" s="44">
        <v>7.5</v>
      </c>
      <c r="T1410" s="132">
        <v>20000</v>
      </c>
      <c r="U1410" s="44">
        <v>93.427778000000004</v>
      </c>
      <c r="W1410" s="163">
        <f t="shared" si="56"/>
        <v>14000</v>
      </c>
    </row>
    <row r="1411" spans="1:23" ht="15" customHeight="1" x14ac:dyDescent="0.2">
      <c r="A1411" s="141"/>
      <c r="B1411" s="175"/>
      <c r="C1411" s="34" t="s">
        <v>79</v>
      </c>
      <c r="D1411" s="34" t="s">
        <v>1177</v>
      </c>
      <c r="E1411" s="65" t="s">
        <v>21</v>
      </c>
      <c r="F1411" s="65" t="s">
        <v>2172</v>
      </c>
      <c r="G1411" s="43" t="s">
        <v>2170</v>
      </c>
      <c r="H1411" s="67">
        <v>45293</v>
      </c>
      <c r="I1411" s="37">
        <v>45295</v>
      </c>
      <c r="J1411" s="41">
        <v>15000</v>
      </c>
      <c r="K1411" s="44">
        <v>6.7209000000000003</v>
      </c>
      <c r="L1411" s="67">
        <v>45477</v>
      </c>
      <c r="M1411" s="44">
        <v>80.333299999999994</v>
      </c>
      <c r="N1411" s="41">
        <v>0</v>
      </c>
      <c r="O1411" s="146">
        <v>12050</v>
      </c>
      <c r="P1411" s="70">
        <v>12050</v>
      </c>
      <c r="Q1411" s="44">
        <v>6.5</v>
      </c>
      <c r="R1411" s="44">
        <v>6.5</v>
      </c>
      <c r="S1411" s="44">
        <v>6.5</v>
      </c>
      <c r="T1411" s="132">
        <v>15000</v>
      </c>
      <c r="U1411" s="44">
        <v>96.713888999999995</v>
      </c>
      <c r="W1411" s="163">
        <f t="shared" ref="W1411:W1474" si="62">J1411-P1411</f>
        <v>2950</v>
      </c>
    </row>
    <row r="1412" spans="1:23" ht="15" customHeight="1" x14ac:dyDescent="0.2">
      <c r="A1412" s="141"/>
      <c r="B1412" s="175"/>
      <c r="C1412" s="34" t="s">
        <v>111</v>
      </c>
      <c r="D1412" s="34" t="s">
        <v>1177</v>
      </c>
      <c r="E1412" s="65" t="s">
        <v>23</v>
      </c>
      <c r="F1412" s="65" t="s">
        <v>2173</v>
      </c>
      <c r="G1412" s="43" t="s">
        <v>2170</v>
      </c>
      <c r="H1412" s="67">
        <v>45294</v>
      </c>
      <c r="I1412" s="37">
        <v>45296</v>
      </c>
      <c r="J1412" s="41">
        <v>10000</v>
      </c>
      <c r="K1412" s="44">
        <v>6.1265999999999998</v>
      </c>
      <c r="L1412" s="67">
        <v>45387</v>
      </c>
      <c r="M1412" s="44">
        <v>47.22</v>
      </c>
      <c r="N1412" s="41">
        <v>1500</v>
      </c>
      <c r="O1412" s="146">
        <v>3022</v>
      </c>
      <c r="P1412" s="70">
        <v>4522</v>
      </c>
      <c r="Q1412" s="44">
        <v>6.1</v>
      </c>
      <c r="R1412" s="44">
        <v>6</v>
      </c>
      <c r="S1412" s="44">
        <v>6.5</v>
      </c>
      <c r="T1412" s="132">
        <v>10000</v>
      </c>
      <c r="U1412" s="44">
        <v>98.474947999999998</v>
      </c>
      <c r="W1412" s="163">
        <f t="shared" si="62"/>
        <v>5478</v>
      </c>
    </row>
    <row r="1413" spans="1:23" ht="15" customHeight="1" x14ac:dyDescent="0.2">
      <c r="A1413" s="141"/>
      <c r="B1413" s="175"/>
      <c r="C1413" s="34" t="s">
        <v>76</v>
      </c>
      <c r="D1413" s="34" t="s">
        <v>1177</v>
      </c>
      <c r="E1413" s="65" t="s">
        <v>21</v>
      </c>
      <c r="F1413" s="65" t="s">
        <v>2177</v>
      </c>
      <c r="G1413" s="43" t="s">
        <v>2170</v>
      </c>
      <c r="H1413" s="67">
        <v>45299</v>
      </c>
      <c r="I1413" s="37">
        <v>45301</v>
      </c>
      <c r="J1413" s="41">
        <v>50000</v>
      </c>
      <c r="K1413" s="44">
        <v>6.5111999999999997</v>
      </c>
      <c r="L1413" s="67">
        <v>45483</v>
      </c>
      <c r="M1413" s="44">
        <v>96.546000000000006</v>
      </c>
      <c r="N1413" s="41">
        <v>45350</v>
      </c>
      <c r="O1413" s="146">
        <v>2625</v>
      </c>
      <c r="P1413" s="70">
        <v>47975</v>
      </c>
      <c r="Q1413" s="44">
        <v>6.5</v>
      </c>
      <c r="R1413" s="44">
        <v>5.95</v>
      </c>
      <c r="S1413" s="44">
        <v>6.5</v>
      </c>
      <c r="T1413" s="132">
        <v>50000</v>
      </c>
      <c r="U1413" s="44">
        <v>96.813142999999997</v>
      </c>
      <c r="W1413" s="163">
        <f t="shared" si="62"/>
        <v>2025</v>
      </c>
    </row>
    <row r="1414" spans="1:23" ht="15" customHeight="1" x14ac:dyDescent="0.2">
      <c r="A1414" s="141"/>
      <c r="B1414" s="175"/>
      <c r="C1414" s="34" t="s">
        <v>79</v>
      </c>
      <c r="D1414" s="34" t="s">
        <v>1177</v>
      </c>
      <c r="E1414" s="65" t="s">
        <v>23</v>
      </c>
      <c r="F1414" s="65" t="s">
        <v>2178</v>
      </c>
      <c r="G1414" s="43" t="s">
        <v>2170</v>
      </c>
      <c r="H1414" s="67">
        <v>45300</v>
      </c>
      <c r="I1414" s="37">
        <v>45302</v>
      </c>
      <c r="J1414" s="41">
        <v>15000</v>
      </c>
      <c r="K1414" s="44">
        <v>6.3967999999999998</v>
      </c>
      <c r="L1414" s="67">
        <v>45393</v>
      </c>
      <c r="M1414" s="44">
        <v>115.9267</v>
      </c>
      <c r="N1414" s="41">
        <v>4973</v>
      </c>
      <c r="O1414" s="146">
        <v>10027</v>
      </c>
      <c r="P1414" s="70">
        <v>15000</v>
      </c>
      <c r="Q1414" s="44">
        <v>6.5</v>
      </c>
      <c r="R1414" s="44">
        <v>6</v>
      </c>
      <c r="S1414" s="44">
        <v>6.95</v>
      </c>
      <c r="T1414" s="132">
        <v>15000</v>
      </c>
      <c r="U1414" s="44">
        <v>98.408756999999994</v>
      </c>
      <c r="W1414" s="163">
        <f t="shared" si="62"/>
        <v>0</v>
      </c>
    </row>
    <row r="1415" spans="1:23" ht="15" customHeight="1" x14ac:dyDescent="0.2">
      <c r="A1415" s="141"/>
      <c r="B1415" s="175"/>
      <c r="C1415" s="34" t="s">
        <v>111</v>
      </c>
      <c r="D1415" s="34" t="s">
        <v>1177</v>
      </c>
      <c r="E1415" s="65" t="s">
        <v>21</v>
      </c>
      <c r="F1415" s="65" t="s">
        <v>2179</v>
      </c>
      <c r="G1415" s="43" t="s">
        <v>2170</v>
      </c>
      <c r="H1415" s="67">
        <v>45301</v>
      </c>
      <c r="I1415" s="37">
        <v>45303</v>
      </c>
      <c r="J1415" s="41">
        <v>10000</v>
      </c>
      <c r="K1415" s="44">
        <v>6.6872999999999996</v>
      </c>
      <c r="L1415" s="67">
        <v>45485</v>
      </c>
      <c r="M1415" s="44">
        <v>74.75</v>
      </c>
      <c r="N1415" s="41">
        <v>500</v>
      </c>
      <c r="O1415" s="146">
        <v>6675</v>
      </c>
      <c r="P1415" s="70">
        <v>7175</v>
      </c>
      <c r="Q1415" s="44">
        <v>6.5</v>
      </c>
      <c r="R1415" s="44">
        <v>6</v>
      </c>
      <c r="S1415" s="44">
        <v>6.6</v>
      </c>
      <c r="T1415" s="132">
        <v>10000</v>
      </c>
      <c r="U1415" s="44">
        <v>96.729742999999999</v>
      </c>
      <c r="W1415" s="163">
        <f t="shared" si="62"/>
        <v>2825</v>
      </c>
    </row>
    <row r="1416" spans="1:23" ht="15" customHeight="1" x14ac:dyDescent="0.2">
      <c r="A1416" s="141"/>
      <c r="B1416" s="175"/>
      <c r="C1416" s="34" t="s">
        <v>76</v>
      </c>
      <c r="D1416" s="34" t="s">
        <v>1177</v>
      </c>
      <c r="E1416" s="65" t="s">
        <v>21</v>
      </c>
      <c r="F1416" s="65" t="s">
        <v>2181</v>
      </c>
      <c r="G1416" s="43" t="s">
        <v>2170</v>
      </c>
      <c r="H1416" s="67">
        <v>45306</v>
      </c>
      <c r="I1416" s="37">
        <v>45308</v>
      </c>
      <c r="J1416" s="41">
        <v>20000</v>
      </c>
      <c r="K1416" s="44">
        <v>6.6223999999999998</v>
      </c>
      <c r="L1416" s="67">
        <v>45490</v>
      </c>
      <c r="M1416" s="44">
        <v>93.974999999999994</v>
      </c>
      <c r="N1416" s="110">
        <v>14285</v>
      </c>
      <c r="O1416" s="146">
        <v>4500</v>
      </c>
      <c r="P1416" s="70">
        <v>18785</v>
      </c>
      <c r="Q1416" s="44">
        <v>6.6</v>
      </c>
      <c r="R1416" s="44">
        <v>6</v>
      </c>
      <c r="S1416" s="44">
        <v>7</v>
      </c>
      <c r="T1416" s="132">
        <v>20000</v>
      </c>
      <c r="U1416" s="44">
        <v>96.760481999999996</v>
      </c>
      <c r="W1416" s="163">
        <f t="shared" si="62"/>
        <v>1215</v>
      </c>
    </row>
    <row r="1417" spans="1:23" ht="15" customHeight="1" x14ac:dyDescent="0.2">
      <c r="A1417" s="141"/>
      <c r="B1417" s="175"/>
      <c r="C1417" s="34" t="s">
        <v>79</v>
      </c>
      <c r="D1417" s="34" t="s">
        <v>1177</v>
      </c>
      <c r="E1417" s="65" t="s">
        <v>23</v>
      </c>
      <c r="F1417" s="65" t="s">
        <v>2182</v>
      </c>
      <c r="G1417" s="43" t="s">
        <v>2170</v>
      </c>
      <c r="H1417" s="67">
        <v>45307</v>
      </c>
      <c r="I1417" s="37">
        <v>45309</v>
      </c>
      <c r="J1417" s="41">
        <v>13000</v>
      </c>
      <c r="K1417" s="44">
        <v>6.5852000000000004</v>
      </c>
      <c r="L1417" s="67">
        <v>45400</v>
      </c>
      <c r="M1417" s="44">
        <v>151.84620000000001</v>
      </c>
      <c r="N1417" s="110">
        <v>2190</v>
      </c>
      <c r="O1417" s="146">
        <v>10810</v>
      </c>
      <c r="P1417" s="70">
        <v>13000</v>
      </c>
      <c r="Q1417" s="44">
        <v>6.5</v>
      </c>
      <c r="R1417" s="44">
        <v>5.95</v>
      </c>
      <c r="S1417" s="44">
        <v>6.5</v>
      </c>
      <c r="T1417" s="132">
        <v>13000</v>
      </c>
      <c r="U1417" s="44">
        <v>98.362671000000006</v>
      </c>
      <c r="W1417" s="163">
        <f t="shared" si="62"/>
        <v>0</v>
      </c>
    </row>
    <row r="1418" spans="1:23" ht="15" customHeight="1" x14ac:dyDescent="0.2">
      <c r="A1418" s="141"/>
      <c r="B1418" s="175"/>
      <c r="C1418" s="34" t="s">
        <v>79</v>
      </c>
      <c r="D1418" s="34" t="s">
        <v>1177</v>
      </c>
      <c r="E1418" s="65" t="s">
        <v>21</v>
      </c>
      <c r="F1418" s="65" t="s">
        <v>2183</v>
      </c>
      <c r="G1418" s="43" t="s">
        <v>2170</v>
      </c>
      <c r="H1418" s="67">
        <v>45307</v>
      </c>
      <c r="I1418" s="37">
        <v>45309</v>
      </c>
      <c r="J1418" s="41">
        <v>12000</v>
      </c>
      <c r="K1418" s="44">
        <v>6.9290000000000003</v>
      </c>
      <c r="L1418" s="67">
        <v>45491</v>
      </c>
      <c r="M1418" s="44">
        <v>101.875</v>
      </c>
      <c r="N1418" s="110">
        <v>7055</v>
      </c>
      <c r="O1418" s="146">
        <v>4945</v>
      </c>
      <c r="P1418" s="70">
        <v>12000</v>
      </c>
      <c r="Q1418" s="44">
        <v>6.75</v>
      </c>
      <c r="R1418" s="44">
        <v>6</v>
      </c>
      <c r="S1418" s="44">
        <v>6.75</v>
      </c>
      <c r="T1418" s="132">
        <v>12000</v>
      </c>
      <c r="U1418" s="44">
        <v>96.615568999999994</v>
      </c>
      <c r="W1418" s="163">
        <f t="shared" si="62"/>
        <v>0</v>
      </c>
    </row>
    <row r="1419" spans="1:23" ht="15" customHeight="1" x14ac:dyDescent="0.2">
      <c r="A1419" s="141"/>
      <c r="B1419" s="175"/>
      <c r="C1419" s="34" t="s">
        <v>111</v>
      </c>
      <c r="D1419" s="34" t="s">
        <v>1177</v>
      </c>
      <c r="E1419" s="65" t="s">
        <v>21</v>
      </c>
      <c r="F1419" s="65" t="s">
        <v>2184</v>
      </c>
      <c r="G1419" s="43" t="s">
        <v>2170</v>
      </c>
      <c r="H1419" s="67">
        <v>45308</v>
      </c>
      <c r="I1419" s="37">
        <v>45310</v>
      </c>
      <c r="J1419" s="41">
        <v>10000</v>
      </c>
      <c r="K1419" s="44">
        <v>6.66</v>
      </c>
      <c r="L1419" s="67">
        <v>45492</v>
      </c>
      <c r="M1419" s="44">
        <v>42.6</v>
      </c>
      <c r="N1419" s="41">
        <v>1240</v>
      </c>
      <c r="O1419" s="146">
        <v>3013</v>
      </c>
      <c r="P1419" s="70">
        <v>4253</v>
      </c>
      <c r="Q1419" s="44">
        <v>6.5</v>
      </c>
      <c r="R1419" s="44">
        <v>6</v>
      </c>
      <c r="S1419" s="44">
        <v>7</v>
      </c>
      <c r="T1419" s="132">
        <v>10000</v>
      </c>
      <c r="U1419" s="44">
        <v>96.742655999999997</v>
      </c>
      <c r="W1419" s="163">
        <f t="shared" si="62"/>
        <v>5747</v>
      </c>
    </row>
    <row r="1420" spans="1:23" ht="15" customHeight="1" x14ac:dyDescent="0.2">
      <c r="A1420" s="141"/>
      <c r="B1420" s="175"/>
      <c r="C1420" s="34" t="s">
        <v>112</v>
      </c>
      <c r="D1420" s="34" t="s">
        <v>1177</v>
      </c>
      <c r="E1420" s="34" t="s">
        <v>18</v>
      </c>
      <c r="F1420" s="34" t="s">
        <v>2185</v>
      </c>
      <c r="G1420" s="43" t="s">
        <v>2170</v>
      </c>
      <c r="H1420" s="37">
        <v>45307</v>
      </c>
      <c r="I1420" s="37">
        <v>45309</v>
      </c>
      <c r="J1420" s="40">
        <v>10000</v>
      </c>
      <c r="K1420" s="39">
        <v>6.8</v>
      </c>
      <c r="L1420" s="37">
        <v>45673</v>
      </c>
      <c r="M1420" s="39">
        <v>161.35</v>
      </c>
      <c r="N1420" s="40">
        <v>4960</v>
      </c>
      <c r="O1420" s="146">
        <v>5040</v>
      </c>
      <c r="P1420" s="124">
        <v>10000</v>
      </c>
      <c r="Q1420" s="39">
        <v>6.5</v>
      </c>
      <c r="R1420" s="39">
        <v>6.25</v>
      </c>
      <c r="S1420" s="39">
        <v>7</v>
      </c>
      <c r="T1420" s="132">
        <v>10000</v>
      </c>
      <c r="U1420" s="39">
        <v>93.566806</v>
      </c>
      <c r="W1420" s="163">
        <f t="shared" si="62"/>
        <v>0</v>
      </c>
    </row>
    <row r="1421" spans="1:23" ht="15" customHeight="1" x14ac:dyDescent="0.25">
      <c r="A1421" s="141"/>
      <c r="B1421" s="175"/>
      <c r="C1421" s="34" t="s">
        <v>113</v>
      </c>
      <c r="D1421" s="34" t="s">
        <v>1177</v>
      </c>
      <c r="E1421" s="65" t="s">
        <v>21</v>
      </c>
      <c r="F1421" s="65" t="s">
        <v>2186</v>
      </c>
      <c r="G1421" s="43" t="s">
        <v>2170</v>
      </c>
      <c r="H1421" s="67">
        <v>45308</v>
      </c>
      <c r="I1421" s="37">
        <v>45310</v>
      </c>
      <c r="J1421" s="41">
        <v>10000</v>
      </c>
      <c r="K1421" s="44">
        <v>6.9882999999999997</v>
      </c>
      <c r="L1421" s="67">
        <v>45492</v>
      </c>
      <c r="M1421" s="44">
        <v>50.63</v>
      </c>
      <c r="N1421" s="109">
        <v>0</v>
      </c>
      <c r="O1421" s="146">
        <v>5063</v>
      </c>
      <c r="P1421" s="70">
        <v>5063</v>
      </c>
      <c r="Q1421" s="44">
        <v>6.75</v>
      </c>
      <c r="R1421" s="44">
        <v>6.5</v>
      </c>
      <c r="S1421" s="44">
        <v>6.75</v>
      </c>
      <c r="T1421" s="132">
        <v>10000</v>
      </c>
      <c r="U1421" s="44">
        <v>96.587575000000001</v>
      </c>
      <c r="W1421" s="163">
        <f t="shared" si="62"/>
        <v>4937</v>
      </c>
    </row>
    <row r="1422" spans="1:23" ht="15" customHeight="1" x14ac:dyDescent="0.25">
      <c r="A1422" s="141"/>
      <c r="B1422" s="175"/>
      <c r="C1422" s="34" t="s">
        <v>111</v>
      </c>
      <c r="D1422" s="34" t="s">
        <v>1177</v>
      </c>
      <c r="E1422" s="65" t="s">
        <v>23</v>
      </c>
      <c r="F1422" s="65" t="s">
        <v>2191</v>
      </c>
      <c r="G1422" s="43" t="s">
        <v>2170</v>
      </c>
      <c r="H1422" s="67">
        <v>45315</v>
      </c>
      <c r="I1422" s="37">
        <v>45317</v>
      </c>
      <c r="J1422" s="41">
        <v>15000</v>
      </c>
      <c r="K1422" s="44">
        <v>6.2027999999999999</v>
      </c>
      <c r="L1422" s="67">
        <v>45408</v>
      </c>
      <c r="M1422" s="44">
        <v>144.56</v>
      </c>
      <c r="N1422" s="109">
        <v>5354</v>
      </c>
      <c r="O1422" s="146">
        <v>9646</v>
      </c>
      <c r="P1422" s="70">
        <v>15000</v>
      </c>
      <c r="Q1422" s="44">
        <v>6.15</v>
      </c>
      <c r="R1422" s="44">
        <v>6</v>
      </c>
      <c r="S1422" s="44">
        <v>6.3</v>
      </c>
      <c r="T1422" s="132">
        <v>15000</v>
      </c>
      <c r="U1422" s="44">
        <v>98.456271999999998</v>
      </c>
      <c r="W1422" s="163">
        <f t="shared" si="62"/>
        <v>0</v>
      </c>
    </row>
    <row r="1423" spans="1:23" ht="15" customHeight="1" x14ac:dyDescent="0.25">
      <c r="A1423" s="141"/>
      <c r="B1423" s="175"/>
      <c r="C1423" s="34" t="s">
        <v>113</v>
      </c>
      <c r="D1423" s="34" t="s">
        <v>1177</v>
      </c>
      <c r="E1423" s="65" t="s">
        <v>21</v>
      </c>
      <c r="F1423" s="65" t="s">
        <v>2192</v>
      </c>
      <c r="G1423" s="43" t="s">
        <v>2170</v>
      </c>
      <c r="H1423" s="67">
        <v>45315</v>
      </c>
      <c r="I1423" s="37">
        <v>45317</v>
      </c>
      <c r="J1423" s="41">
        <v>20000</v>
      </c>
      <c r="K1423" s="44">
        <v>6.7526000000000002</v>
      </c>
      <c r="L1423" s="67">
        <v>45499</v>
      </c>
      <c r="M1423" s="44">
        <v>13.515000000000001</v>
      </c>
      <c r="N1423" s="109">
        <v>1280</v>
      </c>
      <c r="O1423" s="146">
        <v>1423</v>
      </c>
      <c r="P1423" s="70">
        <v>2703</v>
      </c>
      <c r="Q1423" s="44">
        <v>6.75</v>
      </c>
      <c r="R1423" s="44">
        <v>6</v>
      </c>
      <c r="S1423" s="44">
        <v>6.75</v>
      </c>
      <c r="T1423" s="132">
        <v>20000</v>
      </c>
      <c r="U1423" s="44">
        <v>96.698879000000005</v>
      </c>
      <c r="W1423" s="163">
        <f t="shared" si="62"/>
        <v>17297</v>
      </c>
    </row>
    <row r="1424" spans="1:23" ht="15" customHeight="1" x14ac:dyDescent="0.25">
      <c r="A1424" s="141"/>
      <c r="B1424" s="175"/>
      <c r="C1424" s="34" t="s">
        <v>76</v>
      </c>
      <c r="D1424" s="34" t="s">
        <v>1177</v>
      </c>
      <c r="E1424" s="65" t="s">
        <v>23</v>
      </c>
      <c r="F1424" s="65" t="s">
        <v>2764</v>
      </c>
      <c r="G1424" s="43" t="s">
        <v>2170</v>
      </c>
      <c r="H1424" s="67">
        <v>45320</v>
      </c>
      <c r="I1424" s="37">
        <v>45322</v>
      </c>
      <c r="J1424" s="41">
        <v>20000</v>
      </c>
      <c r="K1424" s="44">
        <v>6.0755999999999997</v>
      </c>
      <c r="L1424" s="67">
        <v>45413</v>
      </c>
      <c r="M1424" s="44">
        <v>60.33</v>
      </c>
      <c r="N1424" s="109">
        <v>8066</v>
      </c>
      <c r="O1424" s="146">
        <v>3000</v>
      </c>
      <c r="P1424" s="70">
        <v>11066</v>
      </c>
      <c r="Q1424" s="44">
        <v>6</v>
      </c>
      <c r="R1424" s="44">
        <v>5.5</v>
      </c>
      <c r="S1424" s="44">
        <v>6.5</v>
      </c>
      <c r="T1424" s="132">
        <v>20000</v>
      </c>
      <c r="U1424" s="44">
        <v>98.487444999999994</v>
      </c>
      <c r="W1424" s="163">
        <f t="shared" si="62"/>
        <v>8934</v>
      </c>
    </row>
    <row r="1425" spans="1:23" ht="15" customHeight="1" x14ac:dyDescent="0.25">
      <c r="A1425" s="141"/>
      <c r="B1425" s="175"/>
      <c r="C1425" s="34" t="s">
        <v>947</v>
      </c>
      <c r="D1425" s="34" t="s">
        <v>1177</v>
      </c>
      <c r="E1425" s="65" t="s">
        <v>21</v>
      </c>
      <c r="F1425" s="65" t="s">
        <v>2195</v>
      </c>
      <c r="G1425" s="43" t="s">
        <v>2170</v>
      </c>
      <c r="H1425" s="67">
        <v>45320</v>
      </c>
      <c r="I1425" s="37">
        <v>45322</v>
      </c>
      <c r="J1425" s="41">
        <v>5000</v>
      </c>
      <c r="K1425" s="44">
        <v>7.6875999999999998</v>
      </c>
      <c r="L1425" s="67">
        <v>45504</v>
      </c>
      <c r="M1425" s="44">
        <v>40</v>
      </c>
      <c r="N1425" s="109">
        <v>1000</v>
      </c>
      <c r="O1425" s="146">
        <v>1000</v>
      </c>
      <c r="P1425" s="70">
        <v>2000</v>
      </c>
      <c r="Q1425" s="44">
        <v>8</v>
      </c>
      <c r="R1425" s="44">
        <v>6.8</v>
      </c>
      <c r="S1425" s="44">
        <v>8</v>
      </c>
      <c r="T1425" s="132">
        <v>5000</v>
      </c>
      <c r="U1425" s="44">
        <v>96.258888999999996</v>
      </c>
      <c r="W1425" s="163">
        <f t="shared" si="62"/>
        <v>3000</v>
      </c>
    </row>
    <row r="1426" spans="1:23" ht="15" customHeight="1" x14ac:dyDescent="0.25">
      <c r="A1426" s="141"/>
      <c r="B1426" s="172" t="s">
        <v>944</v>
      </c>
      <c r="C1426" s="26" t="s">
        <v>79</v>
      </c>
      <c r="D1426" s="26" t="s">
        <v>1177</v>
      </c>
      <c r="E1426" s="27" t="s">
        <v>23</v>
      </c>
      <c r="F1426" s="27" t="s">
        <v>2196</v>
      </c>
      <c r="G1426" s="47" t="s">
        <v>2198</v>
      </c>
      <c r="H1426" s="74">
        <v>45321</v>
      </c>
      <c r="I1426" s="60">
        <v>45323</v>
      </c>
      <c r="J1426" s="88">
        <v>15000</v>
      </c>
      <c r="K1426" s="63">
        <v>6.2786</v>
      </c>
      <c r="L1426" s="60">
        <v>45414</v>
      </c>
      <c r="M1426" s="63">
        <v>167.60669999999999</v>
      </c>
      <c r="N1426" s="112">
        <v>0</v>
      </c>
      <c r="O1426" s="112">
        <v>15000</v>
      </c>
      <c r="P1426" s="64">
        <v>15000</v>
      </c>
      <c r="Q1426" s="63">
        <v>6.2</v>
      </c>
      <c r="R1426" s="63">
        <v>6</v>
      </c>
      <c r="S1426" s="63">
        <v>6.5</v>
      </c>
      <c r="T1426" s="112">
        <v>15000</v>
      </c>
      <c r="U1426" s="63">
        <v>98.437698999999995</v>
      </c>
      <c r="W1426" s="163">
        <f t="shared" si="62"/>
        <v>0</v>
      </c>
    </row>
    <row r="1427" spans="1:23" ht="15" customHeight="1" x14ac:dyDescent="0.25">
      <c r="A1427" s="141"/>
      <c r="B1427" s="171"/>
      <c r="C1427" s="26" t="s">
        <v>79</v>
      </c>
      <c r="D1427" s="26" t="s">
        <v>1177</v>
      </c>
      <c r="E1427" s="27" t="s">
        <v>21</v>
      </c>
      <c r="F1427" s="27" t="s">
        <v>2197</v>
      </c>
      <c r="G1427" s="47" t="s">
        <v>2198</v>
      </c>
      <c r="H1427" s="74">
        <v>45321</v>
      </c>
      <c r="I1427" s="60">
        <v>45323</v>
      </c>
      <c r="J1427" s="88">
        <v>15000</v>
      </c>
      <c r="K1427" s="63">
        <v>6.7847999999999997</v>
      </c>
      <c r="L1427" s="60">
        <v>45505</v>
      </c>
      <c r="M1427" s="63">
        <v>60.3</v>
      </c>
      <c r="N1427" s="112">
        <v>5080</v>
      </c>
      <c r="O1427" s="112">
        <v>3419</v>
      </c>
      <c r="P1427" s="64">
        <v>8499</v>
      </c>
      <c r="Q1427" s="63">
        <v>6.6</v>
      </c>
      <c r="R1427" s="63">
        <v>6.5</v>
      </c>
      <c r="S1427" s="63">
        <v>6.75</v>
      </c>
      <c r="T1427" s="112">
        <v>15000</v>
      </c>
      <c r="U1427" s="63">
        <v>96.683671000000004</v>
      </c>
      <c r="W1427" s="163">
        <f t="shared" si="62"/>
        <v>6501</v>
      </c>
    </row>
    <row r="1428" spans="1:23" ht="15" customHeight="1" x14ac:dyDescent="0.25">
      <c r="A1428" s="141"/>
      <c r="B1428" s="171"/>
      <c r="C1428" s="26" t="s">
        <v>111</v>
      </c>
      <c r="D1428" s="26" t="s">
        <v>1177</v>
      </c>
      <c r="E1428" s="27" t="s">
        <v>21</v>
      </c>
      <c r="F1428" s="27" t="s">
        <v>2199</v>
      </c>
      <c r="G1428" s="47" t="s">
        <v>2198</v>
      </c>
      <c r="H1428" s="74">
        <v>45322</v>
      </c>
      <c r="I1428" s="60">
        <v>45324</v>
      </c>
      <c r="J1428" s="88">
        <v>11000</v>
      </c>
      <c r="K1428" s="63">
        <v>6.6574</v>
      </c>
      <c r="L1428" s="60">
        <v>45506</v>
      </c>
      <c r="M1428" s="63">
        <v>120.9</v>
      </c>
      <c r="N1428" s="112">
        <v>1405</v>
      </c>
      <c r="O1428" s="112">
        <v>9595</v>
      </c>
      <c r="P1428" s="64">
        <v>11000</v>
      </c>
      <c r="Q1428" s="63">
        <v>6.5</v>
      </c>
      <c r="R1428" s="63">
        <v>6</v>
      </c>
      <c r="S1428" s="63">
        <v>6.8</v>
      </c>
      <c r="T1428" s="112">
        <v>11000</v>
      </c>
      <c r="U1428" s="63">
        <v>96.743898000000002</v>
      </c>
      <c r="W1428" s="163">
        <f t="shared" si="62"/>
        <v>0</v>
      </c>
    </row>
    <row r="1429" spans="1:23" ht="15" customHeight="1" x14ac:dyDescent="0.25">
      <c r="A1429" s="141"/>
      <c r="B1429" s="171"/>
      <c r="C1429" s="26" t="s">
        <v>112</v>
      </c>
      <c r="D1429" s="26" t="s">
        <v>1177</v>
      </c>
      <c r="E1429" s="27" t="s">
        <v>18</v>
      </c>
      <c r="F1429" s="27" t="s">
        <v>2200</v>
      </c>
      <c r="G1429" s="47" t="s">
        <v>2198</v>
      </c>
      <c r="H1429" s="74">
        <v>45321</v>
      </c>
      <c r="I1429" s="60">
        <v>45323</v>
      </c>
      <c r="J1429" s="88">
        <v>15000</v>
      </c>
      <c r="K1429" s="63">
        <v>6.8276000000000003</v>
      </c>
      <c r="L1429" s="60">
        <v>45687</v>
      </c>
      <c r="M1429" s="63">
        <v>147.72</v>
      </c>
      <c r="N1429" s="112">
        <v>15000</v>
      </c>
      <c r="O1429" s="112">
        <v>0</v>
      </c>
      <c r="P1429" s="64">
        <v>15000</v>
      </c>
      <c r="Q1429" s="63">
        <v>6.39</v>
      </c>
      <c r="R1429" s="63">
        <v>6.38</v>
      </c>
      <c r="S1429" s="63">
        <v>6.75</v>
      </c>
      <c r="T1429" s="112">
        <v>15000</v>
      </c>
      <c r="U1429" s="63">
        <v>93.542370000000005</v>
      </c>
      <c r="W1429" s="163">
        <f t="shared" si="62"/>
        <v>0</v>
      </c>
    </row>
    <row r="1430" spans="1:23" ht="15" customHeight="1" x14ac:dyDescent="0.25">
      <c r="A1430" s="141"/>
      <c r="B1430" s="171"/>
      <c r="C1430" s="26" t="s">
        <v>113</v>
      </c>
      <c r="D1430" s="26" t="s">
        <v>1177</v>
      </c>
      <c r="E1430" s="27" t="s">
        <v>21</v>
      </c>
      <c r="F1430" s="27" t="s">
        <v>2201</v>
      </c>
      <c r="G1430" s="47" t="s">
        <v>2198</v>
      </c>
      <c r="H1430" s="74">
        <v>45322</v>
      </c>
      <c r="I1430" s="60">
        <v>45324</v>
      </c>
      <c r="J1430" s="88">
        <v>10000</v>
      </c>
      <c r="K1430" s="63">
        <v>6.9854000000000003</v>
      </c>
      <c r="L1430" s="60">
        <v>45506</v>
      </c>
      <c r="M1430" s="63">
        <v>97.09</v>
      </c>
      <c r="N1430" s="112">
        <v>5592</v>
      </c>
      <c r="O1430" s="112">
        <v>4110</v>
      </c>
      <c r="P1430" s="64">
        <v>9702</v>
      </c>
      <c r="Q1430" s="63">
        <v>6.75</v>
      </c>
      <c r="R1430" s="63">
        <v>6.5</v>
      </c>
      <c r="S1430" s="63">
        <v>7</v>
      </c>
      <c r="T1430" s="112">
        <v>10000</v>
      </c>
      <c r="U1430" s="63">
        <v>96.588932999999997</v>
      </c>
      <c r="W1430" s="163">
        <f t="shared" si="62"/>
        <v>298</v>
      </c>
    </row>
    <row r="1431" spans="1:23" ht="15" customHeight="1" x14ac:dyDescent="0.25">
      <c r="A1431" s="141"/>
      <c r="B1431" s="171"/>
      <c r="C1431" s="26" t="s">
        <v>76</v>
      </c>
      <c r="D1431" s="26" t="s">
        <v>1177</v>
      </c>
      <c r="E1431" s="27" t="s">
        <v>21</v>
      </c>
      <c r="F1431" s="27" t="s">
        <v>2204</v>
      </c>
      <c r="G1431" s="47" t="s">
        <v>2198</v>
      </c>
      <c r="H1431" s="74">
        <v>45327</v>
      </c>
      <c r="I1431" s="60">
        <v>45329</v>
      </c>
      <c r="J1431" s="88">
        <v>15000</v>
      </c>
      <c r="K1431" s="63">
        <v>6.5328999999999997</v>
      </c>
      <c r="L1431" s="60">
        <v>45511</v>
      </c>
      <c r="M1431" s="63">
        <v>40.2667</v>
      </c>
      <c r="N1431" s="112">
        <v>5040</v>
      </c>
      <c r="O1431" s="112">
        <v>0</v>
      </c>
      <c r="P1431" s="64">
        <v>5040</v>
      </c>
      <c r="Q1431" s="63">
        <v>6.35</v>
      </c>
      <c r="R1431" s="63">
        <v>6.2</v>
      </c>
      <c r="S1431" s="63">
        <v>6.5</v>
      </c>
      <c r="T1431" s="112">
        <v>15000</v>
      </c>
      <c r="U1431" s="63">
        <v>96.802863000000002</v>
      </c>
      <c r="W1431" s="163">
        <f t="shared" si="62"/>
        <v>9960</v>
      </c>
    </row>
    <row r="1432" spans="1:23" ht="15" customHeight="1" x14ac:dyDescent="0.25">
      <c r="A1432" s="141"/>
      <c r="B1432" s="171"/>
      <c r="C1432" s="26" t="s">
        <v>79</v>
      </c>
      <c r="D1432" s="26" t="s">
        <v>1177</v>
      </c>
      <c r="E1432" s="27" t="s">
        <v>23</v>
      </c>
      <c r="F1432" s="27" t="s">
        <v>2205</v>
      </c>
      <c r="G1432" s="47" t="s">
        <v>2198</v>
      </c>
      <c r="H1432" s="74">
        <v>45328</v>
      </c>
      <c r="I1432" s="60">
        <v>45330</v>
      </c>
      <c r="J1432" s="88">
        <v>15000</v>
      </c>
      <c r="K1432" s="63">
        <v>6.2927</v>
      </c>
      <c r="L1432" s="60">
        <v>45421</v>
      </c>
      <c r="M1432" s="63">
        <v>122.64</v>
      </c>
      <c r="N1432" s="112">
        <v>5500</v>
      </c>
      <c r="O1432" s="112">
        <v>9500</v>
      </c>
      <c r="P1432" s="64">
        <v>15000</v>
      </c>
      <c r="Q1432" s="63">
        <v>6.25</v>
      </c>
      <c r="R1432" s="63">
        <v>6</v>
      </c>
      <c r="S1432" s="63">
        <v>6.5</v>
      </c>
      <c r="T1432" s="112">
        <v>15000</v>
      </c>
      <c r="U1432" s="63">
        <v>98.434244000000007</v>
      </c>
      <c r="W1432" s="163">
        <f t="shared" si="62"/>
        <v>0</v>
      </c>
    </row>
    <row r="1433" spans="1:23" ht="15" customHeight="1" x14ac:dyDescent="0.25">
      <c r="A1433" s="141"/>
      <c r="B1433" s="171"/>
      <c r="C1433" s="26" t="s">
        <v>79</v>
      </c>
      <c r="D1433" s="26" t="s">
        <v>1177</v>
      </c>
      <c r="E1433" s="27" t="s">
        <v>21</v>
      </c>
      <c r="F1433" s="27" t="s">
        <v>2206</v>
      </c>
      <c r="G1433" s="47" t="s">
        <v>2198</v>
      </c>
      <c r="H1433" s="74">
        <v>45328</v>
      </c>
      <c r="I1433" s="60">
        <v>45330</v>
      </c>
      <c r="J1433" s="88">
        <v>20000</v>
      </c>
      <c r="K1433" s="63">
        <v>6.6726999999999999</v>
      </c>
      <c r="L1433" s="60">
        <v>45512</v>
      </c>
      <c r="M1433" s="63">
        <v>97.105000000000004</v>
      </c>
      <c r="N1433" s="112">
        <v>11400</v>
      </c>
      <c r="O1433" s="112">
        <v>8021</v>
      </c>
      <c r="P1433" s="64">
        <v>19421</v>
      </c>
      <c r="Q1433" s="63">
        <v>6.75</v>
      </c>
      <c r="R1433" s="63">
        <v>6</v>
      </c>
      <c r="S1433" s="63">
        <v>6.75</v>
      </c>
      <c r="T1433" s="112">
        <v>20000</v>
      </c>
      <c r="U1433" s="63">
        <v>96.736666</v>
      </c>
      <c r="W1433" s="163">
        <f t="shared" si="62"/>
        <v>579</v>
      </c>
    </row>
    <row r="1434" spans="1:23" ht="15" customHeight="1" x14ac:dyDescent="0.25">
      <c r="A1434" s="141"/>
      <c r="B1434" s="171"/>
      <c r="C1434" s="26" t="s">
        <v>111</v>
      </c>
      <c r="D1434" s="26" t="s">
        <v>1177</v>
      </c>
      <c r="E1434" s="27" t="s">
        <v>21</v>
      </c>
      <c r="F1434" s="27" t="s">
        <v>2207</v>
      </c>
      <c r="G1434" s="47" t="s">
        <v>2198</v>
      </c>
      <c r="H1434" s="74">
        <v>45329</v>
      </c>
      <c r="I1434" s="60">
        <v>45331</v>
      </c>
      <c r="J1434" s="88">
        <v>15000</v>
      </c>
      <c r="K1434" s="63">
        <v>6.609</v>
      </c>
      <c r="L1434" s="60">
        <v>45513</v>
      </c>
      <c r="M1434" s="63">
        <v>105.54</v>
      </c>
      <c r="N1434" s="112">
        <v>8763</v>
      </c>
      <c r="O1434" s="112">
        <v>6237</v>
      </c>
      <c r="P1434" s="64">
        <v>15000</v>
      </c>
      <c r="Q1434" s="63">
        <v>6.4</v>
      </c>
      <c r="R1434" s="63">
        <v>5.5</v>
      </c>
      <c r="S1434" s="63">
        <v>6.5</v>
      </c>
      <c r="T1434" s="112">
        <v>15000</v>
      </c>
      <c r="U1434" s="63">
        <v>96.766810000000007</v>
      </c>
      <c r="W1434" s="163">
        <f t="shared" si="62"/>
        <v>0</v>
      </c>
    </row>
    <row r="1435" spans="1:23" ht="15" customHeight="1" x14ac:dyDescent="0.25">
      <c r="A1435" s="141"/>
      <c r="B1435" s="171"/>
      <c r="C1435" s="26" t="s">
        <v>111</v>
      </c>
      <c r="D1435" s="26" t="s">
        <v>1177</v>
      </c>
      <c r="E1435" s="27" t="s">
        <v>18</v>
      </c>
      <c r="F1435" s="27" t="s">
        <v>2208</v>
      </c>
      <c r="G1435" s="47" t="s">
        <v>2198</v>
      </c>
      <c r="H1435" s="74">
        <v>45329</v>
      </c>
      <c r="I1435" s="60">
        <v>45331</v>
      </c>
      <c r="J1435" s="88">
        <v>20000</v>
      </c>
      <c r="K1435" s="63">
        <v>7.04</v>
      </c>
      <c r="L1435" s="60">
        <v>45695</v>
      </c>
      <c r="M1435" s="63">
        <v>110.65</v>
      </c>
      <c r="N1435" s="112">
        <v>14142</v>
      </c>
      <c r="O1435" s="112">
        <v>5858</v>
      </c>
      <c r="P1435" s="64">
        <v>20000</v>
      </c>
      <c r="Q1435" s="63">
        <v>6.6</v>
      </c>
      <c r="R1435" s="63">
        <v>5.5</v>
      </c>
      <c r="S1435" s="63">
        <v>7</v>
      </c>
      <c r="T1435" s="112">
        <v>20000</v>
      </c>
      <c r="U1435" s="63">
        <v>93.354754999999997</v>
      </c>
      <c r="W1435" s="163">
        <f t="shared" si="62"/>
        <v>0</v>
      </c>
    </row>
    <row r="1436" spans="1:23" ht="15" customHeight="1" x14ac:dyDescent="0.25">
      <c r="A1436" s="141"/>
      <c r="B1436" s="171"/>
      <c r="C1436" s="26" t="s">
        <v>947</v>
      </c>
      <c r="D1436" s="26" t="s">
        <v>1177</v>
      </c>
      <c r="E1436" s="27" t="s">
        <v>21</v>
      </c>
      <c r="F1436" s="27" t="s">
        <v>2223</v>
      </c>
      <c r="G1436" s="47" t="s">
        <v>2198</v>
      </c>
      <c r="H1436" s="74">
        <v>45334</v>
      </c>
      <c r="I1436" s="60">
        <v>45336</v>
      </c>
      <c r="J1436" s="88">
        <v>5000</v>
      </c>
      <c r="K1436" s="63">
        <v>6.8444200000000004</v>
      </c>
      <c r="L1436" s="60">
        <v>45504</v>
      </c>
      <c r="M1436" s="63">
        <v>68</v>
      </c>
      <c r="N1436" s="112">
        <v>3400</v>
      </c>
      <c r="O1436" s="112">
        <v>0</v>
      </c>
      <c r="P1436" s="64">
        <v>3400</v>
      </c>
      <c r="Q1436" s="63">
        <v>6.8</v>
      </c>
      <c r="R1436" s="63">
        <v>6.5</v>
      </c>
      <c r="S1436" s="63">
        <v>6.8</v>
      </c>
      <c r="T1436" s="112">
        <v>5000</v>
      </c>
      <c r="U1436" s="63">
        <v>96.904902000000007</v>
      </c>
      <c r="W1436" s="163">
        <f t="shared" si="62"/>
        <v>1600</v>
      </c>
    </row>
    <row r="1437" spans="1:23" ht="15" customHeight="1" x14ac:dyDescent="0.25">
      <c r="A1437" s="141"/>
      <c r="B1437" s="171"/>
      <c r="C1437" s="26" t="s">
        <v>79</v>
      </c>
      <c r="D1437" s="26" t="s">
        <v>1177</v>
      </c>
      <c r="E1437" s="27" t="s">
        <v>23</v>
      </c>
      <c r="F1437" s="27" t="s">
        <v>2224</v>
      </c>
      <c r="G1437" s="47" t="s">
        <v>2198</v>
      </c>
      <c r="H1437" s="74">
        <v>45335</v>
      </c>
      <c r="I1437" s="60">
        <v>45337</v>
      </c>
      <c r="J1437" s="88">
        <v>15000</v>
      </c>
      <c r="K1437" s="63">
        <v>6.3490000000000002</v>
      </c>
      <c r="L1437" s="60">
        <v>45428</v>
      </c>
      <c r="M1437" s="63">
        <v>25.453299999999999</v>
      </c>
      <c r="N1437" s="112">
        <v>3110</v>
      </c>
      <c r="O1437" s="112">
        <v>708</v>
      </c>
      <c r="P1437" s="64">
        <v>3818</v>
      </c>
      <c r="Q1437" s="63">
        <v>6.3</v>
      </c>
      <c r="R1437" s="63">
        <v>5.95</v>
      </c>
      <c r="S1437" s="63">
        <v>6.3</v>
      </c>
      <c r="T1437" s="112">
        <v>15000</v>
      </c>
      <c r="U1437" s="63">
        <v>98.420452999999995</v>
      </c>
      <c r="W1437" s="163">
        <f t="shared" si="62"/>
        <v>11182</v>
      </c>
    </row>
    <row r="1438" spans="1:23" ht="15" customHeight="1" x14ac:dyDescent="0.25">
      <c r="A1438" s="141"/>
      <c r="B1438" s="171"/>
      <c r="C1438" s="26" t="s">
        <v>79</v>
      </c>
      <c r="D1438" s="26" t="s">
        <v>1177</v>
      </c>
      <c r="E1438" s="27" t="s">
        <v>21</v>
      </c>
      <c r="F1438" s="27" t="s">
        <v>2225</v>
      </c>
      <c r="G1438" s="47" t="s">
        <v>2198</v>
      </c>
      <c r="H1438" s="74">
        <v>45335</v>
      </c>
      <c r="I1438" s="60">
        <v>45337</v>
      </c>
      <c r="J1438" s="88">
        <v>20000</v>
      </c>
      <c r="K1438" s="63">
        <v>6.7545000000000002</v>
      </c>
      <c r="L1438" s="60">
        <v>45519</v>
      </c>
      <c r="M1438" s="63">
        <v>55.244999999999997</v>
      </c>
      <c r="N1438" s="112">
        <v>5120</v>
      </c>
      <c r="O1438" s="112">
        <v>5919</v>
      </c>
      <c r="P1438" s="64">
        <v>11039</v>
      </c>
      <c r="Q1438" s="63">
        <v>6.6</v>
      </c>
      <c r="R1438" s="63">
        <v>6</v>
      </c>
      <c r="S1438" s="63">
        <v>7</v>
      </c>
      <c r="T1438" s="112">
        <v>20000</v>
      </c>
      <c r="U1438" s="63">
        <v>96.697997000000001</v>
      </c>
      <c r="W1438" s="163">
        <f t="shared" si="62"/>
        <v>8961</v>
      </c>
    </row>
    <row r="1439" spans="1:23" ht="15" customHeight="1" x14ac:dyDescent="0.25">
      <c r="A1439" s="141"/>
      <c r="B1439" s="171"/>
      <c r="C1439" s="26" t="s">
        <v>79</v>
      </c>
      <c r="D1439" s="26" t="s">
        <v>1177</v>
      </c>
      <c r="E1439" s="27" t="s">
        <v>18</v>
      </c>
      <c r="F1439" s="27" t="s">
        <v>2232</v>
      </c>
      <c r="G1439" s="47" t="s">
        <v>2198</v>
      </c>
      <c r="H1439" s="74">
        <v>45335</v>
      </c>
      <c r="I1439" s="60">
        <v>45337</v>
      </c>
      <c r="J1439" s="88">
        <v>10000</v>
      </c>
      <c r="K1439" s="63">
        <v>6.8956</v>
      </c>
      <c r="L1439" s="60">
        <v>45701</v>
      </c>
      <c r="M1439" s="63">
        <v>35.89</v>
      </c>
      <c r="N1439" s="112">
        <v>0</v>
      </c>
      <c r="O1439" s="112">
        <v>3341</v>
      </c>
      <c r="P1439" s="64">
        <v>3341</v>
      </c>
      <c r="Q1439" s="63">
        <v>6.5</v>
      </c>
      <c r="R1439" s="63">
        <v>6</v>
      </c>
      <c r="S1439" s="63">
        <v>10</v>
      </c>
      <c r="T1439" s="112">
        <v>10000</v>
      </c>
      <c r="U1439" s="63">
        <v>93.482252000000003</v>
      </c>
      <c r="W1439" s="163">
        <f t="shared" si="62"/>
        <v>6659</v>
      </c>
    </row>
    <row r="1440" spans="1:23" ht="15" customHeight="1" x14ac:dyDescent="0.25">
      <c r="A1440" s="141"/>
      <c r="B1440" s="171"/>
      <c r="C1440" s="26" t="s">
        <v>111</v>
      </c>
      <c r="D1440" s="26" t="s">
        <v>1177</v>
      </c>
      <c r="E1440" s="27" t="s">
        <v>23</v>
      </c>
      <c r="F1440" s="27" t="s">
        <v>2226</v>
      </c>
      <c r="G1440" s="47" t="s">
        <v>2198</v>
      </c>
      <c r="H1440" s="74">
        <v>45336</v>
      </c>
      <c r="I1440" s="60">
        <v>45338</v>
      </c>
      <c r="J1440" s="88">
        <v>9500</v>
      </c>
      <c r="K1440" s="63">
        <v>6.2632000000000003</v>
      </c>
      <c r="L1440" s="60">
        <v>45429</v>
      </c>
      <c r="M1440" s="63">
        <v>110.6842</v>
      </c>
      <c r="N1440" s="112">
        <v>9495</v>
      </c>
      <c r="O1440" s="112">
        <v>5</v>
      </c>
      <c r="P1440" s="64">
        <v>9500</v>
      </c>
      <c r="Q1440" s="63">
        <v>6.3</v>
      </c>
      <c r="R1440" s="63">
        <v>5.95</v>
      </c>
      <c r="S1440" s="63">
        <v>7</v>
      </c>
      <c r="T1440" s="112">
        <v>9500</v>
      </c>
      <c r="U1440" s="63">
        <v>98.441472000000005</v>
      </c>
      <c r="W1440" s="163">
        <f t="shared" si="62"/>
        <v>0</v>
      </c>
    </row>
    <row r="1441" spans="1:23" ht="15" customHeight="1" x14ac:dyDescent="0.25">
      <c r="A1441" s="141"/>
      <c r="B1441" s="171"/>
      <c r="C1441" s="26" t="s">
        <v>76</v>
      </c>
      <c r="D1441" s="26" t="s">
        <v>1177</v>
      </c>
      <c r="E1441" s="27" t="s">
        <v>21</v>
      </c>
      <c r="F1441" s="27" t="s">
        <v>2229</v>
      </c>
      <c r="G1441" s="47" t="s">
        <v>2198</v>
      </c>
      <c r="H1441" s="74">
        <v>45341</v>
      </c>
      <c r="I1441" s="60">
        <v>45343</v>
      </c>
      <c r="J1441" s="88">
        <v>15000</v>
      </c>
      <c r="K1441" s="63">
        <v>6.5601000000000003</v>
      </c>
      <c r="L1441" s="60">
        <v>45525</v>
      </c>
      <c r="M1441" s="63">
        <v>180.3133</v>
      </c>
      <c r="N1441" s="112">
        <v>8835</v>
      </c>
      <c r="O1441" s="112">
        <v>6165</v>
      </c>
      <c r="P1441" s="64">
        <v>15000</v>
      </c>
      <c r="Q1441" s="63">
        <v>6.5</v>
      </c>
      <c r="R1441" s="63">
        <v>6</v>
      </c>
      <c r="S1441" s="63">
        <v>7</v>
      </c>
      <c r="T1441" s="112">
        <v>15000</v>
      </c>
      <c r="U1441" s="63">
        <v>96.789972000000006</v>
      </c>
      <c r="W1441" s="163">
        <f t="shared" si="62"/>
        <v>0</v>
      </c>
    </row>
    <row r="1442" spans="1:23" ht="15" customHeight="1" x14ac:dyDescent="0.25">
      <c r="A1442" s="141"/>
      <c r="B1442" s="171"/>
      <c r="C1442" s="26" t="s">
        <v>79</v>
      </c>
      <c r="D1442" s="26" t="s">
        <v>1177</v>
      </c>
      <c r="E1442" s="27" t="s">
        <v>23</v>
      </c>
      <c r="F1442" s="27" t="s">
        <v>2230</v>
      </c>
      <c r="G1442" s="47" t="s">
        <v>2198</v>
      </c>
      <c r="H1442" s="74">
        <v>45342</v>
      </c>
      <c r="I1442" s="60">
        <v>45344</v>
      </c>
      <c r="J1442" s="88">
        <v>12000</v>
      </c>
      <c r="K1442" s="63">
        <v>6.3905000000000003</v>
      </c>
      <c r="L1442" s="60">
        <v>45435</v>
      </c>
      <c r="M1442" s="63">
        <v>69.733329999999995</v>
      </c>
      <c r="N1442" s="112">
        <v>8053</v>
      </c>
      <c r="O1442" s="112">
        <v>305</v>
      </c>
      <c r="P1442" s="64">
        <v>8358</v>
      </c>
      <c r="Q1442" s="63">
        <v>6.3</v>
      </c>
      <c r="R1442" s="63">
        <v>6</v>
      </c>
      <c r="S1442" s="63">
        <v>6.5</v>
      </c>
      <c r="T1442" s="112">
        <v>12000</v>
      </c>
      <c r="U1442" s="63">
        <v>98.410295000000005</v>
      </c>
      <c r="W1442" s="163">
        <f t="shared" si="62"/>
        <v>3642</v>
      </c>
    </row>
    <row r="1443" spans="1:23" ht="15" customHeight="1" x14ac:dyDescent="0.25">
      <c r="A1443" s="141"/>
      <c r="B1443" s="171"/>
      <c r="C1443" s="26" t="s">
        <v>79</v>
      </c>
      <c r="D1443" s="26" t="s">
        <v>1177</v>
      </c>
      <c r="E1443" s="27" t="s">
        <v>21</v>
      </c>
      <c r="F1443" s="27" t="s">
        <v>2231</v>
      </c>
      <c r="G1443" s="47" t="s">
        <v>2198</v>
      </c>
      <c r="H1443" s="74">
        <v>45342</v>
      </c>
      <c r="I1443" s="60">
        <v>45344</v>
      </c>
      <c r="J1443" s="88">
        <v>15000</v>
      </c>
      <c r="K1443" s="63">
        <v>6.7858999999999998</v>
      </c>
      <c r="L1443" s="60">
        <v>45526</v>
      </c>
      <c r="M1443" s="63">
        <v>88.646699999999996</v>
      </c>
      <c r="N1443" s="112">
        <v>10242</v>
      </c>
      <c r="O1443" s="112">
        <v>3055</v>
      </c>
      <c r="P1443" s="64">
        <v>13297</v>
      </c>
      <c r="Q1443" s="63">
        <v>6.75</v>
      </c>
      <c r="R1443" s="63">
        <v>6</v>
      </c>
      <c r="S1443" s="63">
        <v>6.75</v>
      </c>
      <c r="T1443" s="112">
        <v>15000</v>
      </c>
      <c r="U1443" s="63">
        <v>96.683126999999999</v>
      </c>
      <c r="W1443" s="163">
        <f t="shared" si="62"/>
        <v>1703</v>
      </c>
    </row>
    <row r="1444" spans="1:23" ht="15" customHeight="1" x14ac:dyDescent="0.25">
      <c r="A1444" s="141"/>
      <c r="B1444" s="171"/>
      <c r="C1444" s="26" t="s">
        <v>79</v>
      </c>
      <c r="D1444" s="26" t="s">
        <v>1177</v>
      </c>
      <c r="E1444" s="27" t="s">
        <v>18</v>
      </c>
      <c r="F1444" s="27" t="s">
        <v>2233</v>
      </c>
      <c r="G1444" s="47" t="s">
        <v>2198</v>
      </c>
      <c r="H1444" s="74">
        <v>45342</v>
      </c>
      <c r="I1444" s="60">
        <v>45344</v>
      </c>
      <c r="J1444" s="88">
        <v>15000</v>
      </c>
      <c r="K1444" s="63">
        <v>7.3308</v>
      </c>
      <c r="L1444" s="60">
        <v>45708</v>
      </c>
      <c r="M1444" s="63">
        <v>20.62</v>
      </c>
      <c r="N1444" s="112">
        <v>173</v>
      </c>
      <c r="O1444" s="112">
        <v>2920</v>
      </c>
      <c r="P1444" s="64">
        <v>3093</v>
      </c>
      <c r="Q1444" s="63">
        <v>7</v>
      </c>
      <c r="R1444" s="63">
        <v>6</v>
      </c>
      <c r="S1444" s="63">
        <v>7</v>
      </c>
      <c r="T1444" s="112">
        <v>15000</v>
      </c>
      <c r="U1444" s="63">
        <v>93.099272999999997</v>
      </c>
      <c r="W1444" s="163">
        <f t="shared" si="62"/>
        <v>11907</v>
      </c>
    </row>
    <row r="1445" spans="1:23" ht="15" customHeight="1" x14ac:dyDescent="0.25">
      <c r="A1445" s="141"/>
      <c r="B1445" s="171"/>
      <c r="C1445" s="26" t="s">
        <v>111</v>
      </c>
      <c r="D1445" s="26" t="s">
        <v>1177</v>
      </c>
      <c r="E1445" s="27" t="s">
        <v>21</v>
      </c>
      <c r="F1445" s="27" t="s">
        <v>2234</v>
      </c>
      <c r="G1445" s="47" t="s">
        <v>2198</v>
      </c>
      <c r="H1445" s="74">
        <v>45343</v>
      </c>
      <c r="I1445" s="60">
        <v>45345</v>
      </c>
      <c r="J1445" s="88">
        <v>9500</v>
      </c>
      <c r="K1445" s="63">
        <v>6.45</v>
      </c>
      <c r="L1445" s="60">
        <v>45527</v>
      </c>
      <c r="M1445" s="63">
        <v>140.84209999999999</v>
      </c>
      <c r="N1445" s="112">
        <v>7000</v>
      </c>
      <c r="O1445" s="112">
        <v>2500</v>
      </c>
      <c r="P1445" s="64">
        <v>9500</v>
      </c>
      <c r="Q1445" s="63">
        <v>6.45</v>
      </c>
      <c r="R1445" s="63">
        <v>6.25</v>
      </c>
      <c r="S1445" s="63">
        <v>6.55</v>
      </c>
      <c r="T1445" s="112">
        <v>9500</v>
      </c>
      <c r="U1445" s="63">
        <v>96.759210999999993</v>
      </c>
      <c r="W1445" s="163">
        <f t="shared" si="62"/>
        <v>0</v>
      </c>
    </row>
    <row r="1446" spans="1:23" ht="15" customHeight="1" x14ac:dyDescent="0.25">
      <c r="A1446" s="141"/>
      <c r="B1446" s="171"/>
      <c r="C1446" s="26" t="s">
        <v>112</v>
      </c>
      <c r="D1446" s="26" t="s">
        <v>1177</v>
      </c>
      <c r="E1446" s="27" t="s">
        <v>21</v>
      </c>
      <c r="F1446" s="27" t="s">
        <v>2235</v>
      </c>
      <c r="G1446" s="47" t="s">
        <v>2198</v>
      </c>
      <c r="H1446" s="74">
        <v>45342</v>
      </c>
      <c r="I1446" s="60">
        <v>45344</v>
      </c>
      <c r="J1446" s="88">
        <v>10000</v>
      </c>
      <c r="K1446" s="63">
        <v>6.4923999999999999</v>
      </c>
      <c r="L1446" s="60">
        <v>45526</v>
      </c>
      <c r="M1446" s="63">
        <v>90.1</v>
      </c>
      <c r="N1446" s="112">
        <v>9000</v>
      </c>
      <c r="O1446" s="112">
        <v>0</v>
      </c>
      <c r="P1446" s="64">
        <v>9000</v>
      </c>
      <c r="Q1446" s="63">
        <v>6.4</v>
      </c>
      <c r="R1446" s="63">
        <v>6.15</v>
      </c>
      <c r="S1446" s="63">
        <v>7</v>
      </c>
      <c r="T1446" s="112">
        <v>10000</v>
      </c>
      <c r="U1446" s="63">
        <v>96.822022000000004</v>
      </c>
      <c r="W1446" s="163">
        <f t="shared" si="62"/>
        <v>1000</v>
      </c>
    </row>
    <row r="1447" spans="1:23" ht="15" customHeight="1" x14ac:dyDescent="0.25">
      <c r="A1447" s="141"/>
      <c r="B1447" s="171"/>
      <c r="C1447" s="26" t="s">
        <v>76</v>
      </c>
      <c r="D1447" s="26" t="s">
        <v>1177</v>
      </c>
      <c r="E1447" s="27" t="s">
        <v>21</v>
      </c>
      <c r="F1447" s="27" t="s">
        <v>2238</v>
      </c>
      <c r="G1447" s="47" t="s">
        <v>2198</v>
      </c>
      <c r="H1447" s="74">
        <v>45348</v>
      </c>
      <c r="I1447" s="60">
        <v>45350</v>
      </c>
      <c r="J1447" s="88">
        <v>20000</v>
      </c>
      <c r="K1447" s="63">
        <v>6.6016000000000004</v>
      </c>
      <c r="L1447" s="60">
        <v>45532</v>
      </c>
      <c r="M1447" s="63">
        <v>165.39500000000001</v>
      </c>
      <c r="N1447" s="112">
        <v>19000</v>
      </c>
      <c r="O1447" s="112">
        <v>1000</v>
      </c>
      <c r="P1447" s="64">
        <v>20000</v>
      </c>
      <c r="Q1447" s="63">
        <v>6.5</v>
      </c>
      <c r="R1447" s="63">
        <v>5.75</v>
      </c>
      <c r="S1447" s="63">
        <v>6.75</v>
      </c>
      <c r="T1447" s="112">
        <v>20000</v>
      </c>
      <c r="U1447" s="63">
        <v>96.770321999999993</v>
      </c>
      <c r="W1447" s="163">
        <f t="shared" si="62"/>
        <v>0</v>
      </c>
    </row>
    <row r="1448" spans="1:23" ht="15" customHeight="1" x14ac:dyDescent="0.25">
      <c r="A1448" s="141"/>
      <c r="B1448" s="171"/>
      <c r="C1448" s="26" t="s">
        <v>79</v>
      </c>
      <c r="D1448" s="26" t="s">
        <v>1177</v>
      </c>
      <c r="E1448" s="27" t="s">
        <v>21</v>
      </c>
      <c r="F1448" s="27" t="s">
        <v>2240</v>
      </c>
      <c r="G1448" s="47" t="s">
        <v>2198</v>
      </c>
      <c r="H1448" s="74">
        <v>45349</v>
      </c>
      <c r="I1448" s="60">
        <v>45351</v>
      </c>
      <c r="J1448" s="88">
        <v>20000</v>
      </c>
      <c r="K1448" s="63">
        <v>6.8324999999999996</v>
      </c>
      <c r="L1448" s="60">
        <v>45533</v>
      </c>
      <c r="M1448" s="63">
        <v>86.69</v>
      </c>
      <c r="N1448" s="112">
        <v>8500</v>
      </c>
      <c r="O1448" s="112">
        <v>8418</v>
      </c>
      <c r="P1448" s="64">
        <v>16918</v>
      </c>
      <c r="Q1448" s="63">
        <v>6.75</v>
      </c>
      <c r="R1448" s="63">
        <v>6</v>
      </c>
      <c r="S1448" s="63">
        <v>7</v>
      </c>
      <c r="T1448" s="112">
        <v>20000</v>
      </c>
      <c r="U1448" s="63">
        <v>96.661124000000001</v>
      </c>
      <c r="W1448" s="163">
        <f t="shared" si="62"/>
        <v>3082</v>
      </c>
    </row>
    <row r="1449" spans="1:23" ht="15" customHeight="1" x14ac:dyDescent="0.25">
      <c r="A1449" s="141"/>
      <c r="B1449" s="173"/>
      <c r="C1449" s="26" t="s">
        <v>112</v>
      </c>
      <c r="D1449" s="26" t="s">
        <v>1177</v>
      </c>
      <c r="E1449" s="27" t="s">
        <v>18</v>
      </c>
      <c r="F1449" s="27" t="s">
        <v>2242</v>
      </c>
      <c r="G1449" s="47" t="s">
        <v>2198</v>
      </c>
      <c r="H1449" s="74">
        <v>45349</v>
      </c>
      <c r="I1449" s="60">
        <v>45351</v>
      </c>
      <c r="J1449" s="88">
        <v>10000</v>
      </c>
      <c r="K1449" s="63">
        <v>6.8428000000000004</v>
      </c>
      <c r="L1449" s="60">
        <v>45715</v>
      </c>
      <c r="M1449" s="63">
        <v>112.35</v>
      </c>
      <c r="N1449" s="112">
        <v>10000</v>
      </c>
      <c r="O1449" s="112">
        <v>0</v>
      </c>
      <c r="P1449" s="64">
        <v>10000</v>
      </c>
      <c r="Q1449" s="63">
        <v>6.4</v>
      </c>
      <c r="R1449" s="63">
        <v>6.4</v>
      </c>
      <c r="S1449" s="63">
        <v>6.7</v>
      </c>
      <c r="T1449" s="112">
        <v>10000</v>
      </c>
      <c r="U1449" s="63">
        <v>93.528889000000007</v>
      </c>
      <c r="W1449" s="163">
        <f t="shared" si="62"/>
        <v>0</v>
      </c>
    </row>
    <row r="1450" spans="1:23" ht="15" customHeight="1" x14ac:dyDescent="0.2">
      <c r="A1450" s="141"/>
      <c r="B1450" s="174" t="s">
        <v>943</v>
      </c>
      <c r="C1450" s="34" t="s">
        <v>113</v>
      </c>
      <c r="D1450" s="34" t="s">
        <v>1177</v>
      </c>
      <c r="E1450" s="65" t="s">
        <v>21</v>
      </c>
      <c r="F1450" s="65" t="s">
        <v>2243</v>
      </c>
      <c r="G1450" s="43" t="s">
        <v>2249</v>
      </c>
      <c r="H1450" s="67">
        <v>45350</v>
      </c>
      <c r="I1450" s="37">
        <v>45352</v>
      </c>
      <c r="J1450" s="41">
        <v>5000</v>
      </c>
      <c r="K1450" s="44"/>
      <c r="L1450" s="67">
        <v>45534</v>
      </c>
      <c r="M1450" s="44"/>
      <c r="N1450" s="110"/>
      <c r="O1450" s="146">
        <v>0</v>
      </c>
      <c r="P1450" s="70"/>
      <c r="Q1450" s="44"/>
      <c r="R1450" s="44"/>
      <c r="S1450" s="44"/>
      <c r="T1450" s="132">
        <v>5000</v>
      </c>
      <c r="U1450" s="44" t="s">
        <v>1430</v>
      </c>
      <c r="W1450" s="163">
        <f t="shared" si="62"/>
        <v>5000</v>
      </c>
    </row>
    <row r="1451" spans="1:23" ht="15" customHeight="1" x14ac:dyDescent="0.2">
      <c r="A1451" s="141"/>
      <c r="B1451" s="175"/>
      <c r="C1451" s="34" t="s">
        <v>111</v>
      </c>
      <c r="D1451" s="34" t="s">
        <v>1177</v>
      </c>
      <c r="E1451" s="65" t="s">
        <v>18</v>
      </c>
      <c r="F1451" s="65" t="s">
        <v>2241</v>
      </c>
      <c r="G1451" s="43" t="s">
        <v>2249</v>
      </c>
      <c r="H1451" s="67">
        <v>45350</v>
      </c>
      <c r="I1451" s="37">
        <v>45352</v>
      </c>
      <c r="J1451" s="41">
        <v>7500</v>
      </c>
      <c r="K1451" s="44"/>
      <c r="L1451" s="67">
        <v>45716</v>
      </c>
      <c r="M1451" s="44"/>
      <c r="N1451" s="110"/>
      <c r="O1451" s="146">
        <v>0</v>
      </c>
      <c r="P1451" s="70"/>
      <c r="Q1451" s="44"/>
      <c r="R1451" s="44"/>
      <c r="S1451" s="44"/>
      <c r="T1451" s="132">
        <v>7500</v>
      </c>
      <c r="U1451" s="44" t="s">
        <v>1430</v>
      </c>
      <c r="W1451" s="163">
        <f t="shared" si="62"/>
        <v>7500</v>
      </c>
    </row>
    <row r="1452" spans="1:23" ht="15" customHeight="1" x14ac:dyDescent="0.2">
      <c r="A1452" s="141"/>
      <c r="B1452" s="175"/>
      <c r="C1452" s="34" t="s">
        <v>76</v>
      </c>
      <c r="D1452" s="34" t="s">
        <v>1177</v>
      </c>
      <c r="E1452" s="65" t="s">
        <v>21</v>
      </c>
      <c r="F1452" s="65" t="s">
        <v>2248</v>
      </c>
      <c r="G1452" s="43" t="s">
        <v>2249</v>
      </c>
      <c r="H1452" s="67">
        <v>45355</v>
      </c>
      <c r="I1452" s="37">
        <v>45357</v>
      </c>
      <c r="J1452" s="41">
        <v>20000</v>
      </c>
      <c r="K1452" s="44">
        <v>6.6447000000000003</v>
      </c>
      <c r="L1452" s="67">
        <v>45539</v>
      </c>
      <c r="M1452" s="44">
        <v>106.755</v>
      </c>
      <c r="N1452" s="41">
        <v>20000</v>
      </c>
      <c r="O1452" s="146">
        <v>0</v>
      </c>
      <c r="P1452" s="70">
        <v>20000</v>
      </c>
      <c r="Q1452" s="44">
        <v>6.5</v>
      </c>
      <c r="R1452" s="44">
        <v>6.35</v>
      </c>
      <c r="S1452" s="44">
        <v>6.5</v>
      </c>
      <c r="T1452" s="132">
        <v>20000</v>
      </c>
      <c r="U1452" s="44">
        <v>96.74991</v>
      </c>
      <c r="W1452" s="163">
        <f t="shared" si="62"/>
        <v>0</v>
      </c>
    </row>
    <row r="1453" spans="1:23" ht="15" customHeight="1" x14ac:dyDescent="0.2">
      <c r="A1453" s="141"/>
      <c r="B1453" s="175"/>
      <c r="C1453" s="34" t="s">
        <v>947</v>
      </c>
      <c r="D1453" s="34" t="s">
        <v>1177</v>
      </c>
      <c r="E1453" s="65" t="s">
        <v>18</v>
      </c>
      <c r="F1453" s="65" t="s">
        <v>2250</v>
      </c>
      <c r="G1453" s="43" t="s">
        <v>2249</v>
      </c>
      <c r="H1453" s="67">
        <v>45355</v>
      </c>
      <c r="I1453" s="37">
        <v>45357</v>
      </c>
      <c r="J1453" s="41">
        <v>3000</v>
      </c>
      <c r="K1453" s="44">
        <v>8.7041000000000004</v>
      </c>
      <c r="L1453" s="67">
        <v>45721</v>
      </c>
      <c r="M1453" s="44">
        <v>100</v>
      </c>
      <c r="N1453" s="41">
        <v>3000</v>
      </c>
      <c r="O1453" s="146">
        <v>0</v>
      </c>
      <c r="P1453" s="70">
        <v>3000</v>
      </c>
      <c r="Q1453" s="44">
        <v>8</v>
      </c>
      <c r="R1453" s="44">
        <v>8</v>
      </c>
      <c r="S1453" s="44">
        <v>8</v>
      </c>
      <c r="T1453" s="132">
        <v>3000</v>
      </c>
      <c r="U1453" s="44">
        <v>91.911111000000005</v>
      </c>
      <c r="W1453" s="163">
        <f t="shared" si="62"/>
        <v>0</v>
      </c>
    </row>
    <row r="1454" spans="1:23" ht="15" customHeight="1" x14ac:dyDescent="0.2">
      <c r="A1454" s="141"/>
      <c r="B1454" s="175"/>
      <c r="C1454" s="34" t="s">
        <v>79</v>
      </c>
      <c r="D1454" s="34" t="s">
        <v>1177</v>
      </c>
      <c r="E1454" s="65" t="s">
        <v>23</v>
      </c>
      <c r="F1454" s="65" t="s">
        <v>2251</v>
      </c>
      <c r="G1454" s="43" t="s">
        <v>2249</v>
      </c>
      <c r="H1454" s="67">
        <v>45356</v>
      </c>
      <c r="I1454" s="37">
        <v>45358</v>
      </c>
      <c r="J1454" s="41">
        <v>15000</v>
      </c>
      <c r="K1454" s="44">
        <v>6.3175999999999997</v>
      </c>
      <c r="L1454" s="67">
        <v>45449</v>
      </c>
      <c r="M1454" s="44">
        <v>158.82669999999999</v>
      </c>
      <c r="N1454" s="41">
        <v>4222</v>
      </c>
      <c r="O1454" s="146">
        <v>10778</v>
      </c>
      <c r="P1454" s="70">
        <v>15000</v>
      </c>
      <c r="Q1454" s="44">
        <v>6.3</v>
      </c>
      <c r="R1454" s="44">
        <v>6</v>
      </c>
      <c r="S1454" s="44">
        <v>6.65</v>
      </c>
      <c r="T1454" s="132">
        <v>15000</v>
      </c>
      <c r="U1454" s="44">
        <v>98.428144000000003</v>
      </c>
      <c r="W1454" s="163">
        <f t="shared" si="62"/>
        <v>0</v>
      </c>
    </row>
    <row r="1455" spans="1:23" ht="15" customHeight="1" x14ac:dyDescent="0.2">
      <c r="A1455" s="141"/>
      <c r="B1455" s="175"/>
      <c r="C1455" s="34" t="s">
        <v>79</v>
      </c>
      <c r="D1455" s="34" t="s">
        <v>2254</v>
      </c>
      <c r="E1455" s="65" t="s">
        <v>23</v>
      </c>
      <c r="F1455" s="65" t="s">
        <v>2255</v>
      </c>
      <c r="G1455" s="43" t="s">
        <v>2249</v>
      </c>
      <c r="H1455" s="67">
        <v>45356</v>
      </c>
      <c r="I1455" s="37">
        <v>45358</v>
      </c>
      <c r="J1455" s="41">
        <v>7000</v>
      </c>
      <c r="K1455" s="44">
        <v>6.3175999999999997</v>
      </c>
      <c r="L1455" s="67">
        <v>45449</v>
      </c>
      <c r="M1455" s="44">
        <v>114.75709999999999</v>
      </c>
      <c r="N1455" s="41">
        <v>491</v>
      </c>
      <c r="O1455" s="146">
        <v>6509</v>
      </c>
      <c r="P1455" s="70">
        <v>7000</v>
      </c>
      <c r="Q1455" s="44">
        <v>6.3175999999999997</v>
      </c>
      <c r="R1455" s="44">
        <v>6.3175999999999997</v>
      </c>
      <c r="S1455" s="44">
        <v>6.3175999999999997</v>
      </c>
      <c r="T1455" s="132">
        <v>7000</v>
      </c>
      <c r="U1455" s="44"/>
      <c r="W1455" s="163">
        <f t="shared" si="62"/>
        <v>0</v>
      </c>
    </row>
    <row r="1456" spans="1:23" ht="15" customHeight="1" x14ac:dyDescent="0.2">
      <c r="A1456" s="141"/>
      <c r="B1456" s="175"/>
      <c r="C1456" s="34" t="s">
        <v>79</v>
      </c>
      <c r="D1456" s="34" t="s">
        <v>1177</v>
      </c>
      <c r="E1456" s="65" t="s">
        <v>21</v>
      </c>
      <c r="F1456" s="65" t="s">
        <v>2252</v>
      </c>
      <c r="G1456" s="43" t="s">
        <v>2249</v>
      </c>
      <c r="H1456" s="67">
        <v>45356</v>
      </c>
      <c r="I1456" s="37">
        <v>45358</v>
      </c>
      <c r="J1456" s="41">
        <v>10000</v>
      </c>
      <c r="K1456" s="44">
        <v>6.6809000000000003</v>
      </c>
      <c r="L1456" s="67">
        <v>45540</v>
      </c>
      <c r="M1456" s="44">
        <v>27.46</v>
      </c>
      <c r="N1456" s="41">
        <v>0</v>
      </c>
      <c r="O1456" s="146">
        <v>2676</v>
      </c>
      <c r="P1456" s="70">
        <v>2676</v>
      </c>
      <c r="Q1456" s="44">
        <v>6.5</v>
      </c>
      <c r="R1456" s="44">
        <v>6.3</v>
      </c>
      <c r="S1456" s="44">
        <v>6.6</v>
      </c>
      <c r="T1456" s="132">
        <v>10000</v>
      </c>
      <c r="U1456" s="44">
        <v>96.732781000000003</v>
      </c>
      <c r="W1456" s="163">
        <f t="shared" si="62"/>
        <v>7324</v>
      </c>
    </row>
    <row r="1457" spans="1:23" ht="15" customHeight="1" x14ac:dyDescent="0.2">
      <c r="A1457" s="141"/>
      <c r="B1457" s="175"/>
      <c r="C1457" s="34" t="s">
        <v>79</v>
      </c>
      <c r="D1457" s="34" t="s">
        <v>1177</v>
      </c>
      <c r="E1457" s="65" t="s">
        <v>18</v>
      </c>
      <c r="F1457" s="65" t="s">
        <v>2253</v>
      </c>
      <c r="G1457" s="43" t="s">
        <v>2249</v>
      </c>
      <c r="H1457" s="67">
        <v>45356</v>
      </c>
      <c r="I1457" s="37">
        <v>45358</v>
      </c>
      <c r="J1457" s="41">
        <v>10000</v>
      </c>
      <c r="K1457" s="44">
        <v>7.4119000000000002</v>
      </c>
      <c r="L1457" s="67">
        <v>45722</v>
      </c>
      <c r="M1457" s="44">
        <v>67.349999999999994</v>
      </c>
      <c r="N1457" s="41">
        <v>2310</v>
      </c>
      <c r="O1457" s="146">
        <v>4425</v>
      </c>
      <c r="P1457" s="70">
        <v>6735</v>
      </c>
      <c r="Q1457" s="44">
        <v>7</v>
      </c>
      <c r="R1457" s="44">
        <v>6.5</v>
      </c>
      <c r="S1457" s="44">
        <v>7</v>
      </c>
      <c r="T1457" s="132">
        <v>10000</v>
      </c>
      <c r="U1457" s="44">
        <v>96.732781000000003</v>
      </c>
      <c r="W1457" s="163">
        <f t="shared" si="62"/>
        <v>3265</v>
      </c>
    </row>
    <row r="1458" spans="1:23" ht="15" customHeight="1" x14ac:dyDescent="0.2">
      <c r="A1458" s="141"/>
      <c r="B1458" s="175"/>
      <c r="C1458" s="34" t="s">
        <v>111</v>
      </c>
      <c r="D1458" s="34" t="s">
        <v>1177</v>
      </c>
      <c r="E1458" s="65" t="s">
        <v>23</v>
      </c>
      <c r="F1458" s="65" t="s">
        <v>2256</v>
      </c>
      <c r="G1458" s="43" t="s">
        <v>2249</v>
      </c>
      <c r="H1458" s="67">
        <v>45357</v>
      </c>
      <c r="I1458" s="37">
        <v>45359</v>
      </c>
      <c r="J1458" s="41">
        <v>9000</v>
      </c>
      <c r="K1458" s="44">
        <v>6.3072999999999997</v>
      </c>
      <c r="L1458" s="67">
        <v>45450</v>
      </c>
      <c r="M1458" s="44">
        <v>138.88890000000001</v>
      </c>
      <c r="N1458" s="41">
        <v>6884</v>
      </c>
      <c r="O1458" s="146">
        <v>2116</v>
      </c>
      <c r="P1458" s="70">
        <v>9000</v>
      </c>
      <c r="Q1458" s="44">
        <v>6.25</v>
      </c>
      <c r="R1458" s="44">
        <v>6</v>
      </c>
      <c r="S1458" s="44">
        <v>6.3</v>
      </c>
      <c r="T1458" s="132">
        <v>9000</v>
      </c>
      <c r="U1458" s="44">
        <v>98.430671000000004</v>
      </c>
      <c r="W1458" s="163">
        <f t="shared" si="62"/>
        <v>0</v>
      </c>
    </row>
    <row r="1459" spans="1:23" ht="15" customHeight="1" x14ac:dyDescent="0.2">
      <c r="A1459" s="141"/>
      <c r="B1459" s="175"/>
      <c r="C1459" s="34" t="s">
        <v>111</v>
      </c>
      <c r="D1459" s="34" t="s">
        <v>1177</v>
      </c>
      <c r="E1459" s="65" t="s">
        <v>18</v>
      </c>
      <c r="F1459" s="65" t="s">
        <v>2257</v>
      </c>
      <c r="G1459" s="43" t="s">
        <v>2249</v>
      </c>
      <c r="H1459" s="67">
        <v>45357</v>
      </c>
      <c r="I1459" s="37">
        <v>45359</v>
      </c>
      <c r="J1459" s="41">
        <v>7500</v>
      </c>
      <c r="K1459" s="44">
        <v>6.8555000000000001</v>
      </c>
      <c r="L1459" s="67">
        <v>45723</v>
      </c>
      <c r="M1459" s="44">
        <v>93.333299999999994</v>
      </c>
      <c r="N1459" s="110">
        <v>1500</v>
      </c>
      <c r="O1459" s="146">
        <v>3000</v>
      </c>
      <c r="P1459" s="70">
        <v>4500</v>
      </c>
      <c r="Q1459" s="44">
        <v>6.5</v>
      </c>
      <c r="R1459" s="44">
        <v>6.15</v>
      </c>
      <c r="S1459" s="44">
        <v>6.6</v>
      </c>
      <c r="T1459" s="132">
        <v>7500</v>
      </c>
      <c r="U1459" s="44">
        <v>93.517653999999993</v>
      </c>
      <c r="W1459" s="163">
        <f t="shared" si="62"/>
        <v>3000</v>
      </c>
    </row>
    <row r="1460" spans="1:23" ht="15" customHeight="1" x14ac:dyDescent="0.2">
      <c r="A1460" s="141"/>
      <c r="B1460" s="175"/>
      <c r="C1460" s="34" t="s">
        <v>113</v>
      </c>
      <c r="D1460" s="34" t="s">
        <v>1177</v>
      </c>
      <c r="E1460" s="65" t="s">
        <v>21</v>
      </c>
      <c r="F1460" s="65" t="s">
        <v>2258</v>
      </c>
      <c r="G1460" s="43" t="s">
        <v>2249</v>
      </c>
      <c r="H1460" s="67">
        <v>45357</v>
      </c>
      <c r="I1460" s="37">
        <v>45359</v>
      </c>
      <c r="J1460" s="41">
        <v>10000</v>
      </c>
      <c r="K1460" s="44">
        <v>7.2526999999999999</v>
      </c>
      <c r="L1460" s="67">
        <v>45541</v>
      </c>
      <c r="M1460" s="44">
        <v>50.2</v>
      </c>
      <c r="N1460" s="110">
        <v>0</v>
      </c>
      <c r="O1460" s="146">
        <v>5020</v>
      </c>
      <c r="P1460" s="70">
        <v>5020</v>
      </c>
      <c r="Q1460" s="44">
        <v>7</v>
      </c>
      <c r="R1460" s="44">
        <v>5.6</v>
      </c>
      <c r="S1460" s="44">
        <v>7</v>
      </c>
      <c r="T1460" s="132">
        <v>10000</v>
      </c>
      <c r="U1460" s="44">
        <v>96.463025000000002</v>
      </c>
      <c r="W1460" s="163">
        <f t="shared" si="62"/>
        <v>4980</v>
      </c>
    </row>
    <row r="1461" spans="1:23" ht="15" customHeight="1" x14ac:dyDescent="0.2">
      <c r="A1461" s="141"/>
      <c r="B1461" s="175"/>
      <c r="C1461" s="34" t="s">
        <v>79</v>
      </c>
      <c r="D1461" s="34" t="s">
        <v>1177</v>
      </c>
      <c r="E1461" s="65" t="s">
        <v>21</v>
      </c>
      <c r="F1461" s="65" t="s">
        <v>2262</v>
      </c>
      <c r="G1461" s="43" t="s">
        <v>2249</v>
      </c>
      <c r="H1461" s="67">
        <v>45363</v>
      </c>
      <c r="I1461" s="37">
        <v>45365</v>
      </c>
      <c r="J1461" s="41">
        <v>20000</v>
      </c>
      <c r="K1461" s="44">
        <v>6.7774999999999999</v>
      </c>
      <c r="L1461" s="67">
        <v>45547</v>
      </c>
      <c r="M1461" s="44">
        <v>98.45</v>
      </c>
      <c r="N1461" s="110">
        <v>3350</v>
      </c>
      <c r="O1461" s="146">
        <v>16340</v>
      </c>
      <c r="P1461" s="70">
        <v>19690</v>
      </c>
      <c r="Q1461" s="44">
        <v>6.75</v>
      </c>
      <c r="R1461" s="44">
        <v>6</v>
      </c>
      <c r="S1461" s="44">
        <v>6.75</v>
      </c>
      <c r="T1461" s="132">
        <v>20000</v>
      </c>
      <c r="U1461" s="44">
        <v>96.687121899999994</v>
      </c>
      <c r="W1461" s="163">
        <f t="shared" si="62"/>
        <v>310</v>
      </c>
    </row>
    <row r="1462" spans="1:23" ht="15" customHeight="1" x14ac:dyDescent="0.2">
      <c r="A1462" s="141"/>
      <c r="B1462" s="175"/>
      <c r="C1462" s="34" t="s">
        <v>79</v>
      </c>
      <c r="D1462" s="34" t="s">
        <v>1177</v>
      </c>
      <c r="E1462" s="65" t="s">
        <v>18</v>
      </c>
      <c r="F1462" s="65" t="s">
        <v>2263</v>
      </c>
      <c r="G1462" s="43" t="s">
        <v>2249</v>
      </c>
      <c r="H1462" s="67">
        <v>45363</v>
      </c>
      <c r="I1462" s="37">
        <v>45365</v>
      </c>
      <c r="J1462" s="41">
        <v>15000</v>
      </c>
      <c r="K1462" s="44">
        <v>6.75</v>
      </c>
      <c r="L1462" s="67">
        <v>45722</v>
      </c>
      <c r="M1462" s="44">
        <v>18.3</v>
      </c>
      <c r="N1462" s="110">
        <v>250</v>
      </c>
      <c r="O1462" s="146">
        <v>2495</v>
      </c>
      <c r="P1462" s="70">
        <v>2745</v>
      </c>
      <c r="Q1462" s="44">
        <v>6.75</v>
      </c>
      <c r="R1462" s="44">
        <v>6</v>
      </c>
      <c r="S1462" s="44">
        <v>6.75</v>
      </c>
      <c r="T1462" s="132">
        <v>15000</v>
      </c>
      <c r="U1462" s="44">
        <v>93.760086999999999</v>
      </c>
      <c r="W1462" s="163">
        <f t="shared" si="62"/>
        <v>12255</v>
      </c>
    </row>
    <row r="1463" spans="1:23" ht="15" customHeight="1" x14ac:dyDescent="0.2">
      <c r="A1463" s="141"/>
      <c r="B1463" s="175"/>
      <c r="C1463" s="34" t="s">
        <v>111</v>
      </c>
      <c r="D1463" s="34" t="s">
        <v>1177</v>
      </c>
      <c r="E1463" s="65" t="s">
        <v>21</v>
      </c>
      <c r="F1463" s="65" t="s">
        <v>2265</v>
      </c>
      <c r="G1463" s="43" t="s">
        <v>2249</v>
      </c>
      <c r="H1463" s="67">
        <v>45364</v>
      </c>
      <c r="I1463" s="37">
        <v>45366</v>
      </c>
      <c r="J1463" s="41">
        <v>9000</v>
      </c>
      <c r="K1463" s="44">
        <v>6.5633999999999997</v>
      </c>
      <c r="L1463" s="67">
        <v>45548</v>
      </c>
      <c r="M1463" s="44">
        <v>125.2333</v>
      </c>
      <c r="N1463" s="110">
        <v>850</v>
      </c>
      <c r="O1463" s="146">
        <v>7406</v>
      </c>
      <c r="P1463" s="70">
        <v>8256</v>
      </c>
      <c r="Q1463" s="44">
        <v>6.5</v>
      </c>
      <c r="R1463" s="44">
        <v>6</v>
      </c>
      <c r="S1463" s="44">
        <v>6.4</v>
      </c>
      <c r="T1463" s="132">
        <v>9000</v>
      </c>
      <c r="U1463" s="44">
        <v>96.788424000000006</v>
      </c>
      <c r="W1463" s="163">
        <f t="shared" si="62"/>
        <v>744</v>
      </c>
    </row>
    <row r="1464" spans="1:23" ht="15" customHeight="1" x14ac:dyDescent="0.2">
      <c r="A1464" s="141"/>
      <c r="B1464" s="175"/>
      <c r="C1464" s="34" t="s">
        <v>113</v>
      </c>
      <c r="D1464" s="34" t="s">
        <v>1177</v>
      </c>
      <c r="E1464" s="65" t="s">
        <v>21</v>
      </c>
      <c r="F1464" s="65" t="s">
        <v>2266</v>
      </c>
      <c r="G1464" s="43" t="s">
        <v>2249</v>
      </c>
      <c r="H1464" s="67">
        <v>45364</v>
      </c>
      <c r="I1464" s="37">
        <v>45366</v>
      </c>
      <c r="J1464" s="41">
        <v>15000</v>
      </c>
      <c r="K1464" s="44">
        <v>7.2072000000000003</v>
      </c>
      <c r="L1464" s="67">
        <v>45548</v>
      </c>
      <c r="M1464" s="44">
        <v>56.966700000000003</v>
      </c>
      <c r="N1464" s="110">
        <v>0</v>
      </c>
      <c r="O1464" s="146">
        <v>8545</v>
      </c>
      <c r="P1464" s="70">
        <v>8545</v>
      </c>
      <c r="Q1464" s="44">
        <v>7</v>
      </c>
      <c r="R1464" s="44">
        <v>6.65</v>
      </c>
      <c r="S1464" s="44">
        <v>7</v>
      </c>
      <c r="T1464" s="132">
        <v>15000</v>
      </c>
      <c r="U1464" s="44">
        <v>96.484436000000002</v>
      </c>
      <c r="W1464" s="163">
        <f t="shared" si="62"/>
        <v>6455</v>
      </c>
    </row>
    <row r="1465" spans="1:23" ht="15" customHeight="1" x14ac:dyDescent="0.2">
      <c r="A1465" s="141"/>
      <c r="B1465" s="175"/>
      <c r="C1465" s="34" t="s">
        <v>76</v>
      </c>
      <c r="D1465" s="34" t="s">
        <v>1177</v>
      </c>
      <c r="E1465" s="65" t="s">
        <v>18</v>
      </c>
      <c r="F1465" s="65" t="s">
        <v>2260</v>
      </c>
      <c r="G1465" s="43" t="s">
        <v>2249</v>
      </c>
      <c r="H1465" s="67">
        <v>45369</v>
      </c>
      <c r="I1465" s="37">
        <v>45371</v>
      </c>
      <c r="J1465" s="41">
        <v>15000</v>
      </c>
      <c r="K1465" s="44">
        <v>7.0603999999999996</v>
      </c>
      <c r="L1465" s="67">
        <v>45735</v>
      </c>
      <c r="M1465" s="44">
        <v>20.633299999999998</v>
      </c>
      <c r="N1465" s="110"/>
      <c r="O1465" s="146">
        <v>2995</v>
      </c>
      <c r="P1465" s="70">
        <v>2995</v>
      </c>
      <c r="Q1465" s="44">
        <v>6.75</v>
      </c>
      <c r="R1465" s="44">
        <v>6</v>
      </c>
      <c r="S1465" s="44">
        <v>7</v>
      </c>
      <c r="T1465" s="132">
        <v>15000</v>
      </c>
      <c r="U1465" s="44">
        <v>93.336794999999995</v>
      </c>
      <c r="W1465" s="163">
        <f t="shared" si="62"/>
        <v>12005</v>
      </c>
    </row>
    <row r="1466" spans="1:23" ht="15" customHeight="1" x14ac:dyDescent="0.2">
      <c r="A1466" s="141"/>
      <c r="B1466" s="175"/>
      <c r="C1466" s="34" t="s">
        <v>79</v>
      </c>
      <c r="D1466" s="34" t="s">
        <v>1177</v>
      </c>
      <c r="E1466" s="65" t="s">
        <v>23</v>
      </c>
      <c r="F1466" s="65" t="s">
        <v>2261</v>
      </c>
      <c r="G1466" s="43" t="s">
        <v>2249</v>
      </c>
      <c r="H1466" s="67">
        <v>45370</v>
      </c>
      <c r="I1466" s="37">
        <v>45372</v>
      </c>
      <c r="J1466" s="41">
        <v>25000</v>
      </c>
      <c r="K1466" s="44">
        <v>6.3493000000000004</v>
      </c>
      <c r="L1466" s="67">
        <v>45463</v>
      </c>
      <c r="M1466" s="44">
        <v>4.9320000000000004</v>
      </c>
      <c r="N1466" s="41">
        <v>28</v>
      </c>
      <c r="O1466" s="146">
        <v>1192</v>
      </c>
      <c r="P1466" s="70">
        <v>1220</v>
      </c>
      <c r="Q1466" s="44">
        <v>6.3</v>
      </c>
      <c r="R1466" s="44">
        <v>5.95</v>
      </c>
      <c r="S1466" s="44">
        <v>7</v>
      </c>
      <c r="T1466" s="132">
        <v>25000</v>
      </c>
      <c r="U1466" s="44">
        <v>98.420388000000003</v>
      </c>
      <c r="W1466" s="163">
        <f t="shared" si="62"/>
        <v>23780</v>
      </c>
    </row>
    <row r="1467" spans="1:23" ht="15" customHeight="1" x14ac:dyDescent="0.2">
      <c r="A1467" s="141"/>
      <c r="B1467" s="175"/>
      <c r="C1467" s="34" t="s">
        <v>79</v>
      </c>
      <c r="D1467" s="34" t="s">
        <v>1177</v>
      </c>
      <c r="E1467" s="34" t="s">
        <v>21</v>
      </c>
      <c r="F1467" s="34" t="s">
        <v>2270</v>
      </c>
      <c r="G1467" s="43" t="s">
        <v>2249</v>
      </c>
      <c r="H1467" s="37">
        <v>45370</v>
      </c>
      <c r="I1467" s="37">
        <v>45372</v>
      </c>
      <c r="J1467" s="40">
        <v>20000</v>
      </c>
      <c r="K1467" s="39">
        <v>6.6837</v>
      </c>
      <c r="L1467" s="37">
        <v>45554</v>
      </c>
      <c r="M1467" s="39">
        <v>17.329999999999998</v>
      </c>
      <c r="N1467" s="40"/>
      <c r="O1467" s="146">
        <v>3466</v>
      </c>
      <c r="P1467" s="124">
        <v>3466</v>
      </c>
      <c r="Q1467" s="39">
        <v>6.75</v>
      </c>
      <c r="R1467" s="39">
        <v>6.45</v>
      </c>
      <c r="S1467" s="39">
        <v>6.75</v>
      </c>
      <c r="T1467" s="132">
        <v>20000</v>
      </c>
      <c r="U1467" s="39">
        <v>96.731465</v>
      </c>
      <c r="W1467" s="163">
        <f t="shared" si="62"/>
        <v>16534</v>
      </c>
    </row>
    <row r="1468" spans="1:23" ht="15" customHeight="1" x14ac:dyDescent="0.25">
      <c r="A1468" s="141"/>
      <c r="B1468" s="175"/>
      <c r="C1468" s="34" t="s">
        <v>79</v>
      </c>
      <c r="D1468" s="34" t="s">
        <v>1177</v>
      </c>
      <c r="E1468" s="65" t="s">
        <v>18</v>
      </c>
      <c r="F1468" s="65" t="s">
        <v>2271</v>
      </c>
      <c r="G1468" s="43" t="s">
        <v>2249</v>
      </c>
      <c r="H1468" s="67">
        <v>45370</v>
      </c>
      <c r="I1468" s="37">
        <v>45372</v>
      </c>
      <c r="J1468" s="41">
        <v>15000</v>
      </c>
      <c r="K1468" s="44">
        <v>7.0583</v>
      </c>
      <c r="L1468" s="67">
        <v>45719</v>
      </c>
      <c r="M1468" s="44">
        <v>40.619999999999997</v>
      </c>
      <c r="N1468" s="109">
        <v>2000</v>
      </c>
      <c r="O1468" s="146">
        <v>4093</v>
      </c>
      <c r="P1468" s="70">
        <v>6093</v>
      </c>
      <c r="Q1468" s="44">
        <v>6.75</v>
      </c>
      <c r="R1468" s="44">
        <v>6</v>
      </c>
      <c r="S1468" s="44">
        <v>6.75</v>
      </c>
      <c r="T1468" s="132">
        <v>15000</v>
      </c>
      <c r="U1468" s="44">
        <v>93.578434999999999</v>
      </c>
      <c r="W1468" s="163">
        <f t="shared" si="62"/>
        <v>8907</v>
      </c>
    </row>
    <row r="1469" spans="1:23" ht="15" customHeight="1" x14ac:dyDescent="0.25">
      <c r="A1469" s="141"/>
      <c r="B1469" s="175"/>
      <c r="C1469" s="34" t="s">
        <v>111</v>
      </c>
      <c r="D1469" s="34" t="s">
        <v>1177</v>
      </c>
      <c r="E1469" s="65" t="s">
        <v>21</v>
      </c>
      <c r="F1469" s="65" t="s">
        <v>2273</v>
      </c>
      <c r="G1469" s="43" t="s">
        <v>2249</v>
      </c>
      <c r="H1469" s="67">
        <v>45371</v>
      </c>
      <c r="I1469" s="37">
        <v>45373</v>
      </c>
      <c r="J1469" s="41">
        <v>7500</v>
      </c>
      <c r="K1469" s="44">
        <v>6.5698999999999996</v>
      </c>
      <c r="L1469" s="67">
        <v>45555</v>
      </c>
      <c r="M1469" s="44">
        <v>121.9067</v>
      </c>
      <c r="N1469" s="109">
        <v>875</v>
      </c>
      <c r="O1469" s="146">
        <v>6625</v>
      </c>
      <c r="P1469" s="70">
        <v>7500</v>
      </c>
      <c r="Q1469" s="44">
        <v>6.4</v>
      </c>
      <c r="R1469" s="44">
        <v>6</v>
      </c>
      <c r="S1469" s="44">
        <v>6.4</v>
      </c>
      <c r="T1469" s="132">
        <v>7500</v>
      </c>
      <c r="U1469" s="44">
        <v>96.785307000000003</v>
      </c>
      <c r="W1469" s="163">
        <f t="shared" si="62"/>
        <v>0</v>
      </c>
    </row>
    <row r="1470" spans="1:23" ht="15" customHeight="1" x14ac:dyDescent="0.25">
      <c r="A1470" s="141"/>
      <c r="B1470" s="175"/>
      <c r="C1470" s="34" t="s">
        <v>113</v>
      </c>
      <c r="D1470" s="34" t="s">
        <v>1177</v>
      </c>
      <c r="E1470" s="65" t="s">
        <v>21</v>
      </c>
      <c r="F1470" s="65" t="s">
        <v>2274</v>
      </c>
      <c r="G1470" s="43" t="s">
        <v>2249</v>
      </c>
      <c r="H1470" s="67">
        <v>45371</v>
      </c>
      <c r="I1470" s="37">
        <v>45373</v>
      </c>
      <c r="J1470" s="41">
        <v>10000</v>
      </c>
      <c r="K1470" s="44">
        <v>7.2522000000000002</v>
      </c>
      <c r="L1470" s="67">
        <v>45555</v>
      </c>
      <c r="M1470" s="44">
        <v>69.8</v>
      </c>
      <c r="N1470" s="109"/>
      <c r="O1470" s="146">
        <v>6980</v>
      </c>
      <c r="P1470" s="70">
        <v>6980</v>
      </c>
      <c r="Q1470" s="44">
        <v>7</v>
      </c>
      <c r="R1470" s="44">
        <v>6</v>
      </c>
      <c r="S1470" s="44">
        <v>7</v>
      </c>
      <c r="T1470" s="132">
        <v>10000</v>
      </c>
      <c r="U1470" s="44">
        <v>96.463284000000002</v>
      </c>
      <c r="W1470" s="163">
        <f t="shared" si="62"/>
        <v>3020</v>
      </c>
    </row>
    <row r="1471" spans="1:23" ht="15" customHeight="1" x14ac:dyDescent="0.25">
      <c r="A1471" s="141"/>
      <c r="B1471" s="175"/>
      <c r="C1471" s="34" t="s">
        <v>76</v>
      </c>
      <c r="D1471" s="34" t="s">
        <v>1177</v>
      </c>
      <c r="E1471" s="65" t="s">
        <v>18</v>
      </c>
      <c r="F1471" s="65" t="s">
        <v>2276</v>
      </c>
      <c r="G1471" s="43" t="s">
        <v>2249</v>
      </c>
      <c r="H1471" s="67">
        <v>45376</v>
      </c>
      <c r="I1471" s="37">
        <v>45378</v>
      </c>
      <c r="J1471" s="41">
        <v>10000</v>
      </c>
      <c r="K1471" s="44"/>
      <c r="L1471" s="67">
        <v>45742</v>
      </c>
      <c r="M1471" s="44"/>
      <c r="N1471" s="109"/>
      <c r="O1471" s="146">
        <v>0</v>
      </c>
      <c r="P1471" s="70"/>
      <c r="Q1471" s="44"/>
      <c r="R1471" s="44"/>
      <c r="S1471" s="44"/>
      <c r="T1471" s="132">
        <v>10000</v>
      </c>
      <c r="U1471" s="44" t="s">
        <v>1321</v>
      </c>
      <c r="W1471" s="163">
        <f t="shared" si="62"/>
        <v>10000</v>
      </c>
    </row>
    <row r="1472" spans="1:23" ht="15" customHeight="1" x14ac:dyDescent="0.25">
      <c r="A1472" s="141"/>
      <c r="B1472" s="175"/>
      <c r="C1472" s="34" t="s">
        <v>79</v>
      </c>
      <c r="D1472" s="34" t="s">
        <v>1177</v>
      </c>
      <c r="E1472" s="65" t="s">
        <v>23</v>
      </c>
      <c r="F1472" s="65" t="s">
        <v>2277</v>
      </c>
      <c r="G1472" s="43" t="s">
        <v>2249</v>
      </c>
      <c r="H1472" s="67">
        <v>45377</v>
      </c>
      <c r="I1472" s="37">
        <v>45379</v>
      </c>
      <c r="J1472" s="41">
        <v>15000</v>
      </c>
      <c r="K1472" s="44">
        <v>6.298</v>
      </c>
      <c r="L1472" s="67">
        <v>45470</v>
      </c>
      <c r="M1472" s="44">
        <v>33.5867</v>
      </c>
      <c r="N1472" s="109">
        <v>0</v>
      </c>
      <c r="O1472" s="146">
        <v>5018</v>
      </c>
      <c r="P1472" s="70">
        <v>5018</v>
      </c>
      <c r="Q1472" s="44">
        <v>6.2</v>
      </c>
      <c r="R1472" s="44">
        <v>6</v>
      </c>
      <c r="S1472" s="44">
        <v>6.3</v>
      </c>
      <c r="T1472" s="132">
        <v>15000</v>
      </c>
      <c r="U1472" s="44">
        <v>98.432958999999997</v>
      </c>
      <c r="W1472" s="163">
        <f t="shared" si="62"/>
        <v>9982</v>
      </c>
    </row>
    <row r="1473" spans="1:23" ht="15" customHeight="1" x14ac:dyDescent="0.2">
      <c r="A1473" s="141"/>
      <c r="B1473" s="175"/>
      <c r="C1473" s="34" t="s">
        <v>79</v>
      </c>
      <c r="D1473" s="34" t="s">
        <v>1177</v>
      </c>
      <c r="E1473" s="65" t="s">
        <v>21</v>
      </c>
      <c r="F1473" s="65" t="s">
        <v>2278</v>
      </c>
      <c r="G1473" s="43" t="s">
        <v>2249</v>
      </c>
      <c r="H1473" s="67">
        <v>45377</v>
      </c>
      <c r="I1473" s="37">
        <v>45379</v>
      </c>
      <c r="J1473" s="41">
        <v>15000</v>
      </c>
      <c r="K1473" s="44">
        <v>6.5705999999999998</v>
      </c>
      <c r="L1473" s="67">
        <v>45561</v>
      </c>
      <c r="M1473" s="44">
        <v>11.4133</v>
      </c>
      <c r="N1473" s="110"/>
      <c r="O1473" s="146">
        <v>1712</v>
      </c>
      <c r="P1473" s="70">
        <v>1712</v>
      </c>
      <c r="Q1473" s="44">
        <v>6.5</v>
      </c>
      <c r="R1473" s="44">
        <v>6.25</v>
      </c>
      <c r="S1473" s="44">
        <v>6.5</v>
      </c>
      <c r="T1473" s="132">
        <v>15000</v>
      </c>
      <c r="U1473" s="44">
        <v>96.784982999999997</v>
      </c>
      <c r="W1473" s="163">
        <f t="shared" si="62"/>
        <v>13288</v>
      </c>
    </row>
    <row r="1474" spans="1:23" ht="15" customHeight="1" x14ac:dyDescent="0.2">
      <c r="A1474" s="141"/>
      <c r="B1474" s="175"/>
      <c r="C1474" s="34" t="s">
        <v>111</v>
      </c>
      <c r="D1474" s="34" t="s">
        <v>1177</v>
      </c>
      <c r="E1474" s="65" t="s">
        <v>21</v>
      </c>
      <c r="F1474" s="65" t="s">
        <v>2279</v>
      </c>
      <c r="G1474" s="43" t="s">
        <v>2249</v>
      </c>
      <c r="H1474" s="67">
        <v>45378</v>
      </c>
      <c r="I1474" s="37">
        <v>45380</v>
      </c>
      <c r="J1474" s="41">
        <v>7500</v>
      </c>
      <c r="K1474" s="44">
        <v>6.5773999999999999</v>
      </c>
      <c r="L1474" s="67">
        <v>45562</v>
      </c>
      <c r="M1474" s="44">
        <v>71.239999999999995</v>
      </c>
      <c r="N1474" s="110">
        <v>36</v>
      </c>
      <c r="O1474" s="146">
        <v>5251</v>
      </c>
      <c r="P1474" s="70">
        <v>5287</v>
      </c>
      <c r="Q1474" s="44">
        <v>6.4</v>
      </c>
      <c r="R1474" s="44">
        <v>5.7</v>
      </c>
      <c r="S1474" s="44">
        <v>6.5</v>
      </c>
      <c r="T1474" s="132">
        <v>7500</v>
      </c>
      <c r="U1474" s="44">
        <v>96.781766000000005</v>
      </c>
      <c r="W1474" s="163">
        <f t="shared" si="62"/>
        <v>2213</v>
      </c>
    </row>
    <row r="1475" spans="1:23" ht="15" customHeight="1" x14ac:dyDescent="0.25">
      <c r="A1475" s="141"/>
      <c r="B1475" s="171" t="s">
        <v>17</v>
      </c>
      <c r="C1475" s="26" t="s">
        <v>76</v>
      </c>
      <c r="D1475" s="26" t="s">
        <v>1177</v>
      </c>
      <c r="E1475" s="27" t="s">
        <v>21</v>
      </c>
      <c r="F1475" s="27" t="s">
        <v>2283</v>
      </c>
      <c r="G1475" s="47" t="s">
        <v>2284</v>
      </c>
      <c r="H1475" s="74">
        <v>45383</v>
      </c>
      <c r="I1475" s="60">
        <v>45385</v>
      </c>
      <c r="J1475" s="88">
        <v>25000</v>
      </c>
      <c r="K1475" s="63">
        <v>6.7209000000000003</v>
      </c>
      <c r="L1475" s="60">
        <v>45567</v>
      </c>
      <c r="M1475" s="63">
        <v>48.04</v>
      </c>
      <c r="N1475" s="112">
        <v>12000</v>
      </c>
      <c r="O1475" s="112">
        <v>0</v>
      </c>
      <c r="P1475" s="64">
        <v>12000</v>
      </c>
      <c r="Q1475" s="63">
        <v>6.5</v>
      </c>
      <c r="R1475" s="63">
        <v>6.5</v>
      </c>
      <c r="S1475" s="63">
        <v>7</v>
      </c>
      <c r="T1475" s="112">
        <v>25000</v>
      </c>
      <c r="U1475" s="63">
        <v>96.713888999999995</v>
      </c>
      <c r="W1475" s="163">
        <f t="shared" ref="W1475:W1538" si="63">J1475-P1475</f>
        <v>13000</v>
      </c>
    </row>
    <row r="1476" spans="1:23" ht="15" customHeight="1" x14ac:dyDescent="0.25">
      <c r="A1476" s="141"/>
      <c r="B1476" s="171"/>
      <c r="C1476" s="26" t="s">
        <v>79</v>
      </c>
      <c r="D1476" s="26" t="s">
        <v>1397</v>
      </c>
      <c r="E1476" s="27" t="s">
        <v>21</v>
      </c>
      <c r="F1476" s="27" t="s">
        <v>2285</v>
      </c>
      <c r="G1476" s="47" t="s">
        <v>2284</v>
      </c>
      <c r="H1476" s="74">
        <v>45384</v>
      </c>
      <c r="I1476" s="60">
        <v>45386</v>
      </c>
      <c r="J1476" s="88">
        <v>31175</v>
      </c>
      <c r="K1476" s="63">
        <v>6.6139999999999999</v>
      </c>
      <c r="L1476" s="60">
        <v>45568</v>
      </c>
      <c r="M1476" s="63">
        <v>100</v>
      </c>
      <c r="N1476" s="112">
        <v>11175</v>
      </c>
      <c r="O1476" s="112">
        <v>20000</v>
      </c>
      <c r="P1476" s="64">
        <v>31175</v>
      </c>
      <c r="Q1476" s="63">
        <v>6.4</v>
      </c>
      <c r="R1476" s="63">
        <v>6.4</v>
      </c>
      <c r="S1476" s="63">
        <v>6.4</v>
      </c>
      <c r="T1476" s="112">
        <v>31175</v>
      </c>
      <c r="U1476" s="63">
        <v>96.764443999999997</v>
      </c>
      <c r="W1476" s="163">
        <f t="shared" si="63"/>
        <v>0</v>
      </c>
    </row>
    <row r="1477" spans="1:23" ht="15" customHeight="1" x14ac:dyDescent="0.25">
      <c r="A1477" s="141"/>
      <c r="B1477" s="171"/>
      <c r="C1477" s="26" t="s">
        <v>111</v>
      </c>
      <c r="D1477" s="26" t="s">
        <v>1177</v>
      </c>
      <c r="E1477" s="27" t="s">
        <v>21</v>
      </c>
      <c r="F1477" s="27" t="s">
        <v>2286</v>
      </c>
      <c r="G1477" s="47" t="s">
        <v>2284</v>
      </c>
      <c r="H1477" s="74">
        <v>45385</v>
      </c>
      <c r="I1477" s="60">
        <v>45387</v>
      </c>
      <c r="J1477" s="88">
        <v>7500</v>
      </c>
      <c r="K1477" s="63">
        <v>6.5090000000000003</v>
      </c>
      <c r="L1477" s="60">
        <v>45569</v>
      </c>
      <c r="M1477" s="63">
        <v>82.546700000000001</v>
      </c>
      <c r="N1477" s="112">
        <v>2200</v>
      </c>
      <c r="O1477" s="112">
        <v>3891</v>
      </c>
      <c r="P1477" s="64">
        <v>6091</v>
      </c>
      <c r="Q1477" s="63">
        <v>6.4</v>
      </c>
      <c r="R1477" s="63">
        <v>6.15</v>
      </c>
      <c r="S1477" s="63">
        <v>6.5</v>
      </c>
      <c r="T1477" s="112">
        <v>7500</v>
      </c>
      <c r="U1477" s="63">
        <v>96.814187000000004</v>
      </c>
      <c r="W1477" s="163">
        <f t="shared" si="63"/>
        <v>1409</v>
      </c>
    </row>
    <row r="1478" spans="1:23" ht="15" customHeight="1" x14ac:dyDescent="0.25">
      <c r="A1478" s="141"/>
      <c r="B1478" s="171"/>
      <c r="C1478" s="26" t="s">
        <v>112</v>
      </c>
      <c r="D1478" s="26" t="s">
        <v>1177</v>
      </c>
      <c r="E1478" s="27" t="s">
        <v>18</v>
      </c>
      <c r="F1478" s="27" t="s">
        <v>2287</v>
      </c>
      <c r="G1478" s="47" t="s">
        <v>2284</v>
      </c>
      <c r="H1478" s="74">
        <v>45384</v>
      </c>
      <c r="I1478" s="60">
        <v>45386</v>
      </c>
      <c r="J1478" s="88">
        <v>15000</v>
      </c>
      <c r="K1478" s="63">
        <v>6.6666999999999996</v>
      </c>
      <c r="L1478" s="60">
        <v>45750</v>
      </c>
      <c r="M1478" s="63">
        <v>147.80000000000001</v>
      </c>
      <c r="N1478" s="112">
        <v>12300</v>
      </c>
      <c r="O1478" s="112">
        <v>2700</v>
      </c>
      <c r="P1478" s="64">
        <v>15000</v>
      </c>
      <c r="Q1478" s="63">
        <v>6.3</v>
      </c>
      <c r="R1478" s="63">
        <v>5.5</v>
      </c>
      <c r="S1478" s="63">
        <v>6.5</v>
      </c>
      <c r="T1478" s="112">
        <v>15000</v>
      </c>
      <c r="U1478" s="63">
        <v>93.684937000000005</v>
      </c>
      <c r="W1478" s="163">
        <f t="shared" si="63"/>
        <v>0</v>
      </c>
    </row>
    <row r="1479" spans="1:23" ht="15" customHeight="1" x14ac:dyDescent="0.25">
      <c r="A1479" s="141"/>
      <c r="B1479" s="171"/>
      <c r="C1479" s="26" t="s">
        <v>79</v>
      </c>
      <c r="D1479" s="26" t="s">
        <v>1339</v>
      </c>
      <c r="E1479" s="27" t="s">
        <v>21</v>
      </c>
      <c r="F1479" s="27" t="s">
        <v>2309</v>
      </c>
      <c r="G1479" s="47" t="s">
        <v>2284</v>
      </c>
      <c r="H1479" s="74">
        <v>45391</v>
      </c>
      <c r="I1479" s="60">
        <v>45393</v>
      </c>
      <c r="J1479" s="88">
        <v>500</v>
      </c>
      <c r="K1479" s="63"/>
      <c r="L1479" s="60">
        <v>45414</v>
      </c>
      <c r="M1479" s="63">
        <v>100</v>
      </c>
      <c r="N1479" s="112"/>
      <c r="O1479" s="112">
        <v>500</v>
      </c>
      <c r="P1479" s="64">
        <v>500</v>
      </c>
      <c r="Q1479" s="63"/>
      <c r="R1479" s="63"/>
      <c r="S1479" s="63"/>
      <c r="T1479" s="112">
        <v>500</v>
      </c>
      <c r="U1479" s="63"/>
      <c r="W1479" s="163">
        <f t="shared" si="63"/>
        <v>0</v>
      </c>
    </row>
    <row r="1480" spans="1:23" ht="15" customHeight="1" x14ac:dyDescent="0.25">
      <c r="A1480" s="141"/>
      <c r="B1480" s="171"/>
      <c r="C1480" s="26" t="s">
        <v>79</v>
      </c>
      <c r="D1480" s="26" t="s">
        <v>1339</v>
      </c>
      <c r="E1480" s="27" t="s">
        <v>21</v>
      </c>
      <c r="F1480" s="27" t="s">
        <v>2310</v>
      </c>
      <c r="G1480" s="47" t="s">
        <v>2284</v>
      </c>
      <c r="H1480" s="74">
        <v>45391</v>
      </c>
      <c r="I1480" s="60">
        <v>45393</v>
      </c>
      <c r="J1480" s="88">
        <v>600</v>
      </c>
      <c r="K1480" s="63"/>
      <c r="L1480" s="60">
        <v>45421</v>
      </c>
      <c r="M1480" s="63">
        <v>100</v>
      </c>
      <c r="N1480" s="112"/>
      <c r="O1480" s="112">
        <v>600</v>
      </c>
      <c r="P1480" s="64">
        <v>600</v>
      </c>
      <c r="Q1480" s="63"/>
      <c r="R1480" s="63"/>
      <c r="S1480" s="63"/>
      <c r="T1480" s="112">
        <v>600</v>
      </c>
      <c r="U1480" s="63"/>
      <c r="W1480" s="163">
        <f t="shared" si="63"/>
        <v>0</v>
      </c>
    </row>
    <row r="1481" spans="1:23" ht="15" customHeight="1" x14ac:dyDescent="0.25">
      <c r="A1481" s="141"/>
      <c r="B1481" s="171"/>
      <c r="C1481" s="26" t="s">
        <v>79</v>
      </c>
      <c r="D1481" s="26" t="s">
        <v>1339</v>
      </c>
      <c r="E1481" s="27" t="s">
        <v>21</v>
      </c>
      <c r="F1481" s="27" t="s">
        <v>2311</v>
      </c>
      <c r="G1481" s="47" t="s">
        <v>2284</v>
      </c>
      <c r="H1481" s="74">
        <v>45391</v>
      </c>
      <c r="I1481" s="60">
        <v>45393</v>
      </c>
      <c r="J1481" s="88">
        <v>750</v>
      </c>
      <c r="K1481" s="63"/>
      <c r="L1481" s="60">
        <v>45456</v>
      </c>
      <c r="M1481" s="63">
        <v>100</v>
      </c>
      <c r="N1481" s="112"/>
      <c r="O1481" s="112">
        <v>750</v>
      </c>
      <c r="P1481" s="64">
        <v>750</v>
      </c>
      <c r="Q1481" s="63"/>
      <c r="R1481" s="63"/>
      <c r="S1481" s="63"/>
      <c r="T1481" s="112">
        <v>750</v>
      </c>
      <c r="U1481" s="63"/>
      <c r="W1481" s="163">
        <f t="shared" si="63"/>
        <v>0</v>
      </c>
    </row>
    <row r="1482" spans="1:23" ht="15" customHeight="1" x14ac:dyDescent="0.25">
      <c r="A1482" s="141"/>
      <c r="B1482" s="171"/>
      <c r="C1482" s="26" t="s">
        <v>79</v>
      </c>
      <c r="D1482" s="26" t="s">
        <v>1177</v>
      </c>
      <c r="E1482" s="27" t="s">
        <v>23</v>
      </c>
      <c r="F1482" s="27" t="s">
        <v>2333</v>
      </c>
      <c r="G1482" s="47" t="s">
        <v>2284</v>
      </c>
      <c r="H1482" s="74">
        <v>45391</v>
      </c>
      <c r="I1482" s="60">
        <v>45393</v>
      </c>
      <c r="J1482" s="88">
        <v>15000</v>
      </c>
      <c r="K1482" s="63">
        <v>6.2225000000000001</v>
      </c>
      <c r="L1482" s="60">
        <v>45484</v>
      </c>
      <c r="M1482" s="63">
        <v>87.16</v>
      </c>
      <c r="N1482" s="112">
        <v>9000</v>
      </c>
      <c r="O1482" s="112">
        <v>4064</v>
      </c>
      <c r="P1482" s="64">
        <v>13064</v>
      </c>
      <c r="Q1482" s="63">
        <v>6.5</v>
      </c>
      <c r="R1482" s="63">
        <v>6</v>
      </c>
      <c r="S1482" s="63">
        <v>6.6</v>
      </c>
      <c r="T1482" s="112">
        <v>15000</v>
      </c>
      <c r="U1482" s="63">
        <v>98.427000000000007</v>
      </c>
      <c r="W1482" s="163">
        <f t="shared" si="63"/>
        <v>1936</v>
      </c>
    </row>
    <row r="1483" spans="1:23" ht="15" customHeight="1" x14ac:dyDescent="0.25">
      <c r="A1483" s="141"/>
      <c r="B1483" s="171"/>
      <c r="C1483" s="26" t="s">
        <v>79</v>
      </c>
      <c r="D1483" s="26" t="s">
        <v>1177</v>
      </c>
      <c r="E1483" s="27" t="s">
        <v>18</v>
      </c>
      <c r="F1483" s="27" t="s">
        <v>2334</v>
      </c>
      <c r="G1483" s="47" t="s">
        <v>2284</v>
      </c>
      <c r="H1483" s="74">
        <v>45391</v>
      </c>
      <c r="I1483" s="60">
        <v>45393</v>
      </c>
      <c r="J1483" s="88">
        <v>15000</v>
      </c>
      <c r="K1483" s="63">
        <v>6.6524999999999999</v>
      </c>
      <c r="L1483" s="60">
        <v>45757</v>
      </c>
      <c r="M1483" s="63">
        <v>70.366699999999994</v>
      </c>
      <c r="N1483" s="112">
        <v>29</v>
      </c>
      <c r="O1483" s="112">
        <v>10521</v>
      </c>
      <c r="P1483" s="64">
        <v>10550</v>
      </c>
      <c r="Q1483" s="63">
        <v>6.75</v>
      </c>
      <c r="R1483" s="63">
        <v>6</v>
      </c>
      <c r="S1483" s="63">
        <v>7</v>
      </c>
      <c r="T1483" s="112">
        <v>15000</v>
      </c>
      <c r="U1483" s="63">
        <v>93.273595</v>
      </c>
      <c r="W1483" s="163">
        <f t="shared" si="63"/>
        <v>4450</v>
      </c>
    </row>
    <row r="1484" spans="1:23" ht="15" customHeight="1" x14ac:dyDescent="0.25">
      <c r="A1484" s="141"/>
      <c r="B1484" s="171"/>
      <c r="C1484" s="26" t="s">
        <v>76</v>
      </c>
      <c r="D1484" s="26" t="s">
        <v>1177</v>
      </c>
      <c r="E1484" s="27" t="s">
        <v>21</v>
      </c>
      <c r="F1484" s="27" t="s">
        <v>2335</v>
      </c>
      <c r="G1484" s="47" t="s">
        <v>2284</v>
      </c>
      <c r="H1484" s="74">
        <v>45397</v>
      </c>
      <c r="I1484" s="60">
        <v>45399</v>
      </c>
      <c r="J1484" s="88">
        <v>40000</v>
      </c>
      <c r="K1484" s="63">
        <v>6.3547000000000002</v>
      </c>
      <c r="L1484" s="60">
        <v>45581</v>
      </c>
      <c r="M1484" s="63">
        <v>78.125</v>
      </c>
      <c r="N1484" s="112">
        <v>0</v>
      </c>
      <c r="O1484" s="112">
        <v>29250</v>
      </c>
      <c r="P1484" s="64">
        <v>29250</v>
      </c>
      <c r="Q1484" s="63">
        <v>6.5</v>
      </c>
      <c r="R1484" s="63">
        <v>6.25</v>
      </c>
      <c r="S1484" s="63">
        <v>6.55</v>
      </c>
      <c r="T1484" s="112">
        <v>40000</v>
      </c>
      <c r="U1484" s="63">
        <v>96.787345999999999</v>
      </c>
      <c r="W1484" s="163">
        <f t="shared" si="63"/>
        <v>10750</v>
      </c>
    </row>
    <row r="1485" spans="1:23" ht="15" customHeight="1" x14ac:dyDescent="0.25">
      <c r="A1485" s="141"/>
      <c r="B1485" s="171"/>
      <c r="C1485" s="26" t="s">
        <v>111</v>
      </c>
      <c r="D1485" s="26" t="s">
        <v>1177</v>
      </c>
      <c r="E1485" s="27" t="s">
        <v>21</v>
      </c>
      <c r="F1485" s="27" t="s">
        <v>2336</v>
      </c>
      <c r="G1485" s="47" t="s">
        <v>2284</v>
      </c>
      <c r="H1485" s="74">
        <v>45399</v>
      </c>
      <c r="I1485" s="60">
        <v>45401</v>
      </c>
      <c r="J1485" s="88"/>
      <c r="K1485" s="63"/>
      <c r="L1485" s="60"/>
      <c r="M1485" s="63"/>
      <c r="N1485" s="112"/>
      <c r="O1485" s="112">
        <v>0</v>
      </c>
      <c r="P1485" s="64"/>
      <c r="Q1485" s="63"/>
      <c r="R1485" s="63"/>
      <c r="S1485" s="63"/>
      <c r="T1485" s="112">
        <v>0</v>
      </c>
      <c r="U1485" s="63" t="s">
        <v>1321</v>
      </c>
      <c r="W1485" s="163">
        <f t="shared" si="63"/>
        <v>0</v>
      </c>
    </row>
    <row r="1486" spans="1:23" ht="15" customHeight="1" x14ac:dyDescent="0.25">
      <c r="A1486" s="141"/>
      <c r="B1486" s="171"/>
      <c r="C1486" s="26" t="s">
        <v>112</v>
      </c>
      <c r="D1486" s="26" t="s">
        <v>1177</v>
      </c>
      <c r="E1486" s="27" t="s">
        <v>21</v>
      </c>
      <c r="F1486" s="27" t="s">
        <v>2337</v>
      </c>
      <c r="G1486" s="47" t="s">
        <v>2284</v>
      </c>
      <c r="H1486" s="74">
        <v>45398</v>
      </c>
      <c r="I1486" s="60">
        <v>45400</v>
      </c>
      <c r="J1486" s="88"/>
      <c r="K1486" s="63"/>
      <c r="L1486" s="60"/>
      <c r="M1486" s="63"/>
      <c r="N1486" s="112"/>
      <c r="O1486" s="112">
        <v>0</v>
      </c>
      <c r="P1486" s="64"/>
      <c r="Q1486" s="63"/>
      <c r="R1486" s="63"/>
      <c r="S1486" s="63"/>
      <c r="T1486" s="112">
        <v>0</v>
      </c>
      <c r="U1486" s="63" t="s">
        <v>1321</v>
      </c>
      <c r="W1486" s="163">
        <f t="shared" si="63"/>
        <v>0</v>
      </c>
    </row>
    <row r="1487" spans="1:23" ht="15" customHeight="1" x14ac:dyDescent="0.25">
      <c r="A1487" s="141"/>
      <c r="B1487" s="171"/>
      <c r="C1487" s="26" t="s">
        <v>76</v>
      </c>
      <c r="D1487" s="26" t="s">
        <v>1177</v>
      </c>
      <c r="E1487" s="27" t="s">
        <v>18</v>
      </c>
      <c r="F1487" s="27" t="s">
        <v>2342</v>
      </c>
      <c r="G1487" s="47" t="s">
        <v>2284</v>
      </c>
      <c r="H1487" s="74">
        <v>45397</v>
      </c>
      <c r="I1487" s="60">
        <v>45399</v>
      </c>
      <c r="J1487" s="88">
        <v>25000</v>
      </c>
      <c r="K1487" s="63">
        <v>6.5</v>
      </c>
      <c r="L1487" s="60">
        <v>45763</v>
      </c>
      <c r="M1487" s="63">
        <v>80.88</v>
      </c>
      <c r="N1487" s="112">
        <v>20220</v>
      </c>
      <c r="O1487" s="112">
        <v>0</v>
      </c>
      <c r="P1487" s="64">
        <v>20220</v>
      </c>
      <c r="Q1487" s="63">
        <v>6.5</v>
      </c>
      <c r="R1487" s="63">
        <v>6.5</v>
      </c>
      <c r="S1487" s="63">
        <v>6.5</v>
      </c>
      <c r="T1487" s="112">
        <v>25000</v>
      </c>
      <c r="U1487" s="63">
        <v>93.427778000000004</v>
      </c>
      <c r="W1487" s="163">
        <f t="shared" si="63"/>
        <v>4780</v>
      </c>
    </row>
    <row r="1488" spans="1:23" ht="15" customHeight="1" x14ac:dyDescent="0.25">
      <c r="A1488" s="141"/>
      <c r="B1488" s="171"/>
      <c r="C1488" s="26" t="s">
        <v>79</v>
      </c>
      <c r="D1488" s="26" t="s">
        <v>1339</v>
      </c>
      <c r="E1488" s="27" t="s">
        <v>21</v>
      </c>
      <c r="F1488" s="27" t="s">
        <v>2088</v>
      </c>
      <c r="G1488" s="47" t="s">
        <v>2284</v>
      </c>
      <c r="H1488" s="74">
        <v>45398</v>
      </c>
      <c r="I1488" s="60">
        <v>45400</v>
      </c>
      <c r="J1488" s="88"/>
      <c r="K1488" s="63"/>
      <c r="L1488" s="60">
        <v>45414</v>
      </c>
      <c r="M1488" s="63"/>
      <c r="N1488" s="112"/>
      <c r="O1488" s="112">
        <v>0</v>
      </c>
      <c r="P1488" s="64"/>
      <c r="Q1488" s="63"/>
      <c r="R1488" s="63"/>
      <c r="S1488" s="63"/>
      <c r="T1488" s="112">
        <v>0</v>
      </c>
      <c r="U1488" s="63" t="s">
        <v>1321</v>
      </c>
      <c r="W1488" s="163">
        <f t="shared" si="63"/>
        <v>0</v>
      </c>
    </row>
    <row r="1489" spans="1:23" ht="15" customHeight="1" x14ac:dyDescent="0.25">
      <c r="A1489" s="141"/>
      <c r="B1489" s="171"/>
      <c r="C1489" s="26" t="s">
        <v>79</v>
      </c>
      <c r="D1489" s="26" t="s">
        <v>1339</v>
      </c>
      <c r="E1489" s="27" t="s">
        <v>21</v>
      </c>
      <c r="F1489" s="27" t="s">
        <v>2343</v>
      </c>
      <c r="G1489" s="47" t="s">
        <v>2284</v>
      </c>
      <c r="H1489" s="74">
        <v>45398</v>
      </c>
      <c r="I1489" s="60">
        <v>45400</v>
      </c>
      <c r="J1489" s="88"/>
      <c r="K1489" s="63"/>
      <c r="L1489" s="60">
        <v>45421</v>
      </c>
      <c r="M1489" s="63"/>
      <c r="N1489" s="112"/>
      <c r="O1489" s="112">
        <v>0</v>
      </c>
      <c r="P1489" s="64"/>
      <c r="Q1489" s="63"/>
      <c r="R1489" s="63"/>
      <c r="S1489" s="63"/>
      <c r="T1489" s="112">
        <v>0</v>
      </c>
      <c r="U1489" s="63" t="s">
        <v>1321</v>
      </c>
      <c r="W1489" s="163">
        <f t="shared" si="63"/>
        <v>0</v>
      </c>
    </row>
    <row r="1490" spans="1:23" ht="15" customHeight="1" x14ac:dyDescent="0.25">
      <c r="A1490" s="141"/>
      <c r="B1490" s="171"/>
      <c r="C1490" s="26" t="s">
        <v>79</v>
      </c>
      <c r="D1490" s="26" t="s">
        <v>1339</v>
      </c>
      <c r="E1490" s="27" t="s">
        <v>21</v>
      </c>
      <c r="F1490" s="27" t="s">
        <v>2344</v>
      </c>
      <c r="G1490" s="47" t="s">
        <v>2284</v>
      </c>
      <c r="H1490" s="74">
        <v>45398</v>
      </c>
      <c r="I1490" s="60">
        <v>45400</v>
      </c>
      <c r="J1490" s="88"/>
      <c r="K1490" s="63"/>
      <c r="L1490" s="60">
        <v>45456</v>
      </c>
      <c r="M1490" s="63"/>
      <c r="N1490" s="112"/>
      <c r="O1490" s="112">
        <v>0</v>
      </c>
      <c r="P1490" s="64"/>
      <c r="Q1490" s="63"/>
      <c r="R1490" s="63"/>
      <c r="S1490" s="63"/>
      <c r="T1490" s="112">
        <v>0</v>
      </c>
      <c r="U1490" s="63" t="s">
        <v>1321</v>
      </c>
      <c r="W1490" s="163">
        <f t="shared" si="63"/>
        <v>0</v>
      </c>
    </row>
    <row r="1491" spans="1:23" ht="15" customHeight="1" x14ac:dyDescent="0.25">
      <c r="A1491" s="141"/>
      <c r="B1491" s="171"/>
      <c r="C1491" s="26" t="s">
        <v>79</v>
      </c>
      <c r="D1491" s="26" t="s">
        <v>1339</v>
      </c>
      <c r="E1491" s="27" t="s">
        <v>21</v>
      </c>
      <c r="F1491" s="27" t="s">
        <v>2345</v>
      </c>
      <c r="G1491" s="47" t="s">
        <v>2284</v>
      </c>
      <c r="H1491" s="74">
        <v>45398</v>
      </c>
      <c r="I1491" s="60">
        <v>45400</v>
      </c>
      <c r="J1491" s="88"/>
      <c r="K1491" s="63"/>
      <c r="L1491" s="60">
        <v>45533</v>
      </c>
      <c r="M1491" s="63"/>
      <c r="N1491" s="112"/>
      <c r="O1491" s="112">
        <v>0</v>
      </c>
      <c r="P1491" s="64"/>
      <c r="Q1491" s="63"/>
      <c r="R1491" s="63"/>
      <c r="S1491" s="63"/>
      <c r="T1491" s="112">
        <v>0</v>
      </c>
      <c r="U1491" s="63" t="s">
        <v>1321</v>
      </c>
      <c r="W1491" s="163">
        <f t="shared" si="63"/>
        <v>0</v>
      </c>
    </row>
    <row r="1492" spans="1:23" ht="15" customHeight="1" x14ac:dyDescent="0.25">
      <c r="A1492" s="141"/>
      <c r="B1492" s="171"/>
      <c r="C1492" s="26" t="s">
        <v>79</v>
      </c>
      <c r="D1492" s="26" t="s">
        <v>1177</v>
      </c>
      <c r="E1492" s="27" t="s">
        <v>23</v>
      </c>
      <c r="F1492" s="27" t="s">
        <v>2346</v>
      </c>
      <c r="G1492" s="47" t="s">
        <v>2284</v>
      </c>
      <c r="H1492" s="74">
        <v>45398</v>
      </c>
      <c r="I1492" s="60">
        <v>45400</v>
      </c>
      <c r="J1492" s="88">
        <v>10000</v>
      </c>
      <c r="K1492" s="63">
        <v>6.1496000000000004</v>
      </c>
      <c r="L1492" s="60">
        <v>45491</v>
      </c>
      <c r="M1492" s="63">
        <v>60.25</v>
      </c>
      <c r="N1492" s="112">
        <v>6000</v>
      </c>
      <c r="O1492" s="112">
        <v>17</v>
      </c>
      <c r="P1492" s="64">
        <v>6017</v>
      </c>
      <c r="Q1492" s="63">
        <v>6.3</v>
      </c>
      <c r="R1492" s="63">
        <v>5.95</v>
      </c>
      <c r="S1492" s="63">
        <v>6.5</v>
      </c>
      <c r="T1492" s="112">
        <v>10000</v>
      </c>
      <c r="U1492" s="63">
        <v>98.445527999999996</v>
      </c>
      <c r="W1492" s="163">
        <f t="shared" si="63"/>
        <v>3983</v>
      </c>
    </row>
    <row r="1493" spans="1:23" ht="15" customHeight="1" x14ac:dyDescent="0.25">
      <c r="A1493" s="141"/>
      <c r="B1493" s="171"/>
      <c r="C1493" s="26" t="s">
        <v>79</v>
      </c>
      <c r="D1493" s="26" t="s">
        <v>1177</v>
      </c>
      <c r="E1493" s="27" t="s">
        <v>21</v>
      </c>
      <c r="F1493" s="27" t="s">
        <v>2347</v>
      </c>
      <c r="G1493" s="47" t="s">
        <v>2284</v>
      </c>
      <c r="H1493" s="74">
        <v>45398</v>
      </c>
      <c r="I1493" s="60">
        <v>45400</v>
      </c>
      <c r="J1493" s="88">
        <v>15000</v>
      </c>
      <c r="K1493" s="63">
        <v>6.5852000000000004</v>
      </c>
      <c r="L1493" s="60">
        <v>45582</v>
      </c>
      <c r="M1493" s="63">
        <v>47.22</v>
      </c>
      <c r="N1493" s="112">
        <v>2665</v>
      </c>
      <c r="O1493" s="112">
        <v>4418</v>
      </c>
      <c r="P1493" s="64">
        <v>7083</v>
      </c>
      <c r="Q1493" s="63">
        <v>7</v>
      </c>
      <c r="R1493" s="63">
        <v>6</v>
      </c>
      <c r="S1493" s="63">
        <v>7</v>
      </c>
      <c r="T1493" s="112">
        <v>15000</v>
      </c>
      <c r="U1493" s="63">
        <v>96.670795999999996</v>
      </c>
      <c r="W1493" s="163">
        <f t="shared" si="63"/>
        <v>7917</v>
      </c>
    </row>
    <row r="1494" spans="1:23" ht="15" customHeight="1" x14ac:dyDescent="0.25">
      <c r="A1494" s="141"/>
      <c r="B1494" s="171"/>
      <c r="C1494" s="26" t="s">
        <v>79</v>
      </c>
      <c r="D1494" s="26" t="s">
        <v>1177</v>
      </c>
      <c r="E1494" s="27" t="s">
        <v>18</v>
      </c>
      <c r="F1494" s="27" t="s">
        <v>2348</v>
      </c>
      <c r="G1494" s="47" t="s">
        <v>2284</v>
      </c>
      <c r="H1494" s="74">
        <v>45398</v>
      </c>
      <c r="I1494" s="60">
        <v>45400</v>
      </c>
      <c r="J1494" s="88">
        <v>20000</v>
      </c>
      <c r="K1494" s="63">
        <v>6.9934000000000003</v>
      </c>
      <c r="L1494" s="60">
        <v>45764</v>
      </c>
      <c r="M1494" s="63">
        <v>34.29</v>
      </c>
      <c r="N1494" s="112">
        <v>6700</v>
      </c>
      <c r="O1494" s="112">
        <v>158</v>
      </c>
      <c r="P1494" s="64">
        <v>6858</v>
      </c>
      <c r="Q1494" s="63">
        <v>7</v>
      </c>
      <c r="R1494" s="63">
        <v>6.7</v>
      </c>
      <c r="S1494" s="63">
        <v>7</v>
      </c>
      <c r="T1494" s="112">
        <v>20000</v>
      </c>
      <c r="U1494" s="63">
        <v>92.928856999999994</v>
      </c>
      <c r="W1494" s="163">
        <f t="shared" si="63"/>
        <v>13142</v>
      </c>
    </row>
    <row r="1495" spans="1:23" ht="15" customHeight="1" x14ac:dyDescent="0.25">
      <c r="A1495" s="141"/>
      <c r="B1495" s="171"/>
      <c r="C1495" s="26" t="s">
        <v>112</v>
      </c>
      <c r="D1495" s="26" t="s">
        <v>1177</v>
      </c>
      <c r="E1495" s="27" t="s">
        <v>21</v>
      </c>
      <c r="F1495" s="27" t="s">
        <v>2365</v>
      </c>
      <c r="G1495" s="47" t="s">
        <v>2284</v>
      </c>
      <c r="H1495" s="74">
        <v>45398</v>
      </c>
      <c r="I1495" s="60">
        <v>45400</v>
      </c>
      <c r="J1495" s="88"/>
      <c r="K1495" s="63"/>
      <c r="L1495" s="60"/>
      <c r="M1495" s="63"/>
      <c r="N1495" s="112"/>
      <c r="O1495" s="112">
        <v>0</v>
      </c>
      <c r="P1495" s="64"/>
      <c r="Q1495" s="63"/>
      <c r="R1495" s="63"/>
      <c r="S1495" s="63"/>
      <c r="T1495" s="112">
        <v>0</v>
      </c>
      <c r="U1495" s="63" t="s">
        <v>1321</v>
      </c>
      <c r="W1495" s="163">
        <f t="shared" si="63"/>
        <v>0</v>
      </c>
    </row>
    <row r="1496" spans="1:23" ht="15" customHeight="1" x14ac:dyDescent="0.25">
      <c r="A1496" s="141"/>
      <c r="B1496" s="171"/>
      <c r="C1496" s="26" t="s">
        <v>111</v>
      </c>
      <c r="D1496" s="26" t="s">
        <v>1177</v>
      </c>
      <c r="E1496" s="27" t="s">
        <v>21</v>
      </c>
      <c r="F1496" s="27" t="s">
        <v>2349</v>
      </c>
      <c r="G1496" s="47" t="s">
        <v>2284</v>
      </c>
      <c r="H1496" s="74">
        <v>45399</v>
      </c>
      <c r="I1496" s="60">
        <v>45401</v>
      </c>
      <c r="J1496" s="88">
        <v>12000</v>
      </c>
      <c r="K1496" s="63">
        <v>6.34</v>
      </c>
      <c r="L1496" s="60">
        <v>45583</v>
      </c>
      <c r="M1496" s="63">
        <v>77.833299999999994</v>
      </c>
      <c r="N1496" s="112">
        <v>1500</v>
      </c>
      <c r="O1496" s="112">
        <v>7840</v>
      </c>
      <c r="P1496" s="64">
        <v>9340</v>
      </c>
      <c r="Q1496" s="63">
        <v>6.5</v>
      </c>
      <c r="R1496" s="63">
        <v>6</v>
      </c>
      <c r="S1496" s="63">
        <v>6.5</v>
      </c>
      <c r="T1496" s="112">
        <v>12000</v>
      </c>
      <c r="U1496" s="63">
        <v>96.794766999999993</v>
      </c>
      <c r="W1496" s="163">
        <f t="shared" si="63"/>
        <v>2660</v>
      </c>
    </row>
    <row r="1497" spans="1:23" ht="15" customHeight="1" x14ac:dyDescent="0.25">
      <c r="A1497" s="141"/>
      <c r="B1497" s="171"/>
      <c r="C1497" s="26" t="s">
        <v>76</v>
      </c>
      <c r="D1497" s="26" t="s">
        <v>1177</v>
      </c>
      <c r="E1497" s="27" t="s">
        <v>21</v>
      </c>
      <c r="F1497" s="27" t="s">
        <v>2358</v>
      </c>
      <c r="G1497" s="47" t="s">
        <v>2284</v>
      </c>
      <c r="H1497" s="74">
        <v>45404</v>
      </c>
      <c r="I1497" s="60">
        <v>45406</v>
      </c>
      <c r="J1497" s="88">
        <v>15000</v>
      </c>
      <c r="K1497" s="63">
        <v>6.6497999999999999</v>
      </c>
      <c r="L1497" s="60">
        <v>45588</v>
      </c>
      <c r="M1497" s="63">
        <v>50.166699999999999</v>
      </c>
      <c r="N1497" s="112">
        <v>6525</v>
      </c>
      <c r="O1497" s="112">
        <v>1000</v>
      </c>
      <c r="P1497" s="64">
        <v>7525</v>
      </c>
      <c r="Q1497" s="63">
        <v>6.5</v>
      </c>
      <c r="R1497" s="63">
        <v>6</v>
      </c>
      <c r="S1497" s="63">
        <v>6.5</v>
      </c>
      <c r="T1497" s="112">
        <v>15000</v>
      </c>
      <c r="U1497" s="63">
        <v>96.747480999999993</v>
      </c>
      <c r="W1497" s="163">
        <f t="shared" si="63"/>
        <v>7475</v>
      </c>
    </row>
    <row r="1498" spans="1:23" ht="15" customHeight="1" x14ac:dyDescent="0.25">
      <c r="A1498" s="141"/>
      <c r="B1498" s="171"/>
      <c r="C1498" s="26" t="s">
        <v>79</v>
      </c>
      <c r="D1498" s="26" t="s">
        <v>1339</v>
      </c>
      <c r="E1498" s="27" t="s">
        <v>21</v>
      </c>
      <c r="F1498" s="27" t="s">
        <v>2359</v>
      </c>
      <c r="G1498" s="47" t="s">
        <v>2284</v>
      </c>
      <c r="H1498" s="74">
        <v>45405</v>
      </c>
      <c r="I1498" s="60">
        <v>45407</v>
      </c>
      <c r="J1498" s="88">
        <v>3000</v>
      </c>
      <c r="K1498" s="63">
        <v>6.5164999999999997</v>
      </c>
      <c r="L1498" s="60">
        <v>45421</v>
      </c>
      <c r="M1498" s="63">
        <v>100</v>
      </c>
      <c r="N1498" s="112">
        <v>3000</v>
      </c>
      <c r="O1498" s="112">
        <v>0</v>
      </c>
      <c r="P1498" s="64">
        <v>3000</v>
      </c>
      <c r="Q1498" s="63">
        <v>6.5</v>
      </c>
      <c r="R1498" s="63">
        <v>6.5</v>
      </c>
      <c r="S1498" s="63">
        <v>6.5</v>
      </c>
      <c r="T1498" s="112">
        <v>3000</v>
      </c>
      <c r="U1498" s="63">
        <v>99.747221999999994</v>
      </c>
      <c r="W1498" s="163">
        <f t="shared" si="63"/>
        <v>0</v>
      </c>
    </row>
    <row r="1499" spans="1:23" ht="15" customHeight="1" x14ac:dyDescent="0.25">
      <c r="A1499" s="141"/>
      <c r="B1499" s="171"/>
      <c r="C1499" s="26" t="s">
        <v>79</v>
      </c>
      <c r="D1499" s="26" t="s">
        <v>1339</v>
      </c>
      <c r="E1499" s="27" t="s">
        <v>21</v>
      </c>
      <c r="F1499" s="27" t="s">
        <v>2360</v>
      </c>
      <c r="G1499" s="47" t="s">
        <v>2284</v>
      </c>
      <c r="H1499" s="74">
        <v>45405</v>
      </c>
      <c r="I1499" s="60">
        <v>45407</v>
      </c>
      <c r="J1499" s="88"/>
      <c r="K1499" s="63"/>
      <c r="L1499" s="60"/>
      <c r="M1499" s="63"/>
      <c r="N1499" s="112"/>
      <c r="O1499" s="112">
        <v>0</v>
      </c>
      <c r="P1499" s="64"/>
      <c r="Q1499" s="63"/>
      <c r="R1499" s="63"/>
      <c r="S1499" s="63"/>
      <c r="T1499" s="112">
        <v>0</v>
      </c>
      <c r="U1499" s="63" t="s">
        <v>1321</v>
      </c>
      <c r="W1499" s="163">
        <f t="shared" si="63"/>
        <v>0</v>
      </c>
    </row>
    <row r="1500" spans="1:23" ht="15" customHeight="1" x14ac:dyDescent="0.25">
      <c r="A1500" s="141"/>
      <c r="B1500" s="171"/>
      <c r="C1500" s="26" t="s">
        <v>79</v>
      </c>
      <c r="D1500" s="26" t="s">
        <v>1177</v>
      </c>
      <c r="E1500" s="27" t="s">
        <v>23</v>
      </c>
      <c r="F1500" s="27" t="s">
        <v>2361</v>
      </c>
      <c r="G1500" s="47" t="s">
        <v>2284</v>
      </c>
      <c r="H1500" s="74">
        <v>45405</v>
      </c>
      <c r="I1500" s="60">
        <v>45407</v>
      </c>
      <c r="J1500" s="88">
        <v>15000</v>
      </c>
      <c r="K1500" s="63">
        <v>6.4574999999999996</v>
      </c>
      <c r="L1500" s="60">
        <v>45498</v>
      </c>
      <c r="M1500" s="63">
        <v>186.89330000000001</v>
      </c>
      <c r="N1500" s="112">
        <v>4450</v>
      </c>
      <c r="O1500" s="112">
        <v>10550</v>
      </c>
      <c r="P1500" s="64">
        <v>15000</v>
      </c>
      <c r="Q1500" s="63">
        <v>6.5</v>
      </c>
      <c r="R1500" s="63">
        <v>6</v>
      </c>
      <c r="S1500" s="63">
        <v>6.7</v>
      </c>
      <c r="T1500" s="112">
        <v>15000</v>
      </c>
      <c r="U1500" s="63">
        <v>98.393901</v>
      </c>
      <c r="W1500" s="163">
        <f t="shared" si="63"/>
        <v>0</v>
      </c>
    </row>
    <row r="1501" spans="1:23" ht="15" customHeight="1" x14ac:dyDescent="0.25">
      <c r="A1501" s="141"/>
      <c r="B1501" s="171"/>
      <c r="C1501" s="26" t="s">
        <v>79</v>
      </c>
      <c r="D1501" s="26" t="s">
        <v>1339</v>
      </c>
      <c r="E1501" s="27" t="s">
        <v>23</v>
      </c>
      <c r="F1501" s="27" t="s">
        <v>2362</v>
      </c>
      <c r="G1501" s="47" t="s">
        <v>2284</v>
      </c>
      <c r="H1501" s="74">
        <v>45405</v>
      </c>
      <c r="I1501" s="60">
        <v>45407</v>
      </c>
      <c r="J1501" s="88"/>
      <c r="K1501" s="63"/>
      <c r="L1501" s="60"/>
      <c r="M1501" s="63"/>
      <c r="N1501" s="112"/>
      <c r="O1501" s="112">
        <v>0</v>
      </c>
      <c r="P1501" s="64"/>
      <c r="Q1501" s="63"/>
      <c r="R1501" s="63"/>
      <c r="S1501" s="63"/>
      <c r="T1501" s="112">
        <v>0</v>
      </c>
      <c r="U1501" s="63" t="s">
        <v>1321</v>
      </c>
      <c r="W1501" s="163">
        <f t="shared" si="63"/>
        <v>0</v>
      </c>
    </row>
    <row r="1502" spans="1:23" ht="15" customHeight="1" x14ac:dyDescent="0.25">
      <c r="A1502" s="141"/>
      <c r="B1502" s="171"/>
      <c r="C1502" s="26" t="s">
        <v>79</v>
      </c>
      <c r="D1502" s="26" t="s">
        <v>1177</v>
      </c>
      <c r="E1502" s="27" t="s">
        <v>21</v>
      </c>
      <c r="F1502" s="27" t="s">
        <v>2363</v>
      </c>
      <c r="G1502" s="47" t="s">
        <v>2284</v>
      </c>
      <c r="H1502" s="74">
        <v>45405</v>
      </c>
      <c r="I1502" s="60">
        <v>45407</v>
      </c>
      <c r="J1502" s="88">
        <v>18000</v>
      </c>
      <c r="K1502" s="63">
        <v>6.7183000000000002</v>
      </c>
      <c r="L1502" s="60">
        <v>45589</v>
      </c>
      <c r="M1502" s="63">
        <v>61.877800000000001</v>
      </c>
      <c r="N1502" s="112">
        <v>5500</v>
      </c>
      <c r="O1502" s="112">
        <v>5638</v>
      </c>
      <c r="P1502" s="64">
        <v>11138</v>
      </c>
      <c r="Q1502" s="63">
        <v>6.5</v>
      </c>
      <c r="R1502" s="63">
        <v>6.25</v>
      </c>
      <c r="S1502" s="63">
        <v>6.5</v>
      </c>
      <c r="T1502" s="112">
        <v>18000</v>
      </c>
      <c r="U1502" s="63">
        <v>96.715102999999999</v>
      </c>
      <c r="W1502" s="163">
        <f t="shared" si="63"/>
        <v>6862</v>
      </c>
    </row>
    <row r="1503" spans="1:23" ht="15" customHeight="1" x14ac:dyDescent="0.25">
      <c r="A1503" s="141"/>
      <c r="B1503" s="171"/>
      <c r="C1503" s="26" t="s">
        <v>111</v>
      </c>
      <c r="D1503" s="26" t="s">
        <v>1177</v>
      </c>
      <c r="E1503" s="27" t="s">
        <v>21</v>
      </c>
      <c r="F1503" s="27" t="s">
        <v>2364</v>
      </c>
      <c r="G1503" s="47" t="s">
        <v>2284</v>
      </c>
      <c r="H1503" s="74">
        <v>45406</v>
      </c>
      <c r="I1503" s="60">
        <v>45408</v>
      </c>
      <c r="J1503" s="88">
        <v>12000</v>
      </c>
      <c r="K1503" s="63">
        <v>6.6909999999999998</v>
      </c>
      <c r="L1503" s="60">
        <v>45590</v>
      </c>
      <c r="M1503" s="63">
        <v>43.833300000000001</v>
      </c>
      <c r="N1503" s="112">
        <v>501</v>
      </c>
      <c r="O1503" s="112">
        <v>4759</v>
      </c>
      <c r="P1503" s="64">
        <v>5260</v>
      </c>
      <c r="Q1503" s="63">
        <v>6.5</v>
      </c>
      <c r="R1503" s="63">
        <v>6.1</v>
      </c>
      <c r="S1503" s="63">
        <v>6.5</v>
      </c>
      <c r="T1503" s="112">
        <v>12000</v>
      </c>
      <c r="U1503" s="63">
        <v>96.727699999999999</v>
      </c>
      <c r="W1503" s="163">
        <f t="shared" si="63"/>
        <v>6740</v>
      </c>
    </row>
    <row r="1504" spans="1:23" ht="15" customHeight="1" x14ac:dyDescent="0.2">
      <c r="A1504" s="141"/>
      <c r="B1504" s="174" t="s">
        <v>33</v>
      </c>
      <c r="C1504" s="34" t="s">
        <v>76</v>
      </c>
      <c r="D1504" s="34" t="s">
        <v>1177</v>
      </c>
      <c r="E1504" s="65" t="s">
        <v>21</v>
      </c>
      <c r="F1504" s="65" t="s">
        <v>2371</v>
      </c>
      <c r="G1504" s="43" t="s">
        <v>2372</v>
      </c>
      <c r="H1504" s="67">
        <v>45411</v>
      </c>
      <c r="I1504" s="37">
        <v>45413</v>
      </c>
      <c r="J1504" s="41">
        <v>10000</v>
      </c>
      <c r="K1504" s="44">
        <v>6.7209000000000003</v>
      </c>
      <c r="L1504" s="67">
        <v>45595</v>
      </c>
      <c r="M1504" s="44">
        <v>35</v>
      </c>
      <c r="N1504" s="110">
        <v>3500</v>
      </c>
      <c r="O1504" s="146">
        <v>0</v>
      </c>
      <c r="P1504" s="70">
        <v>3500</v>
      </c>
      <c r="Q1504" s="44">
        <v>6.5</v>
      </c>
      <c r="R1504" s="44">
        <v>6.5</v>
      </c>
      <c r="S1504" s="44">
        <v>6.5</v>
      </c>
      <c r="T1504" s="132">
        <v>10000</v>
      </c>
      <c r="U1504" s="44">
        <v>96.713888999999995</v>
      </c>
      <c r="W1504" s="163">
        <f t="shared" si="63"/>
        <v>6500</v>
      </c>
    </row>
    <row r="1505" spans="1:23" ht="15" customHeight="1" x14ac:dyDescent="0.2">
      <c r="A1505" s="141"/>
      <c r="B1505" s="175"/>
      <c r="C1505" s="34" t="s">
        <v>947</v>
      </c>
      <c r="D1505" s="34" t="s">
        <v>1397</v>
      </c>
      <c r="E1505" s="65" t="s">
        <v>18</v>
      </c>
      <c r="F1505" s="65" t="s">
        <v>2373</v>
      </c>
      <c r="G1505" s="43" t="s">
        <v>2372</v>
      </c>
      <c r="H1505" s="67">
        <v>45411</v>
      </c>
      <c r="I1505" s="37">
        <v>45413</v>
      </c>
      <c r="J1505" s="41">
        <v>7500</v>
      </c>
      <c r="K1505" s="44">
        <v>7.5331999999999999</v>
      </c>
      <c r="L1505" s="67">
        <v>45777</v>
      </c>
      <c r="M1505" s="44">
        <v>100</v>
      </c>
      <c r="N1505" s="110">
        <v>6000</v>
      </c>
      <c r="O1505" s="146">
        <v>1500</v>
      </c>
      <c r="P1505" s="70">
        <v>7500</v>
      </c>
      <c r="Q1505" s="44">
        <v>7</v>
      </c>
      <c r="R1505" s="44">
        <v>7</v>
      </c>
      <c r="S1505" s="44">
        <v>7</v>
      </c>
      <c r="T1505" s="132">
        <v>7500</v>
      </c>
      <c r="U1505" s="44">
        <v>92.922222000000005</v>
      </c>
      <c r="W1505" s="163">
        <f t="shared" si="63"/>
        <v>0</v>
      </c>
    </row>
    <row r="1506" spans="1:23" ht="15" customHeight="1" x14ac:dyDescent="0.2">
      <c r="A1506" s="141"/>
      <c r="B1506" s="175"/>
      <c r="C1506" s="34" t="s">
        <v>79</v>
      </c>
      <c r="D1506" s="34" t="s">
        <v>1177</v>
      </c>
      <c r="E1506" s="65" t="s">
        <v>23</v>
      </c>
      <c r="F1506" s="65" t="s">
        <v>2374</v>
      </c>
      <c r="G1506" s="43" t="s">
        <v>2372</v>
      </c>
      <c r="H1506" s="67">
        <v>45412</v>
      </c>
      <c r="I1506" s="37">
        <v>45414</v>
      </c>
      <c r="J1506" s="41">
        <v>25000</v>
      </c>
      <c r="K1506" s="44">
        <v>6.7</v>
      </c>
      <c r="L1506" s="67">
        <v>45505</v>
      </c>
      <c r="M1506" s="44">
        <v>71.156000000000006</v>
      </c>
      <c r="N1506" s="41">
        <v>1060</v>
      </c>
      <c r="O1506" s="146">
        <v>16729</v>
      </c>
      <c r="P1506" s="70">
        <v>17789</v>
      </c>
      <c r="Q1506" s="44">
        <v>6.7</v>
      </c>
      <c r="R1506" s="44">
        <v>5.5</v>
      </c>
      <c r="S1506" s="44">
        <v>6.7</v>
      </c>
      <c r="T1506" s="132">
        <v>25000</v>
      </c>
      <c r="U1506" s="44">
        <v>98.342374000000007</v>
      </c>
      <c r="W1506" s="163">
        <f t="shared" si="63"/>
        <v>7211</v>
      </c>
    </row>
    <row r="1507" spans="1:23" ht="15" customHeight="1" x14ac:dyDescent="0.2">
      <c r="A1507" s="141"/>
      <c r="B1507" s="175"/>
      <c r="C1507" s="34" t="s">
        <v>79</v>
      </c>
      <c r="D1507" s="34" t="s">
        <v>1177</v>
      </c>
      <c r="E1507" s="65" t="s">
        <v>21</v>
      </c>
      <c r="F1507" s="65" t="s">
        <v>2375</v>
      </c>
      <c r="G1507" s="43" t="s">
        <v>2372</v>
      </c>
      <c r="H1507" s="67">
        <v>45412</v>
      </c>
      <c r="I1507" s="37">
        <v>45414</v>
      </c>
      <c r="J1507" s="41">
        <v>25000</v>
      </c>
      <c r="K1507" s="44">
        <v>6.1877000000000004</v>
      </c>
      <c r="L1507" s="67">
        <v>45596</v>
      </c>
      <c r="M1507" s="44">
        <v>3.6320000000000001</v>
      </c>
      <c r="N1507" s="41"/>
      <c r="O1507" s="146">
        <v>758</v>
      </c>
      <c r="P1507" s="70">
        <v>758</v>
      </c>
      <c r="Q1507" s="44">
        <v>6</v>
      </c>
      <c r="R1507" s="44">
        <v>6</v>
      </c>
      <c r="S1507" s="44">
        <v>6.5</v>
      </c>
      <c r="T1507" s="132">
        <v>25000</v>
      </c>
      <c r="U1507" s="44">
        <v>96.966667000000001</v>
      </c>
      <c r="W1507" s="163">
        <f t="shared" si="63"/>
        <v>24242</v>
      </c>
    </row>
    <row r="1508" spans="1:23" ht="15" customHeight="1" x14ac:dyDescent="0.2">
      <c r="A1508" s="141"/>
      <c r="B1508" s="175"/>
      <c r="C1508" s="34" t="s">
        <v>79</v>
      </c>
      <c r="D1508" s="34" t="s">
        <v>1177</v>
      </c>
      <c r="E1508" s="65" t="s">
        <v>18</v>
      </c>
      <c r="F1508" s="65" t="s">
        <v>2376</v>
      </c>
      <c r="G1508" s="43" t="s">
        <v>2372</v>
      </c>
      <c r="H1508" s="67">
        <v>45412</v>
      </c>
      <c r="I1508" s="37">
        <v>45414</v>
      </c>
      <c r="J1508" s="41">
        <v>25000</v>
      </c>
      <c r="K1508" s="44">
        <v>7.2266000000000004</v>
      </c>
      <c r="L1508" s="67">
        <v>45778</v>
      </c>
      <c r="M1508" s="44">
        <v>8.8559999999999999</v>
      </c>
      <c r="N1508" s="41">
        <v>1000</v>
      </c>
      <c r="O1508" s="146">
        <v>1214</v>
      </c>
      <c r="P1508" s="70">
        <v>2214</v>
      </c>
      <c r="Q1508" s="44">
        <v>7</v>
      </c>
      <c r="R1508" s="44">
        <v>6</v>
      </c>
      <c r="S1508" s="44">
        <v>7</v>
      </c>
      <c r="T1508" s="132">
        <v>25000</v>
      </c>
      <c r="U1508" s="44">
        <v>93.190641999999997</v>
      </c>
      <c r="W1508" s="163">
        <f t="shared" si="63"/>
        <v>22786</v>
      </c>
    </row>
    <row r="1509" spans="1:23" ht="15" customHeight="1" x14ac:dyDescent="0.2">
      <c r="A1509" s="141"/>
      <c r="B1509" s="175"/>
      <c r="C1509" s="34" t="s">
        <v>111</v>
      </c>
      <c r="D1509" s="34" t="s">
        <v>1177</v>
      </c>
      <c r="E1509" s="65" t="s">
        <v>18</v>
      </c>
      <c r="F1509" s="65" t="s">
        <v>2377</v>
      </c>
      <c r="G1509" s="43" t="s">
        <v>2372</v>
      </c>
      <c r="H1509" s="67">
        <v>45413</v>
      </c>
      <c r="I1509" s="37">
        <v>45415</v>
      </c>
      <c r="J1509" s="41">
        <v>9000</v>
      </c>
      <c r="K1509" s="44">
        <v>6.9311999999999996</v>
      </c>
      <c r="L1509" s="67">
        <v>45779</v>
      </c>
      <c r="M1509" s="44">
        <v>35.244399999999999</v>
      </c>
      <c r="N1509" s="41">
        <v>1000</v>
      </c>
      <c r="O1509" s="146">
        <v>172</v>
      </c>
      <c r="P1509" s="70">
        <v>1172</v>
      </c>
      <c r="Q1509" s="44">
        <v>6.5</v>
      </c>
      <c r="R1509" s="44">
        <v>6</v>
      </c>
      <c r="S1509" s="44">
        <v>6.75</v>
      </c>
      <c r="T1509" s="132">
        <v>9000</v>
      </c>
      <c r="U1509" s="44">
        <v>93.450768999999994</v>
      </c>
      <c r="W1509" s="163">
        <f t="shared" si="63"/>
        <v>7828</v>
      </c>
    </row>
    <row r="1510" spans="1:23" ht="15" customHeight="1" x14ac:dyDescent="0.2">
      <c r="A1510" s="141"/>
      <c r="B1510" s="175"/>
      <c r="C1510" s="34" t="s">
        <v>79</v>
      </c>
      <c r="D1510" s="34" t="s">
        <v>1177</v>
      </c>
      <c r="E1510" s="65" t="s">
        <v>23</v>
      </c>
      <c r="F1510" s="65" t="s">
        <v>2388</v>
      </c>
      <c r="G1510" s="43" t="s">
        <v>2372</v>
      </c>
      <c r="H1510" s="67">
        <v>45419</v>
      </c>
      <c r="I1510" s="37">
        <v>45421</v>
      </c>
      <c r="J1510" s="41">
        <v>25000</v>
      </c>
      <c r="K1510" s="44">
        <v>6.3151000000000002</v>
      </c>
      <c r="L1510" s="67">
        <v>45512</v>
      </c>
      <c r="M1510" s="44">
        <v>64.164000000000001</v>
      </c>
      <c r="N1510" s="41">
        <v>0</v>
      </c>
      <c r="O1510" s="146">
        <v>16041</v>
      </c>
      <c r="P1510" s="70">
        <v>16041</v>
      </c>
      <c r="Q1510" s="44">
        <v>6.5</v>
      </c>
      <c r="R1510" s="44">
        <v>6</v>
      </c>
      <c r="S1510" s="44">
        <v>6.5</v>
      </c>
      <c r="T1510" s="132">
        <v>25000</v>
      </c>
      <c r="U1510" s="44">
        <v>98.428754999999995</v>
      </c>
      <c r="W1510" s="163">
        <f t="shared" si="63"/>
        <v>8959</v>
      </c>
    </row>
    <row r="1511" spans="1:23" ht="15" customHeight="1" x14ac:dyDescent="0.2">
      <c r="A1511" s="141"/>
      <c r="B1511" s="175"/>
      <c r="C1511" s="34" t="s">
        <v>79</v>
      </c>
      <c r="D1511" s="34" t="s">
        <v>1177</v>
      </c>
      <c r="E1511" s="65" t="s">
        <v>21</v>
      </c>
      <c r="F1511" s="65" t="s">
        <v>2389</v>
      </c>
      <c r="G1511" s="43" t="s">
        <v>2372</v>
      </c>
      <c r="H1511" s="67">
        <v>45419</v>
      </c>
      <c r="I1511" s="37">
        <v>45421</v>
      </c>
      <c r="J1511" s="41">
        <v>20000</v>
      </c>
      <c r="K1511" s="44"/>
      <c r="L1511" s="67"/>
      <c r="M1511" s="44"/>
      <c r="N1511" s="41"/>
      <c r="O1511" s="146">
        <v>0</v>
      </c>
      <c r="P1511" s="70"/>
      <c r="Q1511" s="44"/>
      <c r="R1511" s="44"/>
      <c r="S1511" s="44"/>
      <c r="T1511" s="132">
        <v>20000</v>
      </c>
      <c r="U1511" s="44" t="s">
        <v>1430</v>
      </c>
      <c r="W1511" s="163">
        <f t="shared" si="63"/>
        <v>20000</v>
      </c>
    </row>
    <row r="1512" spans="1:23" ht="15" customHeight="1" x14ac:dyDescent="0.2">
      <c r="A1512" s="141"/>
      <c r="B1512" s="175"/>
      <c r="C1512" s="34" t="s">
        <v>79</v>
      </c>
      <c r="D1512" s="34" t="s">
        <v>1177</v>
      </c>
      <c r="E1512" s="65" t="s">
        <v>18</v>
      </c>
      <c r="F1512" s="65" t="s">
        <v>2390</v>
      </c>
      <c r="G1512" s="43" t="s">
        <v>2372</v>
      </c>
      <c r="H1512" s="67">
        <v>45419</v>
      </c>
      <c r="I1512" s="37">
        <v>45421</v>
      </c>
      <c r="J1512" s="41">
        <v>20000</v>
      </c>
      <c r="K1512" s="44">
        <v>6.8800999999999997</v>
      </c>
      <c r="L1512" s="67">
        <v>45785</v>
      </c>
      <c r="M1512" s="44">
        <v>5.94</v>
      </c>
      <c r="N1512" s="41">
        <v>0</v>
      </c>
      <c r="O1512" s="146">
        <v>813</v>
      </c>
      <c r="P1512" s="70">
        <v>813</v>
      </c>
      <c r="Q1512" s="44">
        <v>6.7</v>
      </c>
      <c r="R1512" s="44">
        <v>5.7</v>
      </c>
      <c r="S1512" s="44">
        <v>7</v>
      </c>
      <c r="T1512" s="132">
        <v>20000</v>
      </c>
      <c r="U1512" s="44">
        <v>93.495930999999999</v>
      </c>
      <c r="W1512" s="163">
        <f t="shared" si="63"/>
        <v>19187</v>
      </c>
    </row>
    <row r="1513" spans="1:23" ht="15" customHeight="1" x14ac:dyDescent="0.2">
      <c r="A1513" s="141"/>
      <c r="B1513" s="175"/>
      <c r="C1513" s="34" t="s">
        <v>111</v>
      </c>
      <c r="D1513" s="34" t="s">
        <v>1177</v>
      </c>
      <c r="E1513" s="65" t="s">
        <v>21</v>
      </c>
      <c r="F1513" s="65" t="s">
        <v>2391</v>
      </c>
      <c r="G1513" s="43" t="s">
        <v>2372</v>
      </c>
      <c r="H1513" s="67">
        <v>45420</v>
      </c>
      <c r="I1513" s="37">
        <v>45422</v>
      </c>
      <c r="J1513" s="41">
        <v>10000</v>
      </c>
      <c r="K1513" s="44">
        <v>6.6441999999999997</v>
      </c>
      <c r="L1513" s="67">
        <v>45604</v>
      </c>
      <c r="M1513" s="44">
        <v>72.959999999999994</v>
      </c>
      <c r="N1513" s="110">
        <v>2210</v>
      </c>
      <c r="O1513" s="146">
        <v>5086</v>
      </c>
      <c r="P1513" s="70">
        <v>7296</v>
      </c>
      <c r="Q1513" s="44">
        <v>6.5</v>
      </c>
      <c r="R1513" s="44">
        <v>6</v>
      </c>
      <c r="S1513" s="44">
        <v>6.5</v>
      </c>
      <c r="T1513" s="132">
        <v>10000</v>
      </c>
      <c r="U1513" s="44">
        <v>96.750135999999998</v>
      </c>
      <c r="W1513" s="163">
        <f t="shared" si="63"/>
        <v>2704</v>
      </c>
    </row>
    <row r="1514" spans="1:23" ht="15" customHeight="1" x14ac:dyDescent="0.2">
      <c r="A1514" s="141"/>
      <c r="B1514" s="175"/>
      <c r="C1514" s="34" t="s">
        <v>112</v>
      </c>
      <c r="D1514" s="34" t="s">
        <v>1177</v>
      </c>
      <c r="E1514" s="65" t="s">
        <v>18</v>
      </c>
      <c r="F1514" s="65" t="s">
        <v>2392</v>
      </c>
      <c r="G1514" s="43" t="s">
        <v>2372</v>
      </c>
      <c r="H1514" s="67">
        <v>45419</v>
      </c>
      <c r="I1514" s="37">
        <v>45421</v>
      </c>
      <c r="J1514" s="41">
        <v>20000</v>
      </c>
      <c r="K1514" s="44">
        <v>6.9923999999999999</v>
      </c>
      <c r="L1514" s="67">
        <v>45785</v>
      </c>
      <c r="M1514" s="44">
        <v>85.35</v>
      </c>
      <c r="N1514" s="110">
        <v>17000</v>
      </c>
      <c r="O1514" s="146">
        <v>70</v>
      </c>
      <c r="P1514" s="70">
        <v>17070</v>
      </c>
      <c r="Q1514" s="44">
        <v>6.8</v>
      </c>
      <c r="R1514" s="44">
        <v>5.3</v>
      </c>
      <c r="S1514" s="44">
        <v>6.8</v>
      </c>
      <c r="T1514" s="132">
        <v>20000</v>
      </c>
      <c r="U1514" s="44">
        <v>93.396739999999994</v>
      </c>
      <c r="W1514" s="163">
        <f t="shared" si="63"/>
        <v>2930</v>
      </c>
    </row>
    <row r="1515" spans="1:23" ht="15" customHeight="1" x14ac:dyDescent="0.2">
      <c r="A1515" s="141"/>
      <c r="B1515" s="175"/>
      <c r="C1515" s="34" t="s">
        <v>113</v>
      </c>
      <c r="D1515" s="34" t="s">
        <v>1177</v>
      </c>
      <c r="E1515" s="65" t="s">
        <v>21</v>
      </c>
      <c r="F1515" s="65" t="s">
        <v>2393</v>
      </c>
      <c r="G1515" s="43" t="s">
        <v>2372</v>
      </c>
      <c r="H1515" s="67">
        <v>45420</v>
      </c>
      <c r="I1515" s="37">
        <v>45422</v>
      </c>
      <c r="J1515" s="41">
        <v>10000</v>
      </c>
      <c r="K1515" s="44">
        <v>7.2374000000000001</v>
      </c>
      <c r="L1515" s="67">
        <v>45604</v>
      </c>
      <c r="M1515" s="44">
        <v>20.75</v>
      </c>
      <c r="N1515" s="110">
        <v>0</v>
      </c>
      <c r="O1515" s="146">
        <v>2075</v>
      </c>
      <c r="P1515" s="70">
        <v>2075</v>
      </c>
      <c r="Q1515" s="44">
        <v>7</v>
      </c>
      <c r="R1515" s="44">
        <v>6.5</v>
      </c>
      <c r="S1515" s="44">
        <v>7</v>
      </c>
      <c r="T1515" s="132">
        <v>10000</v>
      </c>
      <c r="U1515" s="44">
        <v>96.470247999999998</v>
      </c>
      <c r="W1515" s="163">
        <f t="shared" si="63"/>
        <v>7925</v>
      </c>
    </row>
    <row r="1516" spans="1:23" ht="15" customHeight="1" x14ac:dyDescent="0.2">
      <c r="A1516" s="141"/>
      <c r="B1516" s="175"/>
      <c r="C1516" s="34" t="s">
        <v>76</v>
      </c>
      <c r="D1516" s="34" t="s">
        <v>1177</v>
      </c>
      <c r="E1516" s="65" t="s">
        <v>21</v>
      </c>
      <c r="F1516" s="65" t="s">
        <v>2395</v>
      </c>
      <c r="G1516" s="43" t="s">
        <v>2372</v>
      </c>
      <c r="H1516" s="67">
        <v>45425</v>
      </c>
      <c r="I1516" s="37">
        <v>45427</v>
      </c>
      <c r="J1516" s="41">
        <v>30000</v>
      </c>
      <c r="K1516" s="44">
        <v>6.7672999999999996</v>
      </c>
      <c r="L1516" s="67">
        <v>45609</v>
      </c>
      <c r="M1516" s="44">
        <v>57.92</v>
      </c>
      <c r="N1516" s="110">
        <v>17376</v>
      </c>
      <c r="O1516" s="146">
        <v>0</v>
      </c>
      <c r="P1516" s="70">
        <v>17376</v>
      </c>
      <c r="Q1516" s="44">
        <v>6.55</v>
      </c>
      <c r="R1516" s="44">
        <v>6</v>
      </c>
      <c r="S1516" s="44">
        <v>6.55</v>
      </c>
      <c r="T1516" s="132">
        <v>30000</v>
      </c>
      <c r="U1516" s="44">
        <v>96.691914999999995</v>
      </c>
      <c r="W1516" s="163">
        <f t="shared" si="63"/>
        <v>12624</v>
      </c>
    </row>
    <row r="1517" spans="1:23" ht="15" customHeight="1" x14ac:dyDescent="0.2">
      <c r="A1517" s="141"/>
      <c r="B1517" s="175"/>
      <c r="C1517" s="34" t="s">
        <v>76</v>
      </c>
      <c r="D1517" s="34" t="s">
        <v>1177</v>
      </c>
      <c r="E1517" s="65" t="s">
        <v>18</v>
      </c>
      <c r="F1517" s="65" t="s">
        <v>2396</v>
      </c>
      <c r="G1517" s="43" t="s">
        <v>2372</v>
      </c>
      <c r="H1517" s="67">
        <v>45425</v>
      </c>
      <c r="I1517" s="37">
        <v>45427</v>
      </c>
      <c r="J1517" s="41">
        <v>30000</v>
      </c>
      <c r="K1517" s="44">
        <v>7.3583999999999996</v>
      </c>
      <c r="L1517" s="67">
        <v>45791</v>
      </c>
      <c r="M1517" s="44">
        <v>32.54</v>
      </c>
      <c r="N1517" s="110">
        <v>9562</v>
      </c>
      <c r="O1517" s="146">
        <v>0</v>
      </c>
      <c r="P1517" s="70">
        <v>9562</v>
      </c>
      <c r="Q1517" s="44">
        <v>6.85</v>
      </c>
      <c r="R1517" s="44">
        <v>6.5</v>
      </c>
      <c r="S1517" s="44">
        <v>7</v>
      </c>
      <c r="T1517" s="132">
        <v>30000</v>
      </c>
      <c r="U1517" s="44">
        <v>93.075073000000003</v>
      </c>
      <c r="W1517" s="163">
        <f t="shared" si="63"/>
        <v>20438</v>
      </c>
    </row>
    <row r="1518" spans="1:23" ht="15" customHeight="1" x14ac:dyDescent="0.2">
      <c r="A1518" s="141"/>
      <c r="B1518" s="175"/>
      <c r="C1518" s="34" t="s">
        <v>111</v>
      </c>
      <c r="D1518" s="34" t="s">
        <v>1177</v>
      </c>
      <c r="E1518" s="65" t="s">
        <v>23</v>
      </c>
      <c r="F1518" s="65" t="s">
        <v>2397</v>
      </c>
      <c r="G1518" s="43" t="s">
        <v>2372</v>
      </c>
      <c r="H1518" s="67">
        <v>45427</v>
      </c>
      <c r="I1518" s="37">
        <v>45429</v>
      </c>
      <c r="J1518" s="41">
        <v>9000</v>
      </c>
      <c r="K1518" s="44">
        <v>6.3720999999999997</v>
      </c>
      <c r="L1518" s="67">
        <v>45520</v>
      </c>
      <c r="M1518" s="44">
        <v>112.7222</v>
      </c>
      <c r="N1518" s="110">
        <v>4510</v>
      </c>
      <c r="O1518" s="146">
        <v>4490</v>
      </c>
      <c r="P1518" s="70">
        <v>9000</v>
      </c>
      <c r="Q1518" s="44">
        <v>6.4</v>
      </c>
      <c r="R1518" s="44">
        <v>5</v>
      </c>
      <c r="S1518" s="44">
        <v>6.4</v>
      </c>
      <c r="T1518" s="132">
        <v>9000</v>
      </c>
      <c r="U1518" s="44">
        <v>98.414809000000005</v>
      </c>
      <c r="W1518" s="163">
        <f t="shared" si="63"/>
        <v>0</v>
      </c>
    </row>
    <row r="1519" spans="1:23" ht="15" customHeight="1" x14ac:dyDescent="0.2">
      <c r="A1519" s="141"/>
      <c r="B1519" s="175"/>
      <c r="C1519" s="34" t="s">
        <v>113</v>
      </c>
      <c r="D1519" s="34" t="s">
        <v>1177</v>
      </c>
      <c r="E1519" s="65" t="s">
        <v>21</v>
      </c>
      <c r="F1519" s="65" t="s">
        <v>2398</v>
      </c>
      <c r="G1519" s="43" t="s">
        <v>2372</v>
      </c>
      <c r="H1519" s="67">
        <v>45427</v>
      </c>
      <c r="I1519" s="37">
        <v>45429</v>
      </c>
      <c r="J1519" s="41">
        <v>10000</v>
      </c>
      <c r="K1519" s="44">
        <v>7.0953999999999997</v>
      </c>
      <c r="L1519" s="67">
        <v>45611</v>
      </c>
      <c r="M1519" s="44">
        <v>100.37</v>
      </c>
      <c r="N1519" s="110">
        <v>0</v>
      </c>
      <c r="O1519" s="146">
        <v>10000</v>
      </c>
      <c r="P1519" s="70">
        <v>10000</v>
      </c>
      <c r="Q1519" s="44">
        <v>7</v>
      </c>
      <c r="R1519" s="44">
        <v>6.5</v>
      </c>
      <c r="S1519" s="44">
        <v>7</v>
      </c>
      <c r="T1519" s="132">
        <v>10000</v>
      </c>
      <c r="U1519" s="44">
        <v>96.537115999999997</v>
      </c>
      <c r="W1519" s="163">
        <f t="shared" si="63"/>
        <v>0</v>
      </c>
    </row>
    <row r="1520" spans="1:23" ht="15" customHeight="1" x14ac:dyDescent="0.2">
      <c r="A1520" s="141"/>
      <c r="B1520" s="175"/>
      <c r="C1520" s="34" t="s">
        <v>76</v>
      </c>
      <c r="D1520" s="34" t="s">
        <v>1177</v>
      </c>
      <c r="E1520" s="65" t="s">
        <v>21</v>
      </c>
      <c r="F1520" s="65" t="s">
        <v>2401</v>
      </c>
      <c r="G1520" s="43" t="s">
        <v>2372</v>
      </c>
      <c r="H1520" s="67">
        <v>45432</v>
      </c>
      <c r="I1520" s="37">
        <v>45434</v>
      </c>
      <c r="J1520" s="41">
        <v>40000</v>
      </c>
      <c r="K1520" s="44">
        <v>6.7228000000000003</v>
      </c>
      <c r="L1520" s="67">
        <v>45616</v>
      </c>
      <c r="M1520" s="44">
        <v>46.865000000000002</v>
      </c>
      <c r="N1520" s="41">
        <v>18746</v>
      </c>
      <c r="O1520" s="146">
        <v>0</v>
      </c>
      <c r="P1520" s="70">
        <v>18746</v>
      </c>
      <c r="Q1520" s="44">
        <v>6.55</v>
      </c>
      <c r="R1520" s="44">
        <v>6.3</v>
      </c>
      <c r="S1520" s="44">
        <v>6.55</v>
      </c>
      <c r="T1520" s="132">
        <v>40000</v>
      </c>
      <c r="U1520" s="44">
        <v>96.712950000000006</v>
      </c>
      <c r="W1520" s="163">
        <f t="shared" si="63"/>
        <v>21254</v>
      </c>
    </row>
    <row r="1521" spans="1:23" ht="15" customHeight="1" x14ac:dyDescent="0.2">
      <c r="A1521" s="141"/>
      <c r="B1521" s="175"/>
      <c r="C1521" s="34" t="s">
        <v>79</v>
      </c>
      <c r="D1521" s="34" t="s">
        <v>1177</v>
      </c>
      <c r="E1521" s="65" t="s">
        <v>21</v>
      </c>
      <c r="F1521" s="65" t="s">
        <v>2402</v>
      </c>
      <c r="G1521" s="43" t="s">
        <v>2372</v>
      </c>
      <c r="H1521" s="37">
        <v>45433</v>
      </c>
      <c r="I1521" s="37">
        <v>45435</v>
      </c>
      <c r="J1521" s="40">
        <v>15000</v>
      </c>
      <c r="K1521" s="39">
        <v>6.8274999999999997</v>
      </c>
      <c r="L1521" s="37">
        <v>45603</v>
      </c>
      <c r="M1521" s="39">
        <v>30</v>
      </c>
      <c r="N1521" s="40">
        <v>2500</v>
      </c>
      <c r="O1521" s="146">
        <v>2000</v>
      </c>
      <c r="P1521" s="124">
        <v>4500</v>
      </c>
      <c r="Q1521" s="39">
        <v>6.75</v>
      </c>
      <c r="R1521" s="39">
        <v>6.45</v>
      </c>
      <c r="S1521" s="39">
        <v>6.75</v>
      </c>
      <c r="T1521" s="132">
        <v>15000</v>
      </c>
      <c r="U1521" s="39">
        <v>96.912222</v>
      </c>
      <c r="W1521" s="163">
        <f t="shared" si="63"/>
        <v>10500</v>
      </c>
    </row>
    <row r="1522" spans="1:23" ht="15" customHeight="1" x14ac:dyDescent="0.25">
      <c r="A1522" s="141"/>
      <c r="B1522" s="175"/>
      <c r="C1522" s="34" t="s">
        <v>79</v>
      </c>
      <c r="D1522" s="34" t="s">
        <v>1177</v>
      </c>
      <c r="E1522" s="65" t="s">
        <v>18</v>
      </c>
      <c r="F1522" s="65" t="s">
        <v>2403</v>
      </c>
      <c r="G1522" s="43" t="s">
        <v>2372</v>
      </c>
      <c r="H1522" s="67">
        <v>45433</v>
      </c>
      <c r="I1522" s="37">
        <v>45435</v>
      </c>
      <c r="J1522" s="41">
        <v>15000</v>
      </c>
      <c r="K1522" s="44">
        <v>7.5014000000000003</v>
      </c>
      <c r="L1522" s="67">
        <v>45785</v>
      </c>
      <c r="M1522" s="44">
        <v>34.5</v>
      </c>
      <c r="N1522" s="109">
        <v>5000</v>
      </c>
      <c r="O1522" s="146">
        <v>175</v>
      </c>
      <c r="P1522" s="70">
        <v>5175</v>
      </c>
      <c r="Q1522" s="44">
        <v>7</v>
      </c>
      <c r="R1522" s="44">
        <v>6.75</v>
      </c>
      <c r="S1522" s="44">
        <v>7</v>
      </c>
      <c r="T1522" s="132">
        <v>15000</v>
      </c>
      <c r="U1522" s="44">
        <v>93.202663999999999</v>
      </c>
      <c r="W1522" s="163">
        <f t="shared" si="63"/>
        <v>9825</v>
      </c>
    </row>
    <row r="1523" spans="1:23" ht="15" customHeight="1" x14ac:dyDescent="0.25">
      <c r="A1523" s="141"/>
      <c r="B1523" s="175"/>
      <c r="C1523" s="34" t="s">
        <v>112</v>
      </c>
      <c r="D1523" s="34" t="s">
        <v>1177</v>
      </c>
      <c r="E1523" s="65" t="s">
        <v>18</v>
      </c>
      <c r="F1523" s="65" t="s">
        <v>2765</v>
      </c>
      <c r="G1523" s="43" t="s">
        <v>2372</v>
      </c>
      <c r="H1523" s="67">
        <v>45433</v>
      </c>
      <c r="I1523" s="37">
        <v>45435</v>
      </c>
      <c r="J1523" s="41">
        <v>20000</v>
      </c>
      <c r="K1523" s="44">
        <v>7.2042000000000002</v>
      </c>
      <c r="L1523" s="67">
        <v>45799</v>
      </c>
      <c r="M1523" s="44">
        <v>37.094999999999999</v>
      </c>
      <c r="N1523" s="109">
        <v>7259</v>
      </c>
      <c r="O1523" s="146">
        <v>160</v>
      </c>
      <c r="P1523" s="70">
        <v>7419</v>
      </c>
      <c r="Q1523" s="44">
        <v>6.8</v>
      </c>
      <c r="R1523" s="44">
        <v>6.3</v>
      </c>
      <c r="S1523" s="44">
        <v>6.8</v>
      </c>
      <c r="T1523" s="132">
        <v>20000</v>
      </c>
      <c r="U1523" s="44">
        <v>93.210305000000005</v>
      </c>
      <c r="W1523" s="163">
        <f t="shared" si="63"/>
        <v>12581</v>
      </c>
    </row>
    <row r="1524" spans="1:23" ht="15" customHeight="1" x14ac:dyDescent="0.25">
      <c r="A1524" s="141"/>
      <c r="B1524" s="175"/>
      <c r="C1524" s="34" t="s">
        <v>111</v>
      </c>
      <c r="D1524" s="34" t="s">
        <v>1177</v>
      </c>
      <c r="E1524" s="65" t="s">
        <v>21</v>
      </c>
      <c r="F1524" s="65" t="s">
        <v>2404</v>
      </c>
      <c r="G1524" s="43" t="s">
        <v>2372</v>
      </c>
      <c r="H1524" s="67">
        <v>45434</v>
      </c>
      <c r="I1524" s="37">
        <v>45436</v>
      </c>
      <c r="J1524" s="41">
        <v>11000</v>
      </c>
      <c r="K1524" s="44">
        <v>6.6809000000000003</v>
      </c>
      <c r="L1524" s="67">
        <v>45618</v>
      </c>
      <c r="M1524" s="44">
        <v>49.318199999999997</v>
      </c>
      <c r="N1524" s="109">
        <v>1600</v>
      </c>
      <c r="O1524" s="146">
        <v>3325</v>
      </c>
      <c r="P1524" s="70">
        <v>4925</v>
      </c>
      <c r="Q1524" s="44">
        <v>6.5</v>
      </c>
      <c r="R1524" s="44">
        <v>6</v>
      </c>
      <c r="S1524" s="44">
        <v>6.5</v>
      </c>
      <c r="T1524" s="132">
        <v>11000</v>
      </c>
      <c r="U1524" s="44">
        <v>96.732776999999999</v>
      </c>
      <c r="W1524" s="163">
        <f t="shared" si="63"/>
        <v>6075</v>
      </c>
    </row>
    <row r="1525" spans="1:23" ht="15" customHeight="1" x14ac:dyDescent="0.25">
      <c r="A1525" s="141"/>
      <c r="B1525" s="175"/>
      <c r="C1525" s="34" t="s">
        <v>113</v>
      </c>
      <c r="D1525" s="34" t="s">
        <v>1177</v>
      </c>
      <c r="E1525" s="65" t="s">
        <v>21</v>
      </c>
      <c r="F1525" s="65" t="s">
        <v>2405</v>
      </c>
      <c r="G1525" s="43" t="s">
        <v>2372</v>
      </c>
      <c r="H1525" s="67">
        <v>45434</v>
      </c>
      <c r="I1525" s="37">
        <v>45436</v>
      </c>
      <c r="J1525" s="41">
        <v>10000</v>
      </c>
      <c r="K1525" s="44"/>
      <c r="L1525" s="67"/>
      <c r="M1525" s="44"/>
      <c r="N1525" s="109"/>
      <c r="O1525" s="146">
        <v>0</v>
      </c>
      <c r="P1525" s="70"/>
      <c r="Q1525" s="44"/>
      <c r="R1525" s="44"/>
      <c r="S1525" s="44"/>
      <c r="T1525" s="132">
        <v>10000</v>
      </c>
      <c r="U1525" s="44" t="s">
        <v>2168</v>
      </c>
      <c r="W1525" s="163">
        <f t="shared" si="63"/>
        <v>10000</v>
      </c>
    </row>
    <row r="1526" spans="1:23" ht="15" customHeight="1" x14ac:dyDescent="0.25">
      <c r="A1526" s="141"/>
      <c r="B1526" s="175"/>
      <c r="C1526" s="34" t="s">
        <v>76</v>
      </c>
      <c r="D1526" s="34" t="s">
        <v>1177</v>
      </c>
      <c r="E1526" s="65" t="s">
        <v>21</v>
      </c>
      <c r="F1526" s="65" t="s">
        <v>2411</v>
      </c>
      <c r="G1526" s="43" t="s">
        <v>2372</v>
      </c>
      <c r="H1526" s="67">
        <v>45439</v>
      </c>
      <c r="I1526" s="37">
        <v>45441</v>
      </c>
      <c r="J1526" s="41">
        <v>15000</v>
      </c>
      <c r="K1526" s="44">
        <v>6.7205000000000004</v>
      </c>
      <c r="L1526" s="67">
        <v>45623</v>
      </c>
      <c r="M1526" s="44">
        <v>91.933329999999998</v>
      </c>
      <c r="N1526" s="109">
        <v>13790</v>
      </c>
      <c r="O1526" s="146">
        <v>0</v>
      </c>
      <c r="P1526" s="70">
        <v>13790</v>
      </c>
      <c r="Q1526" s="44">
        <v>6.5</v>
      </c>
      <c r="R1526" s="44">
        <v>6</v>
      </c>
      <c r="S1526" s="44">
        <v>6.5</v>
      </c>
      <c r="T1526" s="132">
        <v>15000</v>
      </c>
      <c r="U1526" s="44">
        <v>96.714072000000002</v>
      </c>
      <c r="W1526" s="163">
        <f t="shared" si="63"/>
        <v>1210</v>
      </c>
    </row>
    <row r="1527" spans="1:23" ht="15" customHeight="1" x14ac:dyDescent="0.25">
      <c r="A1527" s="141"/>
      <c r="B1527" s="175"/>
      <c r="C1527" s="34" t="s">
        <v>79</v>
      </c>
      <c r="D1527" s="34" t="s">
        <v>1177</v>
      </c>
      <c r="E1527" s="65" t="s">
        <v>21</v>
      </c>
      <c r="F1527" s="65" t="s">
        <v>2412</v>
      </c>
      <c r="G1527" s="43" t="s">
        <v>2372</v>
      </c>
      <c r="H1527" s="67">
        <v>45440</v>
      </c>
      <c r="I1527" s="37">
        <v>45442</v>
      </c>
      <c r="J1527" s="41">
        <v>15000</v>
      </c>
      <c r="K1527" s="44">
        <v>6.7412999999999998</v>
      </c>
      <c r="L1527" s="67">
        <v>45624</v>
      </c>
      <c r="M1527" s="44">
        <v>28.693300000000001</v>
      </c>
      <c r="N1527" s="109">
        <v>450</v>
      </c>
      <c r="O1527" s="146">
        <v>3854</v>
      </c>
      <c r="P1527" s="70">
        <v>4304</v>
      </c>
      <c r="Q1527" s="44">
        <v>6.75</v>
      </c>
      <c r="R1527" s="44">
        <v>6</v>
      </c>
      <c r="S1527" s="44">
        <v>6.75</v>
      </c>
      <c r="T1527" s="132">
        <v>15000</v>
      </c>
      <c r="U1527" s="44">
        <v>96.704198000000005</v>
      </c>
      <c r="W1527" s="163">
        <f t="shared" si="63"/>
        <v>10696</v>
      </c>
    </row>
    <row r="1528" spans="1:23" ht="15" customHeight="1" x14ac:dyDescent="0.25">
      <c r="A1528" s="141"/>
      <c r="B1528" s="176"/>
      <c r="C1528" s="34" t="s">
        <v>111</v>
      </c>
      <c r="D1528" s="34" t="s">
        <v>1177</v>
      </c>
      <c r="E1528" s="65" t="s">
        <v>23</v>
      </c>
      <c r="F1528" s="65" t="s">
        <v>2413</v>
      </c>
      <c r="G1528" s="43" t="s">
        <v>2372</v>
      </c>
      <c r="H1528" s="67">
        <v>45441</v>
      </c>
      <c r="I1528" s="37">
        <v>45443</v>
      </c>
      <c r="J1528" s="41">
        <v>11000</v>
      </c>
      <c r="K1528" s="44">
        <v>6.3936999999999999</v>
      </c>
      <c r="L1528" s="67">
        <v>45534</v>
      </c>
      <c r="M1528" s="44">
        <v>134.5727</v>
      </c>
      <c r="N1528" s="109">
        <v>10792</v>
      </c>
      <c r="O1528" s="146">
        <v>208</v>
      </c>
      <c r="P1528" s="70">
        <v>11000</v>
      </c>
      <c r="Q1528" s="44">
        <v>6.3</v>
      </c>
      <c r="R1528" s="44">
        <v>6</v>
      </c>
      <c r="S1528" s="44">
        <v>6.3</v>
      </c>
      <c r="T1528" s="132">
        <v>11000</v>
      </c>
      <c r="U1528" s="44">
        <v>98.409508000000002</v>
      </c>
      <c r="W1528" s="163">
        <f t="shared" si="63"/>
        <v>0</v>
      </c>
    </row>
    <row r="1529" spans="1:23" ht="15" customHeight="1" x14ac:dyDescent="0.25">
      <c r="A1529" s="141"/>
      <c r="B1529" s="172" t="s">
        <v>45</v>
      </c>
      <c r="C1529" s="26" t="s">
        <v>113</v>
      </c>
      <c r="D1529" s="26" t="s">
        <v>1177</v>
      </c>
      <c r="E1529" s="27" t="s">
        <v>21</v>
      </c>
      <c r="F1529" s="27" t="s">
        <v>2414</v>
      </c>
      <c r="G1529" s="47" t="s">
        <v>2372</v>
      </c>
      <c r="H1529" s="74">
        <v>45441</v>
      </c>
      <c r="I1529" s="74">
        <v>45443</v>
      </c>
      <c r="J1529" s="88">
        <v>15000</v>
      </c>
      <c r="K1529" s="63">
        <v>6.7165999999999997</v>
      </c>
      <c r="L1529" s="60">
        <v>45625</v>
      </c>
      <c r="M1529" s="63">
        <v>30.726700000000001</v>
      </c>
      <c r="N1529" s="112">
        <v>3000</v>
      </c>
      <c r="O1529" s="112">
        <v>1609</v>
      </c>
      <c r="P1529" s="64">
        <v>4609</v>
      </c>
      <c r="Q1529" s="63">
        <v>6.75</v>
      </c>
      <c r="R1529" s="63">
        <v>6</v>
      </c>
      <c r="S1529" s="63">
        <v>6.75</v>
      </c>
      <c r="T1529" s="112">
        <v>15000</v>
      </c>
      <c r="U1529" s="63">
        <v>96.715885</v>
      </c>
      <c r="W1529" s="163">
        <f t="shared" si="63"/>
        <v>10391</v>
      </c>
    </row>
    <row r="1530" spans="1:23" ht="15" customHeight="1" x14ac:dyDescent="0.25">
      <c r="A1530" s="141"/>
      <c r="B1530" s="171"/>
      <c r="C1530" s="26" t="s">
        <v>76</v>
      </c>
      <c r="D1530" s="26" t="s">
        <v>1177</v>
      </c>
      <c r="E1530" s="27" t="s">
        <v>21</v>
      </c>
      <c r="F1530" s="27" t="s">
        <v>2429</v>
      </c>
      <c r="G1530" s="47" t="s">
        <v>2430</v>
      </c>
      <c r="H1530" s="74">
        <v>45446</v>
      </c>
      <c r="I1530" s="74">
        <v>45448</v>
      </c>
      <c r="J1530" s="88"/>
      <c r="K1530" s="63"/>
      <c r="L1530" s="60"/>
      <c r="M1530" s="63"/>
      <c r="N1530" s="112"/>
      <c r="O1530" s="112">
        <v>0</v>
      </c>
      <c r="P1530" s="64"/>
      <c r="Q1530" s="63"/>
      <c r="R1530" s="63"/>
      <c r="S1530" s="63"/>
      <c r="T1530" s="112">
        <v>0</v>
      </c>
      <c r="U1530" s="63" t="s">
        <v>2168</v>
      </c>
      <c r="W1530" s="163">
        <f t="shared" si="63"/>
        <v>0</v>
      </c>
    </row>
    <row r="1531" spans="1:23" ht="15" customHeight="1" x14ac:dyDescent="0.25">
      <c r="A1531" s="141"/>
      <c r="B1531" s="171"/>
      <c r="C1531" s="26" t="s">
        <v>79</v>
      </c>
      <c r="D1531" s="26" t="s">
        <v>1177</v>
      </c>
      <c r="E1531" s="27" t="s">
        <v>23</v>
      </c>
      <c r="F1531" s="27" t="s">
        <v>2431</v>
      </c>
      <c r="G1531" s="47" t="s">
        <v>2430</v>
      </c>
      <c r="H1531" s="74">
        <v>45447</v>
      </c>
      <c r="I1531" s="74">
        <v>45449</v>
      </c>
      <c r="J1531" s="88">
        <v>25000</v>
      </c>
      <c r="K1531" s="63">
        <v>6.4169</v>
      </c>
      <c r="L1531" s="60">
        <v>45540</v>
      </c>
      <c r="M1531" s="63">
        <v>71.432000000000002</v>
      </c>
      <c r="N1531" s="112">
        <v>7500</v>
      </c>
      <c r="O1531" s="112">
        <v>10358</v>
      </c>
      <c r="P1531" s="64">
        <v>17858</v>
      </c>
      <c r="Q1531" s="63">
        <v>6.5</v>
      </c>
      <c r="R1531" s="63">
        <v>6</v>
      </c>
      <c r="S1531" s="63">
        <v>6.5</v>
      </c>
      <c r="T1531" s="112">
        <v>25000</v>
      </c>
      <c r="U1531" s="63">
        <v>98.403848999999994</v>
      </c>
      <c r="W1531" s="163">
        <f t="shared" si="63"/>
        <v>7142</v>
      </c>
    </row>
    <row r="1532" spans="1:23" ht="15" customHeight="1" x14ac:dyDescent="0.25">
      <c r="A1532" s="141"/>
      <c r="B1532" s="171"/>
      <c r="C1532" s="26" t="s">
        <v>79</v>
      </c>
      <c r="D1532" s="26" t="s">
        <v>1177</v>
      </c>
      <c r="E1532" s="27" t="s">
        <v>21</v>
      </c>
      <c r="F1532" s="27" t="s">
        <v>2432</v>
      </c>
      <c r="G1532" s="47" t="s">
        <v>2430</v>
      </c>
      <c r="H1532" s="74">
        <v>45447</v>
      </c>
      <c r="I1532" s="74">
        <v>45449</v>
      </c>
      <c r="J1532" s="88">
        <v>25000</v>
      </c>
      <c r="K1532" s="63">
        <v>6.7667000000000002</v>
      </c>
      <c r="L1532" s="60">
        <v>45631</v>
      </c>
      <c r="M1532" s="63">
        <v>13.644</v>
      </c>
      <c r="N1532" s="112">
        <v>1000</v>
      </c>
      <c r="O1532" s="112">
        <v>2411</v>
      </c>
      <c r="P1532" s="64">
        <v>3411</v>
      </c>
      <c r="Q1532" s="63">
        <v>6.75</v>
      </c>
      <c r="R1532" s="63">
        <v>6</v>
      </c>
      <c r="S1532" s="63">
        <v>6.75</v>
      </c>
      <c r="T1532" s="112">
        <v>25000</v>
      </c>
      <c r="U1532" s="63">
        <v>96.692234999999997</v>
      </c>
      <c r="W1532" s="163">
        <f t="shared" si="63"/>
        <v>21589</v>
      </c>
    </row>
    <row r="1533" spans="1:23" ht="15" customHeight="1" x14ac:dyDescent="0.25">
      <c r="A1533" s="141"/>
      <c r="B1533" s="171"/>
      <c r="C1533" s="26" t="s">
        <v>79</v>
      </c>
      <c r="D1533" s="26" t="s">
        <v>1177</v>
      </c>
      <c r="E1533" s="27" t="s">
        <v>18</v>
      </c>
      <c r="F1533" s="27" t="s">
        <v>2433</v>
      </c>
      <c r="G1533" s="47" t="s">
        <v>2430</v>
      </c>
      <c r="H1533" s="74">
        <v>45447</v>
      </c>
      <c r="I1533" s="74">
        <v>45449</v>
      </c>
      <c r="J1533" s="88">
        <v>15000</v>
      </c>
      <c r="K1533" s="63">
        <v>7.0427</v>
      </c>
      <c r="L1533" s="60">
        <v>45785</v>
      </c>
      <c r="M1533" s="63">
        <v>16.899999999999999</v>
      </c>
      <c r="N1533" s="112">
        <v>1000</v>
      </c>
      <c r="O1533" s="112">
        <v>1535</v>
      </c>
      <c r="P1533" s="64">
        <v>2535</v>
      </c>
      <c r="Q1533" s="63">
        <v>7</v>
      </c>
      <c r="R1533" s="63">
        <v>5.2</v>
      </c>
      <c r="S1533" s="63">
        <v>7</v>
      </c>
      <c r="T1533" s="112">
        <v>15000</v>
      </c>
      <c r="U1533" s="63">
        <v>93.832267999999999</v>
      </c>
      <c r="W1533" s="163">
        <f t="shared" si="63"/>
        <v>12465</v>
      </c>
    </row>
    <row r="1534" spans="1:23" ht="15" customHeight="1" x14ac:dyDescent="0.25">
      <c r="A1534" s="141"/>
      <c r="B1534" s="171"/>
      <c r="C1534" s="26" t="s">
        <v>111</v>
      </c>
      <c r="D1534" s="26" t="s">
        <v>1177</v>
      </c>
      <c r="E1534" s="27" t="s">
        <v>23</v>
      </c>
      <c r="F1534" s="27" t="s">
        <v>2434</v>
      </c>
      <c r="G1534" s="47" t="s">
        <v>2430</v>
      </c>
      <c r="H1534" s="74">
        <v>45448</v>
      </c>
      <c r="I1534" s="74">
        <v>45450</v>
      </c>
      <c r="J1534" s="88">
        <v>9000</v>
      </c>
      <c r="K1534" s="63">
        <v>6.3456000000000001</v>
      </c>
      <c r="L1534" s="60">
        <v>45541</v>
      </c>
      <c r="M1534" s="63">
        <v>61.1111</v>
      </c>
      <c r="N1534" s="112">
        <v>2500</v>
      </c>
      <c r="O1534" s="112">
        <v>3000</v>
      </c>
      <c r="P1534" s="64">
        <v>5500</v>
      </c>
      <c r="Q1534" s="63">
        <v>6.3</v>
      </c>
      <c r="R1534" s="63">
        <v>5.8</v>
      </c>
      <c r="S1534" s="63">
        <v>6.3</v>
      </c>
      <c r="T1534" s="112">
        <v>9000</v>
      </c>
      <c r="U1534" s="63">
        <v>98.421288000000004</v>
      </c>
      <c r="W1534" s="163">
        <f t="shared" si="63"/>
        <v>3500</v>
      </c>
    </row>
    <row r="1535" spans="1:23" ht="15" customHeight="1" x14ac:dyDescent="0.25">
      <c r="A1535" s="141"/>
      <c r="B1535" s="171"/>
      <c r="C1535" s="26" t="s">
        <v>111</v>
      </c>
      <c r="D1535" s="26" t="s">
        <v>1177</v>
      </c>
      <c r="E1535" s="27" t="s">
        <v>21</v>
      </c>
      <c r="F1535" s="27" t="s">
        <v>2435</v>
      </c>
      <c r="G1535" s="47" t="s">
        <v>2430</v>
      </c>
      <c r="H1535" s="74">
        <v>45448</v>
      </c>
      <c r="I1535" s="74">
        <v>45450</v>
      </c>
      <c r="J1535" s="88">
        <v>9000</v>
      </c>
      <c r="K1535" s="63"/>
      <c r="L1535" s="60">
        <v>45632</v>
      </c>
      <c r="M1535" s="63"/>
      <c r="N1535" s="112"/>
      <c r="O1535" s="112">
        <v>0</v>
      </c>
      <c r="P1535" s="64"/>
      <c r="Q1535" s="63"/>
      <c r="R1535" s="63"/>
      <c r="S1535" s="63"/>
      <c r="T1535" s="112">
        <v>9000</v>
      </c>
      <c r="U1535" s="63" t="s">
        <v>2168</v>
      </c>
      <c r="W1535" s="163">
        <f t="shared" si="63"/>
        <v>9000</v>
      </c>
    </row>
    <row r="1536" spans="1:23" ht="15" customHeight="1" x14ac:dyDescent="0.25">
      <c r="A1536" s="141"/>
      <c r="B1536" s="171"/>
      <c r="C1536" s="26" t="s">
        <v>76</v>
      </c>
      <c r="D1536" s="26" t="s">
        <v>1177</v>
      </c>
      <c r="E1536" s="27" t="s">
        <v>21</v>
      </c>
      <c r="F1536" s="27" t="s">
        <v>2436</v>
      </c>
      <c r="G1536" s="47" t="s">
        <v>2430</v>
      </c>
      <c r="H1536" s="74">
        <v>45453</v>
      </c>
      <c r="I1536" s="74">
        <v>45455</v>
      </c>
      <c r="J1536" s="88">
        <v>25000</v>
      </c>
      <c r="K1536" s="63">
        <v>6.7260999999999997</v>
      </c>
      <c r="L1536" s="60">
        <v>45637</v>
      </c>
      <c r="M1536" s="63">
        <v>92.072000000000003</v>
      </c>
      <c r="N1536" s="112">
        <v>18018</v>
      </c>
      <c r="O1536" s="112">
        <v>0</v>
      </c>
      <c r="P1536" s="64">
        <v>18018</v>
      </c>
      <c r="Q1536" s="63">
        <v>6.55</v>
      </c>
      <c r="R1536" s="63">
        <v>6.2</v>
      </c>
      <c r="S1536" s="63">
        <v>7</v>
      </c>
      <c r="T1536" s="112">
        <v>25000</v>
      </c>
      <c r="U1536" s="63">
        <v>96.711388999999997</v>
      </c>
      <c r="W1536" s="163">
        <f t="shared" si="63"/>
        <v>6982</v>
      </c>
    </row>
    <row r="1537" spans="1:23" ht="15" customHeight="1" x14ac:dyDescent="0.25">
      <c r="A1537" s="141"/>
      <c r="B1537" s="171"/>
      <c r="C1537" s="26" t="s">
        <v>79</v>
      </c>
      <c r="D1537" s="26" t="s">
        <v>1177</v>
      </c>
      <c r="E1537" s="27" t="s">
        <v>23</v>
      </c>
      <c r="F1537" s="27" t="s">
        <v>2437</v>
      </c>
      <c r="G1537" s="47" t="s">
        <v>2430</v>
      </c>
      <c r="H1537" s="74">
        <v>45454</v>
      </c>
      <c r="I1537" s="74">
        <v>45456</v>
      </c>
      <c r="J1537" s="88">
        <v>15000</v>
      </c>
      <c r="K1537" s="63">
        <v>6.3094999999999999</v>
      </c>
      <c r="L1537" s="60">
        <v>45547</v>
      </c>
      <c r="M1537" s="63">
        <v>76.7333</v>
      </c>
      <c r="N1537" s="112">
        <v>1500</v>
      </c>
      <c r="O1537" s="112">
        <v>10000</v>
      </c>
      <c r="P1537" s="64">
        <v>11500</v>
      </c>
      <c r="Q1537" s="63">
        <v>6.28</v>
      </c>
      <c r="R1537" s="63">
        <v>6.2</v>
      </c>
      <c r="S1537" s="63">
        <v>7</v>
      </c>
      <c r="T1537" s="112">
        <v>15000</v>
      </c>
      <c r="U1537" s="63">
        <v>98.430139999999994</v>
      </c>
      <c r="W1537" s="163">
        <f t="shared" si="63"/>
        <v>3500</v>
      </c>
    </row>
    <row r="1538" spans="1:23" ht="15" customHeight="1" x14ac:dyDescent="0.25">
      <c r="A1538" s="141"/>
      <c r="B1538" s="171"/>
      <c r="C1538" s="26" t="s">
        <v>79</v>
      </c>
      <c r="D1538" s="26" t="s">
        <v>1177</v>
      </c>
      <c r="E1538" s="27" t="s">
        <v>21</v>
      </c>
      <c r="F1538" s="27" t="s">
        <v>2438</v>
      </c>
      <c r="G1538" s="47" t="s">
        <v>2430</v>
      </c>
      <c r="H1538" s="74">
        <v>45454</v>
      </c>
      <c r="I1538" s="74">
        <v>45456</v>
      </c>
      <c r="J1538" s="88">
        <v>10000</v>
      </c>
      <c r="K1538" s="63">
        <v>6.6798000000000002</v>
      </c>
      <c r="L1538" s="60">
        <v>45624</v>
      </c>
      <c r="M1538" s="63">
        <v>56.1</v>
      </c>
      <c r="N1538" s="112">
        <v>3343</v>
      </c>
      <c r="O1538" s="112">
        <v>2247</v>
      </c>
      <c r="P1538" s="64">
        <v>5590</v>
      </c>
      <c r="Q1538" s="63">
        <v>6.5</v>
      </c>
      <c r="R1538" s="63">
        <v>6</v>
      </c>
      <c r="S1538" s="63">
        <v>6.75</v>
      </c>
      <c r="T1538" s="112">
        <v>10000</v>
      </c>
      <c r="U1538" s="63">
        <v>96.976977000000005</v>
      </c>
      <c r="W1538" s="163">
        <f t="shared" si="63"/>
        <v>4410</v>
      </c>
    </row>
    <row r="1539" spans="1:23" ht="15" customHeight="1" x14ac:dyDescent="0.25">
      <c r="A1539" s="141"/>
      <c r="B1539" s="171"/>
      <c r="C1539" s="26" t="s">
        <v>79</v>
      </c>
      <c r="D1539" s="26" t="s">
        <v>1362</v>
      </c>
      <c r="E1539" s="27" t="s">
        <v>23</v>
      </c>
      <c r="F1539" s="27" t="s">
        <v>2439</v>
      </c>
      <c r="G1539" s="47" t="s">
        <v>2430</v>
      </c>
      <c r="H1539" s="74">
        <v>45454</v>
      </c>
      <c r="I1539" s="74">
        <v>45456</v>
      </c>
      <c r="J1539" s="88">
        <v>2118</v>
      </c>
      <c r="K1539" s="63"/>
      <c r="L1539" s="60">
        <v>45547</v>
      </c>
      <c r="M1539" s="63">
        <v>100</v>
      </c>
      <c r="N1539" s="112">
        <v>2118</v>
      </c>
      <c r="O1539" s="112">
        <v>0</v>
      </c>
      <c r="P1539" s="64">
        <v>2118</v>
      </c>
      <c r="Q1539" s="63"/>
      <c r="R1539" s="63"/>
      <c r="S1539" s="63"/>
      <c r="T1539" s="112">
        <v>2118</v>
      </c>
      <c r="U1539" s="63"/>
      <c r="W1539" s="163">
        <f t="shared" ref="W1539:W1602" si="64">J1539-P1539</f>
        <v>0</v>
      </c>
    </row>
    <row r="1540" spans="1:23" ht="15" customHeight="1" x14ac:dyDescent="0.25">
      <c r="A1540" s="141"/>
      <c r="B1540" s="171"/>
      <c r="C1540" s="26" t="s">
        <v>79</v>
      </c>
      <c r="D1540" s="26" t="s">
        <v>1362</v>
      </c>
      <c r="E1540" s="27" t="s">
        <v>21</v>
      </c>
      <c r="F1540" s="27" t="s">
        <v>2440</v>
      </c>
      <c r="G1540" s="47" t="s">
        <v>2430</v>
      </c>
      <c r="H1540" s="74">
        <v>45454</v>
      </c>
      <c r="I1540" s="74">
        <v>45456</v>
      </c>
      <c r="J1540" s="88">
        <v>13673</v>
      </c>
      <c r="K1540" s="63"/>
      <c r="L1540" s="60">
        <v>45638</v>
      </c>
      <c r="M1540" s="63">
        <v>100</v>
      </c>
      <c r="N1540" s="112">
        <v>13673</v>
      </c>
      <c r="O1540" s="112"/>
      <c r="P1540" s="64">
        <v>13673</v>
      </c>
      <c r="Q1540" s="63"/>
      <c r="R1540" s="63"/>
      <c r="S1540" s="63"/>
      <c r="T1540" s="112">
        <v>13673</v>
      </c>
      <c r="U1540" s="63">
        <v>100</v>
      </c>
      <c r="W1540" s="163">
        <f t="shared" si="64"/>
        <v>0</v>
      </c>
    </row>
    <row r="1541" spans="1:23" ht="15" customHeight="1" x14ac:dyDescent="0.25">
      <c r="A1541" s="141"/>
      <c r="B1541" s="171"/>
      <c r="C1541" s="26" t="s">
        <v>79</v>
      </c>
      <c r="D1541" s="26" t="s">
        <v>1362</v>
      </c>
      <c r="E1541" s="27" t="s">
        <v>18</v>
      </c>
      <c r="F1541" s="27" t="s">
        <v>2441</v>
      </c>
      <c r="G1541" s="47" t="s">
        <v>2430</v>
      </c>
      <c r="H1541" s="74">
        <v>45454</v>
      </c>
      <c r="I1541" s="74">
        <v>45456</v>
      </c>
      <c r="J1541" s="88">
        <v>16130</v>
      </c>
      <c r="K1541" s="63"/>
      <c r="L1541" s="60">
        <v>45820</v>
      </c>
      <c r="M1541" s="63">
        <v>100</v>
      </c>
      <c r="N1541" s="112">
        <v>16130</v>
      </c>
      <c r="O1541" s="112">
        <v>0</v>
      </c>
      <c r="P1541" s="64">
        <v>16130</v>
      </c>
      <c r="Q1541" s="63"/>
      <c r="R1541" s="63"/>
      <c r="S1541" s="63"/>
      <c r="T1541" s="112">
        <v>16130</v>
      </c>
      <c r="U1541" s="63">
        <v>100</v>
      </c>
      <c r="W1541" s="163">
        <f t="shared" si="64"/>
        <v>0</v>
      </c>
    </row>
    <row r="1542" spans="1:23" ht="15" customHeight="1" x14ac:dyDescent="0.25">
      <c r="A1542" s="141"/>
      <c r="B1542" s="171"/>
      <c r="C1542" s="26" t="s">
        <v>111</v>
      </c>
      <c r="D1542" s="26" t="s">
        <v>1177</v>
      </c>
      <c r="E1542" s="27" t="s">
        <v>21</v>
      </c>
      <c r="F1542" s="27" t="s">
        <v>2404</v>
      </c>
      <c r="G1542" s="47" t="s">
        <v>2430</v>
      </c>
      <c r="H1542" s="74">
        <v>45455</v>
      </c>
      <c r="I1542" s="74">
        <v>45457</v>
      </c>
      <c r="J1542" s="88">
        <v>9000</v>
      </c>
      <c r="K1542" s="63">
        <v>6.476</v>
      </c>
      <c r="L1542" s="60">
        <v>45639</v>
      </c>
      <c r="M1542" s="63">
        <v>202.4444</v>
      </c>
      <c r="N1542" s="112">
        <v>8970</v>
      </c>
      <c r="O1542" s="112">
        <v>30</v>
      </c>
      <c r="P1542" s="64">
        <v>9000</v>
      </c>
      <c r="Q1542" s="63">
        <v>6.3</v>
      </c>
      <c r="R1542" s="63">
        <v>5</v>
      </c>
      <c r="S1542" s="63">
        <v>6.5</v>
      </c>
      <c r="T1542" s="112">
        <v>9000</v>
      </c>
      <c r="U1542" s="63">
        <v>96.829830000000001</v>
      </c>
      <c r="W1542" s="163">
        <f t="shared" si="64"/>
        <v>0</v>
      </c>
    </row>
    <row r="1543" spans="1:23" ht="15" customHeight="1" x14ac:dyDescent="0.25">
      <c r="A1543" s="141"/>
      <c r="B1543" s="171"/>
      <c r="C1543" s="26" t="s">
        <v>113</v>
      </c>
      <c r="D1543" s="26" t="s">
        <v>1177</v>
      </c>
      <c r="E1543" s="27" t="s">
        <v>21</v>
      </c>
      <c r="F1543" s="27" t="s">
        <v>2442</v>
      </c>
      <c r="G1543" s="47" t="s">
        <v>2430</v>
      </c>
      <c r="H1543" s="74">
        <v>45455</v>
      </c>
      <c r="I1543" s="74">
        <v>45457</v>
      </c>
      <c r="J1543" s="88">
        <v>15000</v>
      </c>
      <c r="K1543" s="63">
        <v>6.9885000000000002</v>
      </c>
      <c r="L1543" s="60">
        <v>45639</v>
      </c>
      <c r="M1543" s="63">
        <v>20.033300000000001</v>
      </c>
      <c r="N1543" s="112">
        <v>0</v>
      </c>
      <c r="O1543" s="112">
        <v>3000</v>
      </c>
      <c r="P1543" s="64">
        <v>3000</v>
      </c>
      <c r="Q1543" s="63">
        <v>6.75</v>
      </c>
      <c r="R1543" s="63">
        <v>6.75</v>
      </c>
      <c r="S1543" s="63">
        <v>7</v>
      </c>
      <c r="T1543" s="112">
        <v>15000</v>
      </c>
      <c r="U1543" s="63">
        <v>96.587500000000006</v>
      </c>
      <c r="W1543" s="163">
        <f t="shared" si="64"/>
        <v>12000</v>
      </c>
    </row>
    <row r="1544" spans="1:23" ht="15" customHeight="1" x14ac:dyDescent="0.25">
      <c r="A1544" s="141"/>
      <c r="B1544" s="171"/>
      <c r="C1544" s="26" t="s">
        <v>76</v>
      </c>
      <c r="D1544" s="26" t="s">
        <v>1177</v>
      </c>
      <c r="E1544" s="27" t="s">
        <v>21</v>
      </c>
      <c r="F1544" s="27" t="s">
        <v>2443</v>
      </c>
      <c r="G1544" s="47" t="s">
        <v>2430</v>
      </c>
      <c r="H1544" s="74">
        <v>45460</v>
      </c>
      <c r="I1544" s="74">
        <v>45462</v>
      </c>
      <c r="J1544" s="88">
        <v>15000</v>
      </c>
      <c r="K1544" s="63">
        <v>6.6882000000000001</v>
      </c>
      <c r="L1544" s="60">
        <v>45644</v>
      </c>
      <c r="M1544" s="63">
        <v>116.34</v>
      </c>
      <c r="N1544" s="112">
        <v>11000</v>
      </c>
      <c r="O1544" s="112">
        <v>4000</v>
      </c>
      <c r="P1544" s="64">
        <v>15000</v>
      </c>
      <c r="Q1544" s="63">
        <v>6.55</v>
      </c>
      <c r="R1544" s="63">
        <v>5.99</v>
      </c>
      <c r="S1544" s="63">
        <v>6.55</v>
      </c>
      <c r="T1544" s="112">
        <v>15000</v>
      </c>
      <c r="U1544" s="63">
        <v>96.729309999999998</v>
      </c>
      <c r="W1544" s="163">
        <f t="shared" si="64"/>
        <v>0</v>
      </c>
    </row>
    <row r="1545" spans="1:23" ht="15" customHeight="1" x14ac:dyDescent="0.25">
      <c r="A1545" s="141"/>
      <c r="B1545" s="171"/>
      <c r="C1545" s="26" t="s">
        <v>112</v>
      </c>
      <c r="D1545" s="26" t="s">
        <v>1177</v>
      </c>
      <c r="E1545" s="27" t="s">
        <v>18</v>
      </c>
      <c r="F1545" s="27" t="s">
        <v>2444</v>
      </c>
      <c r="G1545" s="47" t="s">
        <v>2430</v>
      </c>
      <c r="H1545" s="74">
        <v>45461</v>
      </c>
      <c r="I1545" s="74">
        <v>45463</v>
      </c>
      <c r="J1545" s="88">
        <v>20000</v>
      </c>
      <c r="K1545" s="63">
        <v>7.1055999999999999</v>
      </c>
      <c r="L1545" s="60">
        <v>45827</v>
      </c>
      <c r="M1545" s="63">
        <v>69.674999999999997</v>
      </c>
      <c r="N1545" s="112">
        <v>12635</v>
      </c>
      <c r="O1545" s="112">
        <v>1300</v>
      </c>
      <c r="P1545" s="64">
        <v>13935</v>
      </c>
      <c r="Q1545" s="63">
        <v>6.8</v>
      </c>
      <c r="R1545" s="63">
        <v>6</v>
      </c>
      <c r="S1545" s="63">
        <v>6.8</v>
      </c>
      <c r="T1545" s="112">
        <v>20000</v>
      </c>
      <c r="U1545" s="63">
        <v>93.297004999999999</v>
      </c>
      <c r="W1545" s="163">
        <f t="shared" si="64"/>
        <v>6065</v>
      </c>
    </row>
    <row r="1546" spans="1:23" ht="15" customHeight="1" x14ac:dyDescent="0.25">
      <c r="A1546" s="141"/>
      <c r="B1546" s="171"/>
      <c r="C1546" s="26" t="s">
        <v>111</v>
      </c>
      <c r="D1546" s="26" t="s">
        <v>1177</v>
      </c>
      <c r="E1546" s="27" t="s">
        <v>21</v>
      </c>
      <c r="F1546" s="27" t="s">
        <v>2459</v>
      </c>
      <c r="G1546" s="47" t="s">
        <v>2430</v>
      </c>
      <c r="H1546" s="74">
        <v>45462</v>
      </c>
      <c r="I1546" s="74">
        <v>45464</v>
      </c>
      <c r="J1546" s="88">
        <v>9000</v>
      </c>
      <c r="K1546" s="63">
        <v>6.3982000000000001</v>
      </c>
      <c r="L1546" s="60">
        <v>45646</v>
      </c>
      <c r="M1546" s="63">
        <v>143.75559999999999</v>
      </c>
      <c r="N1546" s="112">
        <v>512</v>
      </c>
      <c r="O1546" s="112">
        <v>8488</v>
      </c>
      <c r="P1546" s="64">
        <v>9000</v>
      </c>
      <c r="Q1546" s="63">
        <v>6.25</v>
      </c>
      <c r="R1546" s="63">
        <v>5.5</v>
      </c>
      <c r="S1546" s="63">
        <v>7</v>
      </c>
      <c r="T1546" s="112">
        <v>9000</v>
      </c>
      <c r="U1546" s="63">
        <v>96.866692999999998</v>
      </c>
      <c r="W1546" s="163">
        <f t="shared" si="64"/>
        <v>0</v>
      </c>
    </row>
    <row r="1547" spans="1:23" ht="15" customHeight="1" x14ac:dyDescent="0.25">
      <c r="A1547" s="141"/>
      <c r="B1547" s="171"/>
      <c r="C1547" s="26" t="s">
        <v>113</v>
      </c>
      <c r="D1547" s="26" t="s">
        <v>1177</v>
      </c>
      <c r="E1547" s="27" t="s">
        <v>21</v>
      </c>
      <c r="F1547" s="27" t="s">
        <v>2460</v>
      </c>
      <c r="G1547" s="47" t="s">
        <v>2430</v>
      </c>
      <c r="H1547" s="74">
        <v>45462</v>
      </c>
      <c r="I1547" s="74">
        <v>45464</v>
      </c>
      <c r="J1547" s="88">
        <v>15000</v>
      </c>
      <c r="K1547" s="63">
        <v>6.7336999999999998</v>
      </c>
      <c r="L1547" s="60">
        <v>45646</v>
      </c>
      <c r="M1547" s="63">
        <v>83.553299999999993</v>
      </c>
      <c r="N1547" s="112">
        <v>12520</v>
      </c>
      <c r="O1547" s="112">
        <v>3</v>
      </c>
      <c r="P1547" s="64">
        <v>12523</v>
      </c>
      <c r="Q1547" s="63">
        <v>6.75</v>
      </c>
      <c r="R1547" s="63">
        <v>6.5</v>
      </c>
      <c r="S1547" s="63">
        <v>7</v>
      </c>
      <c r="T1547" s="112">
        <v>15000</v>
      </c>
      <c r="U1547" s="63">
        <v>96.707802999999998</v>
      </c>
      <c r="W1547" s="163">
        <f t="shared" si="64"/>
        <v>2477</v>
      </c>
    </row>
    <row r="1548" spans="1:23" ht="15" customHeight="1" x14ac:dyDescent="0.25">
      <c r="A1548" s="141"/>
      <c r="B1548" s="171"/>
      <c r="C1548" s="26" t="s">
        <v>76</v>
      </c>
      <c r="D1548" s="26" t="s">
        <v>1177</v>
      </c>
      <c r="E1548" s="27" t="s">
        <v>21</v>
      </c>
      <c r="F1548" s="27" t="s">
        <v>2461</v>
      </c>
      <c r="G1548" s="47" t="s">
        <v>2430</v>
      </c>
      <c r="H1548" s="74">
        <v>45467</v>
      </c>
      <c r="I1548" s="74">
        <v>45469</v>
      </c>
      <c r="J1548" s="88">
        <v>125000</v>
      </c>
      <c r="K1548" s="63">
        <v>6.8159000000000001</v>
      </c>
      <c r="L1548" s="60">
        <v>45651</v>
      </c>
      <c r="M1548" s="63">
        <v>102.5288</v>
      </c>
      <c r="N1548" s="112">
        <v>124950</v>
      </c>
      <c r="O1548" s="112">
        <v>50</v>
      </c>
      <c r="P1548" s="64">
        <v>125000</v>
      </c>
      <c r="Q1548" s="63">
        <v>6.6</v>
      </c>
      <c r="R1548" s="63">
        <v>5.65</v>
      </c>
      <c r="S1548" s="63">
        <v>6.6</v>
      </c>
      <c r="T1548" s="112">
        <v>125000</v>
      </c>
      <c r="U1548" s="63">
        <v>96.668948999999998</v>
      </c>
      <c r="W1548" s="163">
        <f t="shared" si="64"/>
        <v>0</v>
      </c>
    </row>
    <row r="1549" spans="1:23" ht="15" customHeight="1" x14ac:dyDescent="0.25">
      <c r="A1549" s="141"/>
      <c r="B1549" s="171"/>
      <c r="C1549" s="26" t="s">
        <v>76</v>
      </c>
      <c r="D1549" s="26" t="s">
        <v>2254</v>
      </c>
      <c r="E1549" s="27" t="s">
        <v>21</v>
      </c>
      <c r="F1549" s="27" t="s">
        <v>2462</v>
      </c>
      <c r="G1549" s="47" t="s">
        <v>2430</v>
      </c>
      <c r="H1549" s="74">
        <v>45467</v>
      </c>
      <c r="I1549" s="74">
        <v>45469</v>
      </c>
      <c r="J1549" s="88">
        <v>15000</v>
      </c>
      <c r="K1549" s="63">
        <v>6.82</v>
      </c>
      <c r="L1549" s="60">
        <v>45651</v>
      </c>
      <c r="M1549" s="63">
        <v>67.666700000000006</v>
      </c>
      <c r="N1549" s="112">
        <v>10150</v>
      </c>
      <c r="O1549" s="112">
        <v>0</v>
      </c>
      <c r="P1549" s="64">
        <v>10150</v>
      </c>
      <c r="Q1549" s="63">
        <v>6.82</v>
      </c>
      <c r="R1549" s="63">
        <v>6.82</v>
      </c>
      <c r="S1549" s="63">
        <v>6.82</v>
      </c>
      <c r="T1549" s="112">
        <v>15000</v>
      </c>
      <c r="U1549" s="63">
        <v>96.668948999999998</v>
      </c>
      <c r="W1549" s="163">
        <f t="shared" si="64"/>
        <v>4850</v>
      </c>
    </row>
    <row r="1550" spans="1:23" ht="15" customHeight="1" x14ac:dyDescent="0.25">
      <c r="A1550" s="141"/>
      <c r="B1550" s="171"/>
      <c r="C1550" s="26" t="s">
        <v>79</v>
      </c>
      <c r="D1550" s="26" t="s">
        <v>1177</v>
      </c>
      <c r="E1550" s="27" t="s">
        <v>21</v>
      </c>
      <c r="F1550" s="27" t="s">
        <v>2463</v>
      </c>
      <c r="G1550" s="47" t="s">
        <v>2430</v>
      </c>
      <c r="H1550" s="74">
        <v>45468</v>
      </c>
      <c r="I1550" s="74">
        <v>45470</v>
      </c>
      <c r="J1550" s="88">
        <v>25000</v>
      </c>
      <c r="K1550" s="63">
        <v>6.6829000000000001</v>
      </c>
      <c r="L1550" s="60">
        <v>45652</v>
      </c>
      <c r="M1550" s="63">
        <v>14.704000000000001</v>
      </c>
      <c r="N1550" s="112">
        <v>300</v>
      </c>
      <c r="O1550" s="112">
        <v>3340</v>
      </c>
      <c r="P1550" s="64">
        <v>3640</v>
      </c>
      <c r="Q1550" s="63">
        <v>6.5</v>
      </c>
      <c r="R1550" s="63">
        <v>6</v>
      </c>
      <c r="S1550" s="63">
        <v>7.5</v>
      </c>
      <c r="T1550" s="112">
        <v>25000</v>
      </c>
      <c r="U1550" s="63">
        <v>96.731840000000005</v>
      </c>
      <c r="W1550" s="163">
        <f t="shared" si="64"/>
        <v>21360</v>
      </c>
    </row>
    <row r="1551" spans="1:23" ht="15" customHeight="1" x14ac:dyDescent="0.25">
      <c r="A1551" s="141"/>
      <c r="B1551" s="171"/>
      <c r="C1551" s="26" t="s">
        <v>79</v>
      </c>
      <c r="D1551" s="26" t="s">
        <v>1177</v>
      </c>
      <c r="E1551" s="27" t="s">
        <v>18</v>
      </c>
      <c r="F1551" s="27" t="s">
        <v>2464</v>
      </c>
      <c r="G1551" s="47" t="s">
        <v>2430</v>
      </c>
      <c r="H1551" s="74">
        <v>45468</v>
      </c>
      <c r="I1551" s="74">
        <v>45470</v>
      </c>
      <c r="J1551" s="88">
        <v>20000</v>
      </c>
      <c r="K1551" s="63">
        <v>7.4530000000000003</v>
      </c>
      <c r="L1551" s="60">
        <v>45834</v>
      </c>
      <c r="M1551" s="63">
        <v>51.585000000000001</v>
      </c>
      <c r="N1551" s="112">
        <v>7967</v>
      </c>
      <c r="O1551" s="112">
        <v>2350</v>
      </c>
      <c r="P1551" s="64">
        <v>10317</v>
      </c>
      <c r="Q1551" s="63">
        <v>7</v>
      </c>
      <c r="R1551" s="63">
        <v>5.9</v>
      </c>
      <c r="S1551" s="63">
        <v>7</v>
      </c>
      <c r="T1551" s="112">
        <v>20000</v>
      </c>
      <c r="U1551" s="63">
        <v>92.992237000000003</v>
      </c>
      <c r="W1551" s="163">
        <f t="shared" si="64"/>
        <v>9683</v>
      </c>
    </row>
    <row r="1552" spans="1:23" ht="15" customHeight="1" x14ac:dyDescent="0.25">
      <c r="A1552" s="141"/>
      <c r="B1552" s="173"/>
      <c r="C1552" s="26" t="s">
        <v>111</v>
      </c>
      <c r="D1552" s="26" t="s">
        <v>1177</v>
      </c>
      <c r="E1552" s="27" t="s">
        <v>21</v>
      </c>
      <c r="F1552" s="27" t="s">
        <v>2465</v>
      </c>
      <c r="G1552" s="47" t="s">
        <v>2430</v>
      </c>
      <c r="H1552" s="74">
        <v>45469</v>
      </c>
      <c r="I1552" s="74">
        <v>45471</v>
      </c>
      <c r="J1552" s="88">
        <v>9000</v>
      </c>
      <c r="K1552" s="63">
        <v>6.6092000000000004</v>
      </c>
      <c r="L1552" s="60">
        <v>45653</v>
      </c>
      <c r="M1552" s="63">
        <v>43.966700000000003</v>
      </c>
      <c r="N1552" s="112">
        <v>100</v>
      </c>
      <c r="O1552" s="112">
        <v>3857</v>
      </c>
      <c r="P1552" s="64">
        <v>3957</v>
      </c>
      <c r="Q1552" s="63">
        <v>6.5</v>
      </c>
      <c r="R1552" s="63">
        <v>5.4</v>
      </c>
      <c r="S1552" s="63">
        <v>6.5</v>
      </c>
      <c r="T1552" s="112">
        <v>9000</v>
      </c>
      <c r="U1552" s="63">
        <v>96.766718999999995</v>
      </c>
      <c r="W1552" s="163">
        <f t="shared" si="64"/>
        <v>5043</v>
      </c>
    </row>
    <row r="1553" spans="1:23" ht="15" customHeight="1" x14ac:dyDescent="0.2">
      <c r="A1553" s="141"/>
      <c r="B1553" s="174" t="s">
        <v>57</v>
      </c>
      <c r="C1553" s="34" t="s">
        <v>113</v>
      </c>
      <c r="D1553" s="34" t="s">
        <v>1177</v>
      </c>
      <c r="E1553" s="65" t="s">
        <v>21</v>
      </c>
      <c r="F1553" s="65" t="s">
        <v>2466</v>
      </c>
      <c r="G1553" s="43" t="s">
        <v>2430</v>
      </c>
      <c r="H1553" s="67">
        <v>45469</v>
      </c>
      <c r="I1553" s="37">
        <v>45471</v>
      </c>
      <c r="J1553" s="41">
        <v>10000</v>
      </c>
      <c r="K1553" s="44"/>
      <c r="L1553" s="67">
        <v>45653</v>
      </c>
      <c r="M1553" s="44"/>
      <c r="N1553" s="41"/>
      <c r="O1553" s="146">
        <v>0</v>
      </c>
      <c r="P1553" s="70"/>
      <c r="Q1553" s="44"/>
      <c r="R1553" s="44"/>
      <c r="S1553" s="44"/>
      <c r="T1553" s="132">
        <v>10000</v>
      </c>
      <c r="U1553" s="44" t="s">
        <v>1430</v>
      </c>
      <c r="W1553" s="163">
        <f t="shared" si="64"/>
        <v>10000</v>
      </c>
    </row>
    <row r="1554" spans="1:23" ht="15" customHeight="1" x14ac:dyDescent="0.2">
      <c r="A1554" s="141"/>
      <c r="B1554" s="175"/>
      <c r="C1554" s="34" t="s">
        <v>79</v>
      </c>
      <c r="D1554" s="34" t="s">
        <v>1177</v>
      </c>
      <c r="E1554" s="65" t="s">
        <v>21</v>
      </c>
      <c r="F1554" s="65" t="s">
        <v>2467</v>
      </c>
      <c r="G1554" s="43" t="s">
        <v>2468</v>
      </c>
      <c r="H1554" s="67">
        <v>45475</v>
      </c>
      <c r="I1554" s="37">
        <v>45477</v>
      </c>
      <c r="J1554" s="41">
        <v>15000</v>
      </c>
      <c r="K1554" s="44">
        <v>6.5084</v>
      </c>
      <c r="L1554" s="67">
        <v>45659</v>
      </c>
      <c r="M1554" s="44">
        <v>8.0932999999999993</v>
      </c>
      <c r="N1554" s="41">
        <v>0</v>
      </c>
      <c r="O1554" s="146">
        <v>1194</v>
      </c>
      <c r="P1554" s="70">
        <v>1194</v>
      </c>
      <c r="Q1554" s="44">
        <v>6.5</v>
      </c>
      <c r="R1554" s="44">
        <v>6</v>
      </c>
      <c r="S1554" s="44">
        <v>6.75</v>
      </c>
      <c r="T1554" s="132">
        <v>15000</v>
      </c>
      <c r="U1554" s="44">
        <v>96.814449999999994</v>
      </c>
      <c r="W1554" s="163">
        <f t="shared" si="64"/>
        <v>13806</v>
      </c>
    </row>
    <row r="1555" spans="1:23" ht="15" customHeight="1" x14ac:dyDescent="0.2">
      <c r="A1555" s="141"/>
      <c r="B1555" s="175"/>
      <c r="C1555" s="34" t="s">
        <v>79</v>
      </c>
      <c r="D1555" s="34" t="s">
        <v>1177</v>
      </c>
      <c r="E1555" s="65" t="s">
        <v>18</v>
      </c>
      <c r="F1555" s="65" t="s">
        <v>2469</v>
      </c>
      <c r="G1555" s="43" t="s">
        <v>2468</v>
      </c>
      <c r="H1555" s="67">
        <v>45475</v>
      </c>
      <c r="I1555" s="37">
        <v>45477</v>
      </c>
      <c r="J1555" s="41">
        <v>15000</v>
      </c>
      <c r="K1555" s="44">
        <v>7.5221999999999998</v>
      </c>
      <c r="L1555" s="67">
        <v>45834</v>
      </c>
      <c r="M1555" s="44">
        <v>66.713300000000004</v>
      </c>
      <c r="N1555" s="41">
        <v>5000</v>
      </c>
      <c r="O1555" s="146">
        <v>5007</v>
      </c>
      <c r="P1555" s="70">
        <v>10007</v>
      </c>
      <c r="Q1555" s="44">
        <v>7</v>
      </c>
      <c r="R1555" s="44">
        <v>7</v>
      </c>
      <c r="S1555" s="44">
        <v>7</v>
      </c>
      <c r="T1555" s="132">
        <v>15000</v>
      </c>
      <c r="U1555" s="44">
        <v>93.058333000000005</v>
      </c>
      <c r="W1555" s="163">
        <f t="shared" si="64"/>
        <v>4993</v>
      </c>
    </row>
    <row r="1556" spans="1:23" ht="15" customHeight="1" x14ac:dyDescent="0.2">
      <c r="A1556" s="141"/>
      <c r="B1556" s="175"/>
      <c r="C1556" s="34" t="s">
        <v>111</v>
      </c>
      <c r="D1556" s="34" t="s">
        <v>1177</v>
      </c>
      <c r="E1556" s="65" t="s">
        <v>21</v>
      </c>
      <c r="F1556" s="65" t="s">
        <v>2470</v>
      </c>
      <c r="G1556" s="43" t="s">
        <v>2468</v>
      </c>
      <c r="H1556" s="67">
        <v>45476</v>
      </c>
      <c r="I1556" s="37">
        <v>45478</v>
      </c>
      <c r="J1556" s="41">
        <v>9000</v>
      </c>
      <c r="K1556" s="44">
        <v>6.5095000000000001</v>
      </c>
      <c r="L1556" s="67">
        <v>45660</v>
      </c>
      <c r="M1556" s="44">
        <v>140.72219999999999</v>
      </c>
      <c r="N1556" s="41">
        <v>508</v>
      </c>
      <c r="O1556" s="146">
        <v>7270</v>
      </c>
      <c r="P1556" s="70">
        <v>7778</v>
      </c>
      <c r="Q1556" s="44">
        <v>6.45</v>
      </c>
      <c r="R1556" s="44">
        <v>5.95</v>
      </c>
      <c r="S1556" s="44">
        <v>6.55</v>
      </c>
      <c r="T1556" s="132">
        <v>9000</v>
      </c>
      <c r="U1556" s="44">
        <v>96.813946999999999</v>
      </c>
      <c r="W1556" s="163">
        <f t="shared" si="64"/>
        <v>1222</v>
      </c>
    </row>
    <row r="1557" spans="1:23" ht="15" customHeight="1" x14ac:dyDescent="0.2">
      <c r="A1557" s="141"/>
      <c r="B1557" s="175"/>
      <c r="C1557" s="34" t="s">
        <v>112</v>
      </c>
      <c r="D1557" s="34" t="s">
        <v>1177</v>
      </c>
      <c r="E1557" s="65" t="s">
        <v>18</v>
      </c>
      <c r="F1557" s="65" t="s">
        <v>2471</v>
      </c>
      <c r="G1557" s="43" t="s">
        <v>2468</v>
      </c>
      <c r="H1557" s="67">
        <v>45475</v>
      </c>
      <c r="I1557" s="37">
        <v>45477</v>
      </c>
      <c r="J1557" s="41">
        <v>20000</v>
      </c>
      <c r="K1557" s="44">
        <v>7.1321000000000003</v>
      </c>
      <c r="L1557" s="67">
        <v>45841</v>
      </c>
      <c r="M1557" s="44">
        <v>52.704999999999998</v>
      </c>
      <c r="N1557" s="41">
        <v>8000</v>
      </c>
      <c r="O1557" s="146">
        <v>2541</v>
      </c>
      <c r="P1557" s="70">
        <v>10541</v>
      </c>
      <c r="Q1557" s="44">
        <v>6.8</v>
      </c>
      <c r="R1557" s="44">
        <v>6</v>
      </c>
      <c r="S1557" s="44">
        <v>6.8</v>
      </c>
      <c r="T1557" s="132">
        <v>20000</v>
      </c>
      <c r="U1557" s="44">
        <v>93.273739000000006</v>
      </c>
      <c r="W1557" s="163">
        <f t="shared" si="64"/>
        <v>9459</v>
      </c>
    </row>
    <row r="1558" spans="1:23" ht="15" customHeight="1" x14ac:dyDescent="0.2">
      <c r="A1558" s="141"/>
      <c r="B1558" s="175"/>
      <c r="C1558" s="34" t="s">
        <v>79</v>
      </c>
      <c r="D1558" s="34" t="s">
        <v>1177</v>
      </c>
      <c r="E1558" s="65" t="s">
        <v>23</v>
      </c>
      <c r="F1558" s="65" t="s">
        <v>2472</v>
      </c>
      <c r="G1558" s="43" t="s">
        <v>2468</v>
      </c>
      <c r="H1558" s="67">
        <v>45482</v>
      </c>
      <c r="I1558" s="37">
        <v>45484</v>
      </c>
      <c r="J1558" s="41">
        <v>15000</v>
      </c>
      <c r="K1558" s="44">
        <v>6.2976000000000001</v>
      </c>
      <c r="L1558" s="67">
        <v>45575</v>
      </c>
      <c r="M1558" s="44">
        <v>138.4</v>
      </c>
      <c r="N1558" s="41">
        <v>20</v>
      </c>
      <c r="O1558" s="146">
        <v>14980</v>
      </c>
      <c r="P1558" s="70">
        <v>15000</v>
      </c>
      <c r="Q1558" s="44">
        <v>6.3</v>
      </c>
      <c r="R1558" s="44">
        <v>5.8</v>
      </c>
      <c r="S1558" s="44">
        <v>6.75</v>
      </c>
      <c r="T1558" s="132">
        <v>15000</v>
      </c>
      <c r="U1558" s="44">
        <v>98.433063000000004</v>
      </c>
      <c r="W1558" s="163">
        <f t="shared" si="64"/>
        <v>0</v>
      </c>
    </row>
    <row r="1559" spans="1:23" ht="15" customHeight="1" x14ac:dyDescent="0.2">
      <c r="A1559" s="141"/>
      <c r="B1559" s="175"/>
      <c r="C1559" s="34" t="s">
        <v>79</v>
      </c>
      <c r="D1559" s="34" t="s">
        <v>1177</v>
      </c>
      <c r="E1559" s="65" t="s">
        <v>18</v>
      </c>
      <c r="F1559" s="65" t="s">
        <v>2473</v>
      </c>
      <c r="G1559" s="43" t="s">
        <v>2468</v>
      </c>
      <c r="H1559" s="67">
        <v>45482</v>
      </c>
      <c r="I1559" s="37">
        <v>45484</v>
      </c>
      <c r="J1559" s="41">
        <v>10000</v>
      </c>
      <c r="K1559" s="44">
        <v>7.2293000000000003</v>
      </c>
      <c r="L1559" s="67">
        <v>45848</v>
      </c>
      <c r="M1559" s="44">
        <v>43.52</v>
      </c>
      <c r="N1559" s="41">
        <v>2000</v>
      </c>
      <c r="O1559" s="146">
        <v>2342</v>
      </c>
      <c r="P1559" s="70">
        <v>4342</v>
      </c>
      <c r="Q1559" s="44">
        <v>7</v>
      </c>
      <c r="R1559" s="44">
        <v>6.5</v>
      </c>
      <c r="S1559" s="44">
        <v>7.5</v>
      </c>
      <c r="T1559" s="132">
        <v>10000</v>
      </c>
      <c r="U1559" s="44">
        <v>93.188272999999995</v>
      </c>
      <c r="W1559" s="163">
        <f t="shared" si="64"/>
        <v>5658</v>
      </c>
    </row>
    <row r="1560" spans="1:23" ht="15" customHeight="1" x14ac:dyDescent="0.2">
      <c r="A1560" s="141"/>
      <c r="B1560" s="175"/>
      <c r="C1560" s="34" t="s">
        <v>76</v>
      </c>
      <c r="D1560" s="34" t="s">
        <v>1177</v>
      </c>
      <c r="E1560" s="65" t="s">
        <v>21</v>
      </c>
      <c r="F1560" s="65" t="s">
        <v>2474</v>
      </c>
      <c r="G1560" s="43" t="s">
        <v>2468</v>
      </c>
      <c r="H1560" s="67">
        <v>45481</v>
      </c>
      <c r="I1560" s="37">
        <v>45483</v>
      </c>
      <c r="J1560" s="41">
        <v>25000</v>
      </c>
      <c r="K1560" s="44">
        <v>6.7156000000000002</v>
      </c>
      <c r="L1560" s="67">
        <v>45665</v>
      </c>
      <c r="M1560" s="44">
        <v>60.692</v>
      </c>
      <c r="N1560" s="110">
        <v>14023</v>
      </c>
      <c r="O1560" s="146">
        <v>1150</v>
      </c>
      <c r="P1560" s="70">
        <v>15173</v>
      </c>
      <c r="Q1560" s="44">
        <v>6.6</v>
      </c>
      <c r="R1560" s="44">
        <v>6</v>
      </c>
      <c r="S1560" s="44">
        <v>6.6</v>
      </c>
      <c r="T1560" s="132">
        <v>25000</v>
      </c>
      <c r="U1560" s="44">
        <v>96.716369999999998</v>
      </c>
      <c r="W1560" s="163">
        <f t="shared" si="64"/>
        <v>9827</v>
      </c>
    </row>
    <row r="1561" spans="1:23" ht="15" customHeight="1" x14ac:dyDescent="0.2">
      <c r="A1561" s="141"/>
      <c r="B1561" s="175"/>
      <c r="C1561" s="34" t="s">
        <v>112</v>
      </c>
      <c r="D1561" s="34" t="s">
        <v>1177</v>
      </c>
      <c r="E1561" s="65" t="s">
        <v>18</v>
      </c>
      <c r="F1561" s="65" t="s">
        <v>2475</v>
      </c>
      <c r="G1561" s="43" t="s">
        <v>2468</v>
      </c>
      <c r="H1561" s="67">
        <v>45482</v>
      </c>
      <c r="I1561" s="37">
        <v>45484</v>
      </c>
      <c r="J1561" s="41">
        <v>10000</v>
      </c>
      <c r="K1561" s="44">
        <v>7.2827000000000002</v>
      </c>
      <c r="L1561" s="67">
        <v>45848</v>
      </c>
      <c r="M1561" s="44">
        <v>100.3</v>
      </c>
      <c r="N1561" s="110">
        <v>4994</v>
      </c>
      <c r="O1561" s="146">
        <v>5006</v>
      </c>
      <c r="P1561" s="70">
        <v>10000</v>
      </c>
      <c r="Q1561" s="44">
        <v>6.8</v>
      </c>
      <c r="R1561" s="44">
        <v>5.9</v>
      </c>
      <c r="S1561" s="44">
        <v>7</v>
      </c>
      <c r="T1561" s="132">
        <v>10000</v>
      </c>
      <c r="U1561" s="44">
        <v>93.141430999999997</v>
      </c>
      <c r="W1561" s="163">
        <f t="shared" si="64"/>
        <v>0</v>
      </c>
    </row>
    <row r="1562" spans="1:23" ht="15" customHeight="1" x14ac:dyDescent="0.2">
      <c r="A1562" s="141"/>
      <c r="B1562" s="175"/>
      <c r="C1562" s="34" t="s">
        <v>79</v>
      </c>
      <c r="D1562" s="34" t="s">
        <v>1177</v>
      </c>
      <c r="E1562" s="65" t="s">
        <v>21</v>
      </c>
      <c r="F1562" s="65" t="s">
        <v>2476</v>
      </c>
      <c r="G1562" s="43" t="s">
        <v>2468</v>
      </c>
      <c r="H1562" s="67">
        <v>45489</v>
      </c>
      <c r="I1562" s="37">
        <v>45491</v>
      </c>
      <c r="J1562" s="41">
        <v>10000</v>
      </c>
      <c r="K1562" s="44">
        <v>6.8936999999999999</v>
      </c>
      <c r="L1562" s="67">
        <v>45673</v>
      </c>
      <c r="M1562" s="44">
        <v>156.6</v>
      </c>
      <c r="N1562" s="110">
        <v>5918</v>
      </c>
      <c r="O1562" s="146">
        <v>4082</v>
      </c>
      <c r="P1562" s="70">
        <v>10000</v>
      </c>
      <c r="Q1562" s="44">
        <v>6.75</v>
      </c>
      <c r="R1562" s="44">
        <v>6.1</v>
      </c>
      <c r="S1562" s="44">
        <v>7</v>
      </c>
      <c r="T1562" s="132">
        <v>10000</v>
      </c>
      <c r="U1562" s="44">
        <v>96.632226000000003</v>
      </c>
      <c r="W1562" s="163">
        <f t="shared" si="64"/>
        <v>0</v>
      </c>
    </row>
    <row r="1563" spans="1:23" ht="15" customHeight="1" x14ac:dyDescent="0.2">
      <c r="A1563" s="141"/>
      <c r="B1563" s="175"/>
      <c r="C1563" s="34" t="s">
        <v>79</v>
      </c>
      <c r="D1563" s="34" t="s">
        <v>2254</v>
      </c>
      <c r="E1563" s="65" t="s">
        <v>21</v>
      </c>
      <c r="F1563" s="65" t="s">
        <v>2477</v>
      </c>
      <c r="G1563" s="43" t="s">
        <v>2468</v>
      </c>
      <c r="H1563" s="67">
        <v>45490</v>
      </c>
      <c r="I1563" s="37">
        <v>45492</v>
      </c>
      <c r="J1563" s="41">
        <v>5000</v>
      </c>
      <c r="K1563" s="44">
        <v>6.8936999999999999</v>
      </c>
      <c r="L1563" s="67">
        <v>45673</v>
      </c>
      <c r="M1563" s="44">
        <v>114.48</v>
      </c>
      <c r="N1563" s="110">
        <v>1218</v>
      </c>
      <c r="O1563" s="146">
        <v>3782</v>
      </c>
      <c r="P1563" s="70">
        <v>5000</v>
      </c>
      <c r="Q1563" s="44">
        <v>6.8936999999999999</v>
      </c>
      <c r="R1563" s="44">
        <v>6.8936999999999999</v>
      </c>
      <c r="S1563" s="44">
        <v>6.8936999999999999</v>
      </c>
      <c r="T1563" s="132">
        <v>5000</v>
      </c>
      <c r="U1563" s="44">
        <v>96.632226000000003</v>
      </c>
      <c r="W1563" s="163">
        <f t="shared" si="64"/>
        <v>0</v>
      </c>
    </row>
    <row r="1564" spans="1:23" ht="15" customHeight="1" x14ac:dyDescent="0.2">
      <c r="A1564" s="141"/>
      <c r="B1564" s="175"/>
      <c r="C1564" s="34" t="s">
        <v>76</v>
      </c>
      <c r="D1564" s="34" t="s">
        <v>1177</v>
      </c>
      <c r="E1564" s="65" t="s">
        <v>18</v>
      </c>
      <c r="F1564" s="65" t="s">
        <v>2478</v>
      </c>
      <c r="G1564" s="43" t="s">
        <v>2468</v>
      </c>
      <c r="H1564" s="67">
        <v>45488</v>
      </c>
      <c r="I1564" s="37">
        <v>45490</v>
      </c>
      <c r="J1564" s="41">
        <v>15000</v>
      </c>
      <c r="K1564" s="44">
        <v>7.1001000000000003</v>
      </c>
      <c r="L1564" s="67">
        <v>45854</v>
      </c>
      <c r="M1564" s="44">
        <v>31.7</v>
      </c>
      <c r="N1564" s="110">
        <v>3395</v>
      </c>
      <c r="O1564" s="146">
        <v>1350</v>
      </c>
      <c r="P1564" s="70">
        <v>4745</v>
      </c>
      <c r="Q1564" s="44">
        <v>6.75</v>
      </c>
      <c r="R1564" s="44">
        <v>6</v>
      </c>
      <c r="S1564" s="44">
        <v>8</v>
      </c>
      <c r="T1564" s="132">
        <v>15000</v>
      </c>
      <c r="U1564" s="44">
        <v>93.301841999999994</v>
      </c>
      <c r="W1564" s="163">
        <f t="shared" si="64"/>
        <v>10255</v>
      </c>
    </row>
    <row r="1565" spans="1:23" ht="15" customHeight="1" x14ac:dyDescent="0.2">
      <c r="A1565" s="141"/>
      <c r="B1565" s="175"/>
      <c r="C1565" s="34" t="s">
        <v>111</v>
      </c>
      <c r="D1565" s="34" t="s">
        <v>1397</v>
      </c>
      <c r="E1565" s="65" t="s">
        <v>21</v>
      </c>
      <c r="F1565" s="65" t="s">
        <v>2479</v>
      </c>
      <c r="G1565" s="43" t="s">
        <v>2468</v>
      </c>
      <c r="H1565" s="67">
        <v>45490</v>
      </c>
      <c r="I1565" s="37">
        <v>45492</v>
      </c>
      <c r="J1565" s="41">
        <v>15000</v>
      </c>
      <c r="K1565" s="44">
        <v>6.4805999999999999</v>
      </c>
      <c r="L1565" s="67">
        <v>45562</v>
      </c>
      <c r="M1565" s="44">
        <v>100</v>
      </c>
      <c r="N1565" s="110">
        <v>10000</v>
      </c>
      <c r="O1565" s="146">
        <v>5000</v>
      </c>
      <c r="P1565" s="70">
        <v>15000</v>
      </c>
      <c r="Q1565" s="44">
        <v>6.4</v>
      </c>
      <c r="R1565" s="44">
        <v>6.4</v>
      </c>
      <c r="S1565" s="44">
        <v>6.4</v>
      </c>
      <c r="T1565" s="132">
        <v>15000</v>
      </c>
      <c r="U1565" s="44">
        <v>98.755555999999999</v>
      </c>
      <c r="W1565" s="163">
        <f t="shared" si="64"/>
        <v>0</v>
      </c>
    </row>
    <row r="1566" spans="1:23" ht="15" customHeight="1" x14ac:dyDescent="0.2">
      <c r="A1566" s="141"/>
      <c r="B1566" s="175"/>
      <c r="C1566" s="34" t="s">
        <v>111</v>
      </c>
      <c r="D1566" s="34" t="s">
        <v>1397</v>
      </c>
      <c r="E1566" s="65" t="s">
        <v>18</v>
      </c>
      <c r="F1566" s="65" t="s">
        <v>2480</v>
      </c>
      <c r="G1566" s="43" t="s">
        <v>2468</v>
      </c>
      <c r="H1566" s="67">
        <v>45490</v>
      </c>
      <c r="I1566" s="37">
        <v>45492</v>
      </c>
      <c r="J1566" s="41">
        <v>15000</v>
      </c>
      <c r="K1566" s="44">
        <v>6.9572000000000003</v>
      </c>
      <c r="L1566" s="67">
        <v>45856</v>
      </c>
      <c r="M1566" s="44">
        <v>100</v>
      </c>
      <c r="N1566" s="110">
        <v>10100</v>
      </c>
      <c r="O1566" s="146">
        <v>4900</v>
      </c>
      <c r="P1566" s="70">
        <v>15000</v>
      </c>
      <c r="Q1566" s="44">
        <v>6.5</v>
      </c>
      <c r="R1566" s="44">
        <v>6.5</v>
      </c>
      <c r="S1566" s="44">
        <v>6.5</v>
      </c>
      <c r="T1566" s="132">
        <v>15000</v>
      </c>
      <c r="U1566" s="44">
        <v>93.427778000000004</v>
      </c>
      <c r="W1566" s="163">
        <f t="shared" si="64"/>
        <v>0</v>
      </c>
    </row>
    <row r="1567" spans="1:23" ht="15" customHeight="1" x14ac:dyDescent="0.25">
      <c r="A1567" s="141"/>
      <c r="B1567" s="175"/>
      <c r="C1567" s="34" t="s">
        <v>113</v>
      </c>
      <c r="D1567" s="34" t="s">
        <v>1177</v>
      </c>
      <c r="E1567" s="65" t="s">
        <v>21</v>
      </c>
      <c r="F1567" s="65" t="s">
        <v>2481</v>
      </c>
      <c r="G1567" s="43" t="s">
        <v>2468</v>
      </c>
      <c r="H1567" s="67">
        <v>45490</v>
      </c>
      <c r="I1567" s="37">
        <v>45492</v>
      </c>
      <c r="J1567" s="41">
        <v>10000</v>
      </c>
      <c r="K1567" s="44">
        <v>6.7069999999999999</v>
      </c>
      <c r="L1567" s="67">
        <v>45674</v>
      </c>
      <c r="M1567" s="44">
        <v>39.049999999999997</v>
      </c>
      <c r="N1567" s="109">
        <v>0</v>
      </c>
      <c r="O1567" s="146">
        <v>3850</v>
      </c>
      <c r="P1567" s="70">
        <v>3850</v>
      </c>
      <c r="Q1567" s="44">
        <v>6.5</v>
      </c>
      <c r="R1567" s="44">
        <v>6</v>
      </c>
      <c r="S1567" s="44">
        <v>7</v>
      </c>
      <c r="T1567" s="132">
        <v>10000</v>
      </c>
      <c r="U1567" s="44">
        <v>96.720455000000001</v>
      </c>
      <c r="W1567" s="163">
        <f t="shared" si="64"/>
        <v>6150</v>
      </c>
    </row>
    <row r="1568" spans="1:23" ht="15" customHeight="1" x14ac:dyDescent="0.25">
      <c r="A1568" s="141"/>
      <c r="B1568" s="175"/>
      <c r="C1568" s="34" t="s">
        <v>76</v>
      </c>
      <c r="D1568" s="34" t="s">
        <v>1177</v>
      </c>
      <c r="E1568" s="65" t="s">
        <v>21</v>
      </c>
      <c r="F1568" s="65" t="s">
        <v>2491</v>
      </c>
      <c r="G1568" s="43" t="s">
        <v>2468</v>
      </c>
      <c r="H1568" s="67">
        <v>45495</v>
      </c>
      <c r="I1568" s="37">
        <v>45497</v>
      </c>
      <c r="J1568" s="41">
        <v>10000</v>
      </c>
      <c r="K1568" s="44">
        <v>6.8103999999999996</v>
      </c>
      <c r="L1568" s="67">
        <v>45679</v>
      </c>
      <c r="M1568" s="44">
        <v>63.05</v>
      </c>
      <c r="N1568" s="109">
        <v>1295</v>
      </c>
      <c r="O1568" s="146">
        <v>5000</v>
      </c>
      <c r="P1568" s="70">
        <v>6295</v>
      </c>
      <c r="Q1568" s="44">
        <v>6.6</v>
      </c>
      <c r="R1568" s="44">
        <v>6.5</v>
      </c>
      <c r="S1568" s="44">
        <v>7</v>
      </c>
      <c r="T1568" s="132">
        <v>10000</v>
      </c>
      <c r="U1568" s="44">
        <v>96.671565000000001</v>
      </c>
      <c r="W1568" s="163">
        <f t="shared" si="64"/>
        <v>3705</v>
      </c>
    </row>
    <row r="1569" spans="1:23" ht="15" customHeight="1" x14ac:dyDescent="0.25">
      <c r="A1569" s="141"/>
      <c r="B1569" s="175"/>
      <c r="C1569" s="34" t="s">
        <v>79</v>
      </c>
      <c r="D1569" s="34" t="s">
        <v>1177</v>
      </c>
      <c r="E1569" s="65" t="s">
        <v>18</v>
      </c>
      <c r="F1569" s="65" t="s">
        <v>2492</v>
      </c>
      <c r="G1569" s="43" t="s">
        <v>2468</v>
      </c>
      <c r="H1569" s="67">
        <v>45496</v>
      </c>
      <c r="I1569" s="37">
        <v>45498</v>
      </c>
      <c r="J1569" s="41">
        <v>10000</v>
      </c>
      <c r="K1569" s="44">
        <v>7.0948000000000002</v>
      </c>
      <c r="L1569" s="67">
        <v>45862</v>
      </c>
      <c r="M1569" s="44">
        <v>12.38</v>
      </c>
      <c r="N1569" s="109">
        <v>75</v>
      </c>
      <c r="O1569" s="146">
        <v>1163</v>
      </c>
      <c r="P1569" s="70">
        <v>1238</v>
      </c>
      <c r="Q1569" s="44">
        <v>7</v>
      </c>
      <c r="R1569" s="44">
        <v>5.4</v>
      </c>
      <c r="S1569" s="44">
        <v>7</v>
      </c>
      <c r="T1569" s="132">
        <v>10000</v>
      </c>
      <c r="U1569" s="44">
        <v>93.306574999999995</v>
      </c>
      <c r="W1569" s="163">
        <f t="shared" si="64"/>
        <v>8762</v>
      </c>
    </row>
    <row r="1570" spans="1:23" ht="15" customHeight="1" x14ac:dyDescent="0.25">
      <c r="A1570" s="141"/>
      <c r="B1570" s="175"/>
      <c r="C1570" s="34" t="s">
        <v>79</v>
      </c>
      <c r="D1570" s="34" t="s">
        <v>1177</v>
      </c>
      <c r="E1570" s="65" t="s">
        <v>23</v>
      </c>
      <c r="F1570" s="65" t="s">
        <v>2493</v>
      </c>
      <c r="G1570" s="43" t="s">
        <v>2468</v>
      </c>
      <c r="H1570" s="67">
        <v>45496</v>
      </c>
      <c r="I1570" s="37">
        <v>45498</v>
      </c>
      <c r="J1570" s="41">
        <v>20000</v>
      </c>
      <c r="K1570" s="44">
        <v>6.7149999999999999</v>
      </c>
      <c r="L1570" s="67">
        <v>45589</v>
      </c>
      <c r="M1570" s="44">
        <v>78.67</v>
      </c>
      <c r="N1570" s="109">
        <v>8000</v>
      </c>
      <c r="O1570" s="146">
        <v>7734</v>
      </c>
      <c r="P1570" s="70">
        <v>15734</v>
      </c>
      <c r="Q1570" s="44">
        <v>6.8</v>
      </c>
      <c r="R1570" s="44">
        <v>6</v>
      </c>
      <c r="S1570" s="44">
        <v>6.8</v>
      </c>
      <c r="T1570" s="132">
        <v>20000</v>
      </c>
      <c r="U1570" s="44">
        <v>98.330920000000006</v>
      </c>
      <c r="W1570" s="163">
        <f t="shared" si="64"/>
        <v>4266</v>
      </c>
    </row>
    <row r="1571" spans="1:23" ht="15" customHeight="1" x14ac:dyDescent="0.25">
      <c r="A1571" s="141"/>
      <c r="B1571" s="172" t="s">
        <v>117</v>
      </c>
      <c r="C1571" s="26" t="s">
        <v>111</v>
      </c>
      <c r="D1571" s="26" t="s">
        <v>1177</v>
      </c>
      <c r="E1571" s="27" t="s">
        <v>21</v>
      </c>
      <c r="F1571" s="27" t="s">
        <v>2494</v>
      </c>
      <c r="G1571" s="47" t="s">
        <v>2468</v>
      </c>
      <c r="H1571" s="74">
        <v>45497</v>
      </c>
      <c r="I1571" s="74">
        <v>45499</v>
      </c>
      <c r="J1571" s="88">
        <v>10000</v>
      </c>
      <c r="K1571" s="63">
        <v>6.6711999999999998</v>
      </c>
      <c r="L1571" s="60">
        <v>45681</v>
      </c>
      <c r="M1571" s="63">
        <v>72.39</v>
      </c>
      <c r="N1571" s="112">
        <v>1500</v>
      </c>
      <c r="O1571" s="112">
        <v>5729</v>
      </c>
      <c r="P1571" s="64">
        <v>7229</v>
      </c>
      <c r="Q1571" s="63">
        <v>6.5</v>
      </c>
      <c r="R1571" s="63">
        <v>6</v>
      </c>
      <c r="S1571" s="63">
        <v>7</v>
      </c>
      <c r="T1571" s="112">
        <v>10000</v>
      </c>
      <c r="U1571" s="63">
        <v>96.737386999999998</v>
      </c>
      <c r="W1571" s="163">
        <f t="shared" si="64"/>
        <v>2771</v>
      </c>
    </row>
    <row r="1572" spans="1:23" ht="15" customHeight="1" x14ac:dyDescent="0.25">
      <c r="A1572" s="141"/>
      <c r="B1572" s="171"/>
      <c r="C1572" s="26" t="s">
        <v>79</v>
      </c>
      <c r="D1572" s="26" t="s">
        <v>1177</v>
      </c>
      <c r="E1572" s="27" t="s">
        <v>23</v>
      </c>
      <c r="F1572" s="27" t="s">
        <v>2498</v>
      </c>
      <c r="G1572" s="47" t="s">
        <v>2468</v>
      </c>
      <c r="H1572" s="74">
        <v>45503</v>
      </c>
      <c r="I1572" s="74">
        <v>45505</v>
      </c>
      <c r="J1572" s="88">
        <v>20000</v>
      </c>
      <c r="K1572" s="63">
        <v>6.3221999999999996</v>
      </c>
      <c r="L1572" s="60">
        <v>45596</v>
      </c>
      <c r="M1572" s="63">
        <v>32.674999999999997</v>
      </c>
      <c r="N1572" s="112">
        <v>1000</v>
      </c>
      <c r="O1572" s="112">
        <v>5510</v>
      </c>
      <c r="P1572" s="64">
        <v>6510</v>
      </c>
      <c r="Q1572" s="63">
        <v>6.3</v>
      </c>
      <c r="R1572" s="63">
        <v>6</v>
      </c>
      <c r="S1572" s="63">
        <v>6.5</v>
      </c>
      <c r="T1572" s="112">
        <v>20000</v>
      </c>
      <c r="U1572" s="63">
        <v>98.427030999999999</v>
      </c>
      <c r="W1572" s="163">
        <f t="shared" si="64"/>
        <v>13490</v>
      </c>
    </row>
    <row r="1573" spans="1:23" ht="15" customHeight="1" x14ac:dyDescent="0.25">
      <c r="A1573" s="141"/>
      <c r="B1573" s="171"/>
      <c r="C1573" s="26" t="s">
        <v>79</v>
      </c>
      <c r="D1573" s="26" t="s">
        <v>1177</v>
      </c>
      <c r="E1573" s="27" t="s">
        <v>21</v>
      </c>
      <c r="F1573" s="27" t="s">
        <v>2499</v>
      </c>
      <c r="G1573" s="47" t="s">
        <v>2468</v>
      </c>
      <c r="H1573" s="74">
        <v>45503</v>
      </c>
      <c r="I1573" s="74">
        <v>45505</v>
      </c>
      <c r="J1573" s="88">
        <v>15000</v>
      </c>
      <c r="K1573" s="63">
        <v>6.9709000000000003</v>
      </c>
      <c r="L1573" s="60">
        <v>45687</v>
      </c>
      <c r="M1573" s="63">
        <v>35.386699999999998</v>
      </c>
      <c r="N1573" s="112">
        <v>31</v>
      </c>
      <c r="O1573" s="112">
        <v>5227</v>
      </c>
      <c r="P1573" s="64">
        <v>5258</v>
      </c>
      <c r="Q1573" s="63">
        <v>6.75</v>
      </c>
      <c r="R1573" s="63">
        <v>6.5</v>
      </c>
      <c r="S1573" s="63">
        <v>7</v>
      </c>
      <c r="T1573" s="112">
        <v>15000</v>
      </c>
      <c r="U1573" s="63">
        <v>96.595806999999994</v>
      </c>
      <c r="W1573" s="163">
        <f t="shared" si="64"/>
        <v>9742</v>
      </c>
    </row>
    <row r="1574" spans="1:23" ht="15" customHeight="1" x14ac:dyDescent="0.25">
      <c r="A1574" s="142"/>
      <c r="B1574" s="171"/>
      <c r="C1574" s="26" t="s">
        <v>111</v>
      </c>
      <c r="D1574" s="26" t="s">
        <v>1177</v>
      </c>
      <c r="E1574" s="27" t="s">
        <v>21</v>
      </c>
      <c r="F1574" s="27" t="s">
        <v>2500</v>
      </c>
      <c r="G1574" s="47" t="s">
        <v>2468</v>
      </c>
      <c r="H1574" s="74">
        <v>45504</v>
      </c>
      <c r="I1574" s="74">
        <v>45506</v>
      </c>
      <c r="J1574" s="88">
        <v>11000</v>
      </c>
      <c r="K1574" s="63">
        <v>6.6569000000000003</v>
      </c>
      <c r="L1574" s="60">
        <v>45688</v>
      </c>
      <c r="M1574" s="63">
        <v>39.9818</v>
      </c>
      <c r="N1574" s="112">
        <v>1200</v>
      </c>
      <c r="O1574" s="112">
        <v>3148</v>
      </c>
      <c r="P1574" s="64">
        <v>4348</v>
      </c>
      <c r="Q1574" s="63">
        <v>6.5</v>
      </c>
      <c r="R1574" s="63">
        <v>6.25</v>
      </c>
      <c r="S1574" s="63">
        <v>6.55</v>
      </c>
      <c r="T1574" s="112">
        <v>11000</v>
      </c>
      <c r="U1574" s="63">
        <v>96.744119999999995</v>
      </c>
      <c r="W1574" s="163">
        <f t="shared" si="64"/>
        <v>6652</v>
      </c>
    </row>
    <row r="1575" spans="1:23" ht="15" customHeight="1" x14ac:dyDescent="0.25">
      <c r="A1575" s="140"/>
      <c r="B1575" s="171"/>
      <c r="C1575" s="26" t="s">
        <v>79</v>
      </c>
      <c r="D1575" s="26" t="s">
        <v>1177</v>
      </c>
      <c r="E1575" s="27" t="s">
        <v>23</v>
      </c>
      <c r="F1575" s="27" t="s">
        <v>2505</v>
      </c>
      <c r="G1575" s="47" t="s">
        <v>2506</v>
      </c>
      <c r="H1575" s="74">
        <v>45510</v>
      </c>
      <c r="I1575" s="74">
        <v>45512</v>
      </c>
      <c r="J1575" s="88">
        <v>20000</v>
      </c>
      <c r="K1575" s="63">
        <v>6.3525</v>
      </c>
      <c r="L1575" s="60">
        <v>45603</v>
      </c>
      <c r="M1575" s="63">
        <v>111.58499999999999</v>
      </c>
      <c r="N1575" s="112">
        <v>500</v>
      </c>
      <c r="O1575" s="112">
        <v>19500</v>
      </c>
      <c r="P1575" s="64">
        <v>20000</v>
      </c>
      <c r="Q1575" s="63">
        <v>6.5</v>
      </c>
      <c r="R1575" s="63">
        <v>6.2</v>
      </c>
      <c r="S1575" s="63">
        <v>6.5</v>
      </c>
      <c r="T1575" s="112">
        <v>20000</v>
      </c>
      <c r="U1575" s="63">
        <v>98.419651000000002</v>
      </c>
      <c r="W1575" s="163">
        <f t="shared" si="64"/>
        <v>0</v>
      </c>
    </row>
    <row r="1576" spans="1:23" ht="15" customHeight="1" x14ac:dyDescent="0.25">
      <c r="A1576" s="141"/>
      <c r="B1576" s="171"/>
      <c r="C1576" s="26" t="s">
        <v>79</v>
      </c>
      <c r="D1576" s="26" t="s">
        <v>1177</v>
      </c>
      <c r="E1576" s="27" t="s">
        <v>21</v>
      </c>
      <c r="F1576" s="27" t="s">
        <v>2507</v>
      </c>
      <c r="G1576" s="47" t="s">
        <v>2506</v>
      </c>
      <c r="H1576" s="74">
        <v>45510</v>
      </c>
      <c r="I1576" s="74">
        <v>45512</v>
      </c>
      <c r="J1576" s="88">
        <v>15000</v>
      </c>
      <c r="K1576" s="63">
        <v>6.9397000000000002</v>
      </c>
      <c r="L1576" s="60">
        <v>45694</v>
      </c>
      <c r="M1576" s="63">
        <v>45.38</v>
      </c>
      <c r="N1576" s="112">
        <v>1000</v>
      </c>
      <c r="O1576" s="112">
        <v>5807</v>
      </c>
      <c r="P1576" s="64">
        <v>6807</v>
      </c>
      <c r="Q1576" s="63">
        <v>6.75</v>
      </c>
      <c r="R1576" s="63">
        <v>6.45</v>
      </c>
      <c r="S1576" s="63">
        <v>6.75</v>
      </c>
      <c r="T1576" s="112">
        <v>15000</v>
      </c>
      <c r="U1576" s="63">
        <v>96.610523999999998</v>
      </c>
      <c r="W1576" s="163">
        <f t="shared" si="64"/>
        <v>8193</v>
      </c>
    </row>
    <row r="1577" spans="1:23" ht="15" customHeight="1" x14ac:dyDescent="0.25">
      <c r="A1577" s="141"/>
      <c r="B1577" s="171"/>
      <c r="C1577" s="26" t="s">
        <v>79</v>
      </c>
      <c r="D1577" s="26" t="s">
        <v>1177</v>
      </c>
      <c r="E1577" s="27" t="s">
        <v>18</v>
      </c>
      <c r="F1577" s="27" t="s">
        <v>2508</v>
      </c>
      <c r="G1577" s="47" t="s">
        <v>2506</v>
      </c>
      <c r="H1577" s="74">
        <v>45510</v>
      </c>
      <c r="I1577" s="74">
        <v>45512</v>
      </c>
      <c r="J1577" s="88">
        <v>15000</v>
      </c>
      <c r="K1577" s="63">
        <v>7.5042999999999997</v>
      </c>
      <c r="L1577" s="60">
        <v>45876</v>
      </c>
      <c r="M1577" s="63">
        <v>95.446700000000007</v>
      </c>
      <c r="N1577" s="112">
        <v>0</v>
      </c>
      <c r="O1577" s="112">
        <v>14317</v>
      </c>
      <c r="P1577" s="64">
        <v>14317</v>
      </c>
      <c r="Q1577" s="63">
        <v>7.5042999999999997</v>
      </c>
      <c r="R1577" s="63">
        <v>6.5</v>
      </c>
      <c r="S1577" s="63">
        <v>7</v>
      </c>
      <c r="T1577" s="112">
        <v>15000</v>
      </c>
      <c r="U1577" s="63">
        <v>92.947441699999999</v>
      </c>
      <c r="W1577" s="163">
        <f t="shared" si="64"/>
        <v>683</v>
      </c>
    </row>
    <row r="1578" spans="1:23" ht="15" customHeight="1" x14ac:dyDescent="0.25">
      <c r="A1578" s="141"/>
      <c r="B1578" s="171"/>
      <c r="C1578" s="26" t="s">
        <v>112</v>
      </c>
      <c r="D1578" s="26" t="s">
        <v>1177</v>
      </c>
      <c r="E1578" s="27" t="s">
        <v>21</v>
      </c>
      <c r="F1578" s="27" t="s">
        <v>2509</v>
      </c>
      <c r="G1578" s="47" t="s">
        <v>2506</v>
      </c>
      <c r="H1578" s="74">
        <v>45510</v>
      </c>
      <c r="I1578" s="74">
        <v>45512</v>
      </c>
      <c r="J1578" s="88">
        <v>15000</v>
      </c>
      <c r="K1578" s="63">
        <v>6.4539</v>
      </c>
      <c r="L1578" s="60">
        <v>45694</v>
      </c>
      <c r="M1578" s="63">
        <v>5</v>
      </c>
      <c r="N1578" s="112">
        <v>0</v>
      </c>
      <c r="O1578" s="112">
        <v>750</v>
      </c>
      <c r="P1578" s="64">
        <v>750</v>
      </c>
      <c r="Q1578" s="63">
        <v>6.25</v>
      </c>
      <c r="R1578" s="63">
        <v>6.25</v>
      </c>
      <c r="S1578" s="63">
        <v>6.25</v>
      </c>
      <c r="T1578" s="112">
        <v>15000</v>
      </c>
      <c r="U1578" s="63">
        <v>96.840277999999998</v>
      </c>
      <c r="W1578" s="163">
        <f t="shared" si="64"/>
        <v>14250</v>
      </c>
    </row>
    <row r="1579" spans="1:23" ht="15" customHeight="1" x14ac:dyDescent="0.25">
      <c r="A1579" s="141"/>
      <c r="B1579" s="171"/>
      <c r="C1579" s="26" t="s">
        <v>111</v>
      </c>
      <c r="D1579" s="26" t="s">
        <v>1177</v>
      </c>
      <c r="E1579" s="27" t="s">
        <v>18</v>
      </c>
      <c r="F1579" s="27" t="s">
        <v>2510</v>
      </c>
      <c r="G1579" s="47" t="s">
        <v>2506</v>
      </c>
      <c r="H1579" s="74">
        <v>45511</v>
      </c>
      <c r="I1579" s="74">
        <v>45513</v>
      </c>
      <c r="J1579" s="88">
        <v>13500</v>
      </c>
      <c r="K1579" s="63">
        <v>7.1272000000000002</v>
      </c>
      <c r="L1579" s="60">
        <v>45877</v>
      </c>
      <c r="M1579" s="63">
        <v>64.251900000000006</v>
      </c>
      <c r="N1579" s="112">
        <v>895</v>
      </c>
      <c r="O1579" s="112">
        <v>7769</v>
      </c>
      <c r="P1579" s="64">
        <v>8664</v>
      </c>
      <c r="Q1579" s="63">
        <v>7.1272000000000002</v>
      </c>
      <c r="R1579" s="63">
        <v>5.7</v>
      </c>
      <c r="S1579" s="63">
        <v>6.75</v>
      </c>
      <c r="T1579" s="112">
        <v>13500</v>
      </c>
      <c r="U1579" s="63">
        <v>93.277990000000003</v>
      </c>
      <c r="W1579" s="163">
        <f t="shared" si="64"/>
        <v>4836</v>
      </c>
    </row>
    <row r="1580" spans="1:23" ht="15" customHeight="1" x14ac:dyDescent="0.25">
      <c r="A1580" s="141"/>
      <c r="B1580" s="171"/>
      <c r="C1580" s="26" t="s">
        <v>76</v>
      </c>
      <c r="D1580" s="26" t="s">
        <v>1177</v>
      </c>
      <c r="E1580" s="27" t="s">
        <v>21</v>
      </c>
      <c r="F1580" s="27" t="s">
        <v>2513</v>
      </c>
      <c r="G1580" s="47" t="s">
        <v>2506</v>
      </c>
      <c r="H1580" s="74">
        <v>45516</v>
      </c>
      <c r="I1580" s="74">
        <v>45518</v>
      </c>
      <c r="J1580" s="88">
        <v>15000</v>
      </c>
      <c r="K1580" s="63">
        <v>6.4520999999999997</v>
      </c>
      <c r="L1580" s="60">
        <v>45700</v>
      </c>
      <c r="M1580" s="63">
        <v>44.34</v>
      </c>
      <c r="N1580" s="112">
        <v>6525</v>
      </c>
      <c r="O1580" s="112">
        <v>0</v>
      </c>
      <c r="P1580" s="64">
        <v>6525</v>
      </c>
      <c r="Q1580" s="63">
        <v>6.25</v>
      </c>
      <c r="R1580" s="63">
        <v>6.1</v>
      </c>
      <c r="S1580" s="63">
        <v>6.25</v>
      </c>
      <c r="T1580" s="112">
        <v>15000</v>
      </c>
      <c r="U1580" s="63">
        <v>96.841149000000001</v>
      </c>
      <c r="W1580" s="163">
        <f t="shared" si="64"/>
        <v>8475</v>
      </c>
    </row>
    <row r="1581" spans="1:23" ht="15" customHeight="1" x14ac:dyDescent="0.25">
      <c r="A1581" s="141"/>
      <c r="B1581" s="171"/>
      <c r="C1581" s="26" t="s">
        <v>79</v>
      </c>
      <c r="D1581" s="26" t="s">
        <v>1177</v>
      </c>
      <c r="E1581" s="27" t="s">
        <v>23</v>
      </c>
      <c r="F1581" s="27" t="s">
        <v>2514</v>
      </c>
      <c r="G1581" s="47" t="s">
        <v>2506</v>
      </c>
      <c r="H1581" s="74">
        <v>45517</v>
      </c>
      <c r="I1581" s="74">
        <v>45519</v>
      </c>
      <c r="J1581" s="88">
        <v>15000</v>
      </c>
      <c r="K1581" s="63">
        <v>6.3803999999999998</v>
      </c>
      <c r="L1581" s="60">
        <v>45610</v>
      </c>
      <c r="M1581" s="63">
        <v>75.86</v>
      </c>
      <c r="N1581" s="112">
        <v>500</v>
      </c>
      <c r="O1581" s="112">
        <v>10879</v>
      </c>
      <c r="P1581" s="64">
        <v>11379</v>
      </c>
      <c r="Q1581" s="63">
        <v>6.5</v>
      </c>
      <c r="R1581" s="63">
        <v>6</v>
      </c>
      <c r="S1581" s="63">
        <v>6.5</v>
      </c>
      <c r="T1581" s="112">
        <v>15000</v>
      </c>
      <c r="U1581" s="63">
        <v>98.412778000000003</v>
      </c>
      <c r="W1581" s="163">
        <f t="shared" si="64"/>
        <v>3621</v>
      </c>
    </row>
    <row r="1582" spans="1:23" ht="15" customHeight="1" x14ac:dyDescent="0.25">
      <c r="A1582" s="141"/>
      <c r="B1582" s="171"/>
      <c r="C1582" s="26" t="s">
        <v>79</v>
      </c>
      <c r="D1582" s="26" t="s">
        <v>1177</v>
      </c>
      <c r="E1582" s="27" t="s">
        <v>21</v>
      </c>
      <c r="F1582" s="27" t="s">
        <v>2515</v>
      </c>
      <c r="G1582" s="47" t="s">
        <v>2506</v>
      </c>
      <c r="H1582" s="74">
        <v>45517</v>
      </c>
      <c r="I1582" s="74">
        <v>45519</v>
      </c>
      <c r="J1582" s="88">
        <v>10000</v>
      </c>
      <c r="K1582" s="63"/>
      <c r="L1582" s="60"/>
      <c r="M1582" s="63"/>
      <c r="N1582" s="112"/>
      <c r="O1582" s="112">
        <v>0</v>
      </c>
      <c r="P1582" s="64"/>
      <c r="Q1582" s="63"/>
      <c r="R1582" s="63"/>
      <c r="S1582" s="63"/>
      <c r="T1582" s="112">
        <v>10000</v>
      </c>
      <c r="U1582" s="63"/>
      <c r="W1582" s="163">
        <f t="shared" si="64"/>
        <v>10000</v>
      </c>
    </row>
    <row r="1583" spans="1:23" ht="15" customHeight="1" x14ac:dyDescent="0.25">
      <c r="A1583" s="141"/>
      <c r="B1583" s="171"/>
      <c r="C1583" s="26" t="s">
        <v>111</v>
      </c>
      <c r="D1583" s="26" t="s">
        <v>1177</v>
      </c>
      <c r="E1583" s="27" t="s">
        <v>23</v>
      </c>
      <c r="F1583" s="27" t="s">
        <v>2516</v>
      </c>
      <c r="G1583" s="47" t="s">
        <v>2506</v>
      </c>
      <c r="H1583" s="74">
        <v>45518</v>
      </c>
      <c r="I1583" s="74">
        <v>45520</v>
      </c>
      <c r="J1583" s="88">
        <v>10000</v>
      </c>
      <c r="K1583" s="63">
        <v>6.3052000000000001</v>
      </c>
      <c r="L1583" s="60">
        <v>45611</v>
      </c>
      <c r="M1583" s="63">
        <v>89.1</v>
      </c>
      <c r="N1583" s="112">
        <v>3000</v>
      </c>
      <c r="O1583" s="112">
        <v>5900</v>
      </c>
      <c r="P1583" s="64">
        <v>8900</v>
      </c>
      <c r="Q1583" s="63">
        <v>6.5</v>
      </c>
      <c r="R1583" s="63">
        <v>5.5</v>
      </c>
      <c r="S1583" s="63">
        <v>6.5</v>
      </c>
      <c r="T1583" s="112">
        <v>10000</v>
      </c>
      <c r="U1583" s="63">
        <v>98.431182000000007</v>
      </c>
      <c r="W1583" s="163">
        <f t="shared" si="64"/>
        <v>1100</v>
      </c>
    </row>
    <row r="1584" spans="1:23" ht="15" customHeight="1" x14ac:dyDescent="0.25">
      <c r="A1584" s="141"/>
      <c r="B1584" s="171"/>
      <c r="C1584" s="26" t="s">
        <v>113</v>
      </c>
      <c r="D1584" s="26" t="s">
        <v>1177</v>
      </c>
      <c r="E1584" s="27" t="s">
        <v>21</v>
      </c>
      <c r="F1584" s="27" t="s">
        <v>2517</v>
      </c>
      <c r="G1584" s="47" t="s">
        <v>2506</v>
      </c>
      <c r="H1584" s="74">
        <v>45518</v>
      </c>
      <c r="I1584" s="74">
        <v>45520</v>
      </c>
      <c r="J1584" s="88"/>
      <c r="K1584" s="63"/>
      <c r="L1584" s="60"/>
      <c r="M1584" s="63"/>
      <c r="N1584" s="112"/>
      <c r="O1584" s="112">
        <v>0</v>
      </c>
      <c r="P1584" s="64"/>
      <c r="Q1584" s="63"/>
      <c r="R1584" s="63"/>
      <c r="S1584" s="63"/>
      <c r="T1584" s="112">
        <v>0</v>
      </c>
      <c r="U1584" s="63" t="s">
        <v>1430</v>
      </c>
      <c r="W1584" s="163">
        <f t="shared" si="64"/>
        <v>0</v>
      </c>
    </row>
    <row r="1585" spans="1:23" ht="15" customHeight="1" x14ac:dyDescent="0.25">
      <c r="A1585" s="141"/>
      <c r="B1585" s="171"/>
      <c r="C1585" s="26" t="s">
        <v>76</v>
      </c>
      <c r="D1585" s="26" t="s">
        <v>1177</v>
      </c>
      <c r="E1585" s="27" t="s">
        <v>21</v>
      </c>
      <c r="F1585" s="27" t="s">
        <v>2518</v>
      </c>
      <c r="G1585" s="47" t="s">
        <v>2506</v>
      </c>
      <c r="H1585" s="74">
        <v>45523</v>
      </c>
      <c r="I1585" s="74">
        <v>45525</v>
      </c>
      <c r="J1585" s="88">
        <v>20000</v>
      </c>
      <c r="K1585" s="63">
        <v>6.5650000000000004</v>
      </c>
      <c r="L1585" s="60">
        <v>45707</v>
      </c>
      <c r="M1585" s="63">
        <v>57.6</v>
      </c>
      <c r="N1585" s="112">
        <v>5410</v>
      </c>
      <c r="O1585" s="112">
        <v>6000</v>
      </c>
      <c r="P1585" s="64">
        <v>11410</v>
      </c>
      <c r="Q1585" s="63">
        <v>6.6</v>
      </c>
      <c r="R1585" s="63">
        <v>6</v>
      </c>
      <c r="S1585" s="63">
        <v>6.6</v>
      </c>
      <c r="T1585" s="112">
        <v>20000</v>
      </c>
      <c r="U1585" s="63">
        <v>96.787599999999998</v>
      </c>
      <c r="W1585" s="163">
        <f t="shared" si="64"/>
        <v>8590</v>
      </c>
    </row>
    <row r="1586" spans="1:23" ht="15" customHeight="1" x14ac:dyDescent="0.25">
      <c r="A1586" s="141"/>
      <c r="B1586" s="171"/>
      <c r="C1586" s="26" t="s">
        <v>79</v>
      </c>
      <c r="D1586" s="26" t="s">
        <v>1177</v>
      </c>
      <c r="E1586" s="27" t="s">
        <v>23</v>
      </c>
      <c r="F1586" s="27" t="s">
        <v>2519</v>
      </c>
      <c r="G1586" s="47" t="s">
        <v>2506</v>
      </c>
      <c r="H1586" s="74">
        <v>45524</v>
      </c>
      <c r="I1586" s="74">
        <v>45526</v>
      </c>
      <c r="J1586" s="88">
        <v>20000</v>
      </c>
      <c r="K1586" s="63">
        <v>6.3357000000000001</v>
      </c>
      <c r="L1586" s="60">
        <v>45617</v>
      </c>
      <c r="M1586" s="63">
        <v>34.295000000000002</v>
      </c>
      <c r="N1586" s="112">
        <v>0</v>
      </c>
      <c r="O1586" s="112">
        <v>6859</v>
      </c>
      <c r="P1586" s="64">
        <v>6859</v>
      </c>
      <c r="Q1586" s="63">
        <v>6.5</v>
      </c>
      <c r="R1586" s="63">
        <v>6</v>
      </c>
      <c r="S1586" s="63">
        <v>6.5</v>
      </c>
      <c r="T1586" s="112">
        <v>20000</v>
      </c>
      <c r="U1586" s="63">
        <v>95.423714000000004</v>
      </c>
      <c r="W1586" s="163">
        <f t="shared" si="64"/>
        <v>13141</v>
      </c>
    </row>
    <row r="1587" spans="1:23" ht="15" customHeight="1" x14ac:dyDescent="0.25">
      <c r="A1587" s="141"/>
      <c r="B1587" s="171"/>
      <c r="C1587" s="26" t="s">
        <v>79</v>
      </c>
      <c r="D1587" s="26" t="s">
        <v>1177</v>
      </c>
      <c r="E1587" s="27" t="s">
        <v>21</v>
      </c>
      <c r="F1587" s="27" t="s">
        <v>2520</v>
      </c>
      <c r="G1587" s="47" t="s">
        <v>2506</v>
      </c>
      <c r="H1587" s="74">
        <v>45524</v>
      </c>
      <c r="I1587" s="74">
        <v>45526</v>
      </c>
      <c r="J1587" s="88">
        <v>15000</v>
      </c>
      <c r="K1587" s="63">
        <v>6.9401000000000002</v>
      </c>
      <c r="L1587" s="60">
        <v>45708</v>
      </c>
      <c r="M1587" s="63">
        <v>38.2333</v>
      </c>
      <c r="N1587" s="112">
        <v>4700</v>
      </c>
      <c r="O1587" s="112">
        <v>1035</v>
      </c>
      <c r="P1587" s="64">
        <v>5735</v>
      </c>
      <c r="Q1587" s="63">
        <v>6.75</v>
      </c>
      <c r="R1587" s="63">
        <v>6</v>
      </c>
      <c r="S1587" s="63">
        <v>6.75</v>
      </c>
      <c r="T1587" s="112">
        <v>15000</v>
      </c>
      <c r="U1587" s="63">
        <v>96.610309999999998</v>
      </c>
      <c r="W1587" s="163">
        <f t="shared" si="64"/>
        <v>9265</v>
      </c>
    </row>
    <row r="1588" spans="1:23" ht="15" customHeight="1" x14ac:dyDescent="0.25">
      <c r="A1588" s="141"/>
      <c r="B1588" s="171"/>
      <c r="C1588" s="26" t="s">
        <v>79</v>
      </c>
      <c r="D1588" s="26" t="s">
        <v>1177</v>
      </c>
      <c r="E1588" s="27" t="s">
        <v>18</v>
      </c>
      <c r="F1588" s="27" t="s">
        <v>2521</v>
      </c>
      <c r="G1588" s="47" t="s">
        <v>2506</v>
      </c>
      <c r="H1588" s="74">
        <v>45524</v>
      </c>
      <c r="I1588" s="74">
        <v>45526</v>
      </c>
      <c r="J1588" s="88">
        <v>15000</v>
      </c>
      <c r="K1588" s="63">
        <v>7.3676000000000004</v>
      </c>
      <c r="L1588" s="60">
        <v>45890</v>
      </c>
      <c r="M1588" s="63">
        <v>27.58</v>
      </c>
      <c r="N1588" s="112">
        <v>2500</v>
      </c>
      <c r="O1588" s="112">
        <v>1682</v>
      </c>
      <c r="P1588" s="64">
        <v>4182</v>
      </c>
      <c r="Q1588" s="63">
        <v>7</v>
      </c>
      <c r="R1588" s="63">
        <v>6.25</v>
      </c>
      <c r="S1588" s="63">
        <v>7</v>
      </c>
      <c r="T1588" s="112">
        <v>15000</v>
      </c>
      <c r="U1588" s="63">
        <v>93.067021999999994</v>
      </c>
      <c r="W1588" s="163">
        <f t="shared" si="64"/>
        <v>10818</v>
      </c>
    </row>
    <row r="1589" spans="1:23" ht="15" customHeight="1" x14ac:dyDescent="0.25">
      <c r="A1589" s="141"/>
      <c r="B1589" s="171"/>
      <c r="C1589" s="26" t="s">
        <v>111</v>
      </c>
      <c r="D1589" s="26" t="s">
        <v>1177</v>
      </c>
      <c r="E1589" s="27" t="s">
        <v>21</v>
      </c>
      <c r="F1589" s="27" t="s">
        <v>2563</v>
      </c>
      <c r="G1589" s="47" t="s">
        <v>2506</v>
      </c>
      <c r="H1589" s="74">
        <v>45518</v>
      </c>
      <c r="I1589" s="74">
        <v>45520</v>
      </c>
      <c r="J1589" s="88">
        <v>7500</v>
      </c>
      <c r="K1589" s="63">
        <v>6.5435999999999996</v>
      </c>
      <c r="L1589" s="60">
        <v>45653</v>
      </c>
      <c r="M1589" s="63">
        <v>86.16</v>
      </c>
      <c r="N1589" s="112">
        <v>6215</v>
      </c>
      <c r="O1589" s="112">
        <v>237</v>
      </c>
      <c r="P1589" s="64">
        <v>6452</v>
      </c>
      <c r="Q1589" s="63">
        <v>6.5</v>
      </c>
      <c r="R1589" s="63">
        <v>6.1</v>
      </c>
      <c r="S1589" s="63">
        <v>6.5</v>
      </c>
      <c r="T1589" s="112">
        <v>7500</v>
      </c>
      <c r="U1589" s="63">
        <v>97.639581000000007</v>
      </c>
      <c r="W1589" s="163">
        <f t="shared" si="64"/>
        <v>1048</v>
      </c>
    </row>
    <row r="1590" spans="1:23" ht="15" customHeight="1" x14ac:dyDescent="0.25">
      <c r="A1590" s="141"/>
      <c r="B1590" s="171"/>
      <c r="C1590" s="26" t="s">
        <v>111</v>
      </c>
      <c r="D1590" s="26" t="s">
        <v>1177</v>
      </c>
      <c r="E1590" s="27" t="s">
        <v>21</v>
      </c>
      <c r="F1590" s="27" t="s">
        <v>2522</v>
      </c>
      <c r="G1590" s="47" t="s">
        <v>2506</v>
      </c>
      <c r="H1590" s="74">
        <v>45525</v>
      </c>
      <c r="I1590" s="74">
        <v>45527</v>
      </c>
      <c r="J1590" s="88">
        <v>9000</v>
      </c>
      <c r="K1590" s="63">
        <v>6.6322999999999999</v>
      </c>
      <c r="L1590" s="60">
        <v>45709</v>
      </c>
      <c r="M1590" s="63">
        <v>37.455599999999997</v>
      </c>
      <c r="N1590" s="112">
        <v>1960</v>
      </c>
      <c r="O1590" s="112">
        <v>1291</v>
      </c>
      <c r="P1590" s="64">
        <v>3251</v>
      </c>
      <c r="Q1590" s="63">
        <v>6.5</v>
      </c>
      <c r="R1590" s="63">
        <v>6</v>
      </c>
      <c r="S1590" s="63">
        <v>6.5</v>
      </c>
      <c r="T1590" s="112">
        <v>9000</v>
      </c>
      <c r="U1590" s="63">
        <v>96.755796000000004</v>
      </c>
      <c r="W1590" s="163">
        <f t="shared" si="64"/>
        <v>5749</v>
      </c>
    </row>
    <row r="1591" spans="1:23" ht="15" customHeight="1" x14ac:dyDescent="0.25">
      <c r="A1591" s="141"/>
      <c r="B1591" s="171"/>
      <c r="C1591" s="26" t="s">
        <v>112</v>
      </c>
      <c r="D1591" s="26" t="s">
        <v>1177</v>
      </c>
      <c r="E1591" s="27" t="s">
        <v>21</v>
      </c>
      <c r="F1591" s="27" t="s">
        <v>2523</v>
      </c>
      <c r="G1591" s="47" t="s">
        <v>2506</v>
      </c>
      <c r="H1591" s="74">
        <v>45524</v>
      </c>
      <c r="I1591" s="74">
        <v>45526</v>
      </c>
      <c r="J1591" s="88">
        <v>15000</v>
      </c>
      <c r="K1591" s="63">
        <v>6.6707000000000001</v>
      </c>
      <c r="L1591" s="60">
        <v>45708</v>
      </c>
      <c r="M1591" s="63">
        <v>55</v>
      </c>
      <c r="N1591" s="112">
        <v>3000</v>
      </c>
      <c r="O1591" s="112">
        <v>5250</v>
      </c>
      <c r="P1591" s="64">
        <v>8250</v>
      </c>
      <c r="Q1591" s="63">
        <v>6.75</v>
      </c>
      <c r="R1591" s="63">
        <v>6</v>
      </c>
      <c r="S1591" s="63">
        <v>6.75</v>
      </c>
      <c r="T1591" s="112">
        <v>15000</v>
      </c>
      <c r="U1591" s="63">
        <v>96.737634999999997</v>
      </c>
      <c r="W1591" s="163">
        <f t="shared" si="64"/>
        <v>6750</v>
      </c>
    </row>
    <row r="1592" spans="1:23" ht="15" customHeight="1" x14ac:dyDescent="0.25">
      <c r="A1592" s="141"/>
      <c r="B1592" s="171"/>
      <c r="C1592" s="26" t="s">
        <v>113</v>
      </c>
      <c r="D1592" s="26" t="s">
        <v>1177</v>
      </c>
      <c r="E1592" s="27" t="s">
        <v>21</v>
      </c>
      <c r="F1592" s="27" t="s">
        <v>2564</v>
      </c>
      <c r="G1592" s="47" t="s">
        <v>2506</v>
      </c>
      <c r="H1592" s="74">
        <v>45525</v>
      </c>
      <c r="I1592" s="74">
        <v>45527</v>
      </c>
      <c r="J1592" s="88">
        <v>10000</v>
      </c>
      <c r="K1592" s="63">
        <v>6.9885000000000002</v>
      </c>
      <c r="L1592" s="60">
        <v>45709</v>
      </c>
      <c r="M1592" s="63">
        <v>35.1</v>
      </c>
      <c r="N1592" s="112">
        <v>3500</v>
      </c>
      <c r="O1592" s="112">
        <v>0</v>
      </c>
      <c r="P1592" s="64">
        <v>3500</v>
      </c>
      <c r="Q1592" s="63">
        <v>6.75</v>
      </c>
      <c r="R1592" s="63">
        <v>6.75</v>
      </c>
      <c r="S1592" s="63">
        <v>7</v>
      </c>
      <c r="T1592" s="112">
        <v>10000</v>
      </c>
      <c r="U1592" s="63">
        <v>96.587500000000006</v>
      </c>
      <c r="W1592" s="163">
        <f t="shared" si="64"/>
        <v>6500</v>
      </c>
    </row>
    <row r="1593" spans="1:23" ht="15" customHeight="1" x14ac:dyDescent="0.25">
      <c r="A1593" s="141"/>
      <c r="B1593" s="171"/>
      <c r="C1593" s="26" t="s">
        <v>76</v>
      </c>
      <c r="D1593" s="26" t="s">
        <v>1177</v>
      </c>
      <c r="E1593" s="27" t="s">
        <v>21</v>
      </c>
      <c r="F1593" s="27" t="s">
        <v>2524</v>
      </c>
      <c r="G1593" s="47" t="s">
        <v>2506</v>
      </c>
      <c r="H1593" s="74">
        <v>45530</v>
      </c>
      <c r="I1593" s="74">
        <v>45532</v>
      </c>
      <c r="J1593" s="88">
        <v>20000</v>
      </c>
      <c r="K1593" s="63">
        <v>6.7798999999999996</v>
      </c>
      <c r="L1593" s="60">
        <v>45714</v>
      </c>
      <c r="M1593" s="63">
        <v>151.13</v>
      </c>
      <c r="N1593" s="112">
        <v>15007</v>
      </c>
      <c r="O1593" s="112">
        <v>4993</v>
      </c>
      <c r="P1593" s="64">
        <v>20000</v>
      </c>
      <c r="Q1593" s="63">
        <v>6.6</v>
      </c>
      <c r="R1593" s="63">
        <v>6</v>
      </c>
      <c r="S1593" s="63">
        <v>6.6</v>
      </c>
      <c r="T1593" s="112">
        <v>20000</v>
      </c>
      <c r="U1593" s="63">
        <v>96.685957000000002</v>
      </c>
      <c r="W1593" s="163">
        <f t="shared" si="64"/>
        <v>0</v>
      </c>
    </row>
    <row r="1594" spans="1:23" ht="15" customHeight="1" x14ac:dyDescent="0.25">
      <c r="A1594" s="141"/>
      <c r="B1594" s="171"/>
      <c r="C1594" s="26" t="s">
        <v>79</v>
      </c>
      <c r="D1594" s="26" t="s">
        <v>1177</v>
      </c>
      <c r="E1594" s="27" t="s">
        <v>21</v>
      </c>
      <c r="F1594" s="27" t="s">
        <v>2525</v>
      </c>
      <c r="G1594" s="47" t="s">
        <v>2506</v>
      </c>
      <c r="H1594" s="74">
        <v>45531</v>
      </c>
      <c r="I1594" s="74">
        <v>45533</v>
      </c>
      <c r="J1594" s="88">
        <v>20000</v>
      </c>
      <c r="K1594" s="63">
        <v>6.9771999999999998</v>
      </c>
      <c r="L1594" s="60">
        <v>45715</v>
      </c>
      <c r="M1594" s="63">
        <v>26.1</v>
      </c>
      <c r="N1594" s="112">
        <v>5000</v>
      </c>
      <c r="O1594" s="112">
        <v>220</v>
      </c>
      <c r="P1594" s="64">
        <v>5220</v>
      </c>
      <c r="Q1594" s="63">
        <v>6.75</v>
      </c>
      <c r="R1594" s="63">
        <v>6.5</v>
      </c>
      <c r="S1594" s="63">
        <v>6.75</v>
      </c>
      <c r="T1594" s="112">
        <v>20000</v>
      </c>
      <c r="U1594" s="63">
        <v>96.592827</v>
      </c>
      <c r="W1594" s="163">
        <f t="shared" si="64"/>
        <v>14780</v>
      </c>
    </row>
    <row r="1595" spans="1:23" ht="15" customHeight="1" x14ac:dyDescent="0.25">
      <c r="A1595" s="141"/>
      <c r="B1595" s="171"/>
      <c r="C1595" s="26" t="s">
        <v>79</v>
      </c>
      <c r="D1595" s="26" t="s">
        <v>1177</v>
      </c>
      <c r="E1595" s="27" t="s">
        <v>18</v>
      </c>
      <c r="F1595" s="27" t="s">
        <v>2565</v>
      </c>
      <c r="G1595" s="47" t="s">
        <v>2506</v>
      </c>
      <c r="H1595" s="74">
        <v>45531</v>
      </c>
      <c r="I1595" s="74">
        <v>45533</v>
      </c>
      <c r="J1595" s="88">
        <v>15000</v>
      </c>
      <c r="K1595" s="63">
        <v>7.4653999999999998</v>
      </c>
      <c r="L1595" s="60">
        <v>45897</v>
      </c>
      <c r="M1595" s="63">
        <v>16.986699999999999</v>
      </c>
      <c r="N1595" s="112">
        <v>52</v>
      </c>
      <c r="O1595" s="112">
        <v>2496</v>
      </c>
      <c r="P1595" s="64">
        <v>2548</v>
      </c>
      <c r="Q1595" s="63">
        <v>7</v>
      </c>
      <c r="R1595" s="63">
        <v>5.9</v>
      </c>
      <c r="S1595" s="63">
        <v>7</v>
      </c>
      <c r="T1595" s="112">
        <v>15000</v>
      </c>
      <c r="U1595" s="63">
        <v>92.981448</v>
      </c>
      <c r="W1595" s="163">
        <f t="shared" si="64"/>
        <v>12452</v>
      </c>
    </row>
    <row r="1596" spans="1:23" ht="15" customHeight="1" x14ac:dyDescent="0.25">
      <c r="A1596" s="141"/>
      <c r="B1596" s="171"/>
      <c r="C1596" s="26" t="s">
        <v>111</v>
      </c>
      <c r="D1596" s="26" t="s">
        <v>1177</v>
      </c>
      <c r="E1596" s="27" t="s">
        <v>21</v>
      </c>
      <c r="F1596" s="27" t="s">
        <v>2526</v>
      </c>
      <c r="G1596" s="47" t="s">
        <v>2506</v>
      </c>
      <c r="H1596" s="74">
        <v>45532</v>
      </c>
      <c r="I1596" s="74">
        <v>45534</v>
      </c>
      <c r="J1596" s="88">
        <v>11000</v>
      </c>
      <c r="K1596" s="63">
        <v>6.6490999999999998</v>
      </c>
      <c r="L1596" s="60">
        <v>45716</v>
      </c>
      <c r="M1596" s="63">
        <v>70.090900000000005</v>
      </c>
      <c r="N1596" s="112">
        <v>4900</v>
      </c>
      <c r="O1596" s="112">
        <v>2710</v>
      </c>
      <c r="P1596" s="64">
        <v>7610</v>
      </c>
      <c r="Q1596" s="63">
        <v>6.5</v>
      </c>
      <c r="R1596" s="63">
        <v>6</v>
      </c>
      <c r="S1596" s="63">
        <v>6.5</v>
      </c>
      <c r="T1596" s="112">
        <v>11000</v>
      </c>
      <c r="U1596" s="63">
        <v>96.747636</v>
      </c>
      <c r="W1596" s="163">
        <f t="shared" si="64"/>
        <v>3390</v>
      </c>
    </row>
    <row r="1597" spans="1:23" ht="15" customHeight="1" x14ac:dyDescent="0.2">
      <c r="A1597" s="141"/>
      <c r="B1597" s="175" t="s">
        <v>147</v>
      </c>
      <c r="C1597" s="34" t="s">
        <v>113</v>
      </c>
      <c r="D1597" s="34" t="s">
        <v>1177</v>
      </c>
      <c r="E1597" s="65" t="s">
        <v>21</v>
      </c>
      <c r="F1597" s="65" t="s">
        <v>2527</v>
      </c>
      <c r="G1597" s="43" t="s">
        <v>2506</v>
      </c>
      <c r="H1597" s="67">
        <v>45532</v>
      </c>
      <c r="I1597" s="37">
        <v>45534</v>
      </c>
      <c r="J1597" s="41">
        <v>10000</v>
      </c>
      <c r="K1597" s="44">
        <v>6.9672999999999998</v>
      </c>
      <c r="L1597" s="67">
        <v>45716</v>
      </c>
      <c r="M1597" s="44">
        <v>57.8</v>
      </c>
      <c r="N1597" s="41">
        <v>5600</v>
      </c>
      <c r="O1597" s="146">
        <v>170</v>
      </c>
      <c r="P1597" s="70">
        <v>5770</v>
      </c>
      <c r="Q1597" s="44">
        <v>6.75</v>
      </c>
      <c r="R1597" s="44">
        <v>6.1</v>
      </c>
      <c r="S1597" s="44">
        <v>6.75</v>
      </c>
      <c r="T1597" s="132">
        <v>10000</v>
      </c>
      <c r="U1597" s="44">
        <v>96.588070000000002</v>
      </c>
      <c r="W1597" s="163">
        <f t="shared" si="64"/>
        <v>4230</v>
      </c>
    </row>
    <row r="1598" spans="1:23" ht="15" customHeight="1" x14ac:dyDescent="0.2">
      <c r="A1598" s="141"/>
      <c r="B1598" s="175"/>
      <c r="C1598" s="34" t="s">
        <v>76</v>
      </c>
      <c r="D1598" s="34" t="s">
        <v>1177</v>
      </c>
      <c r="E1598" s="65" t="s">
        <v>21</v>
      </c>
      <c r="F1598" s="65" t="s">
        <v>2534</v>
      </c>
      <c r="G1598" s="43" t="s">
        <v>2535</v>
      </c>
      <c r="H1598" s="67">
        <v>45537</v>
      </c>
      <c r="I1598" s="37">
        <v>45539</v>
      </c>
      <c r="J1598" s="41">
        <v>20000</v>
      </c>
      <c r="K1598" s="44">
        <v>6.8238000000000003</v>
      </c>
      <c r="L1598" s="67">
        <v>45721</v>
      </c>
      <c r="M1598" s="44">
        <v>94.3</v>
      </c>
      <c r="N1598" s="41">
        <v>18100</v>
      </c>
      <c r="O1598" s="146">
        <v>750</v>
      </c>
      <c r="P1598" s="70">
        <v>18850</v>
      </c>
      <c r="Q1598" s="44">
        <v>6.6</v>
      </c>
      <c r="R1598" s="44">
        <v>6.49</v>
      </c>
      <c r="S1598" s="44">
        <v>7</v>
      </c>
      <c r="T1598" s="132">
        <v>20000</v>
      </c>
      <c r="U1598" s="44">
        <v>96.665250999999998</v>
      </c>
      <c r="W1598" s="163">
        <f t="shared" si="64"/>
        <v>1150</v>
      </c>
    </row>
    <row r="1599" spans="1:23" ht="15" customHeight="1" x14ac:dyDescent="0.2">
      <c r="A1599" s="141"/>
      <c r="B1599" s="175"/>
      <c r="C1599" s="34" t="s">
        <v>111</v>
      </c>
      <c r="D1599" s="34" t="s">
        <v>1177</v>
      </c>
      <c r="E1599" s="65" t="s">
        <v>23</v>
      </c>
      <c r="F1599" s="65" t="s">
        <v>2537</v>
      </c>
      <c r="G1599" s="43" t="s">
        <v>2535</v>
      </c>
      <c r="H1599" s="67">
        <v>45539</v>
      </c>
      <c r="I1599" s="37">
        <v>45541</v>
      </c>
      <c r="J1599" s="41">
        <v>10000</v>
      </c>
      <c r="K1599" s="44">
        <v>6.5591999999999997</v>
      </c>
      <c r="L1599" s="67">
        <v>45632</v>
      </c>
      <c r="M1599" s="44">
        <v>109.7</v>
      </c>
      <c r="N1599" s="41">
        <v>1150</v>
      </c>
      <c r="O1599" s="146">
        <v>8850</v>
      </c>
      <c r="P1599" s="70">
        <v>10000</v>
      </c>
      <c r="Q1599" s="44">
        <v>6.5</v>
      </c>
      <c r="R1599" s="44">
        <v>6</v>
      </c>
      <c r="S1599" s="44">
        <v>6.5</v>
      </c>
      <c r="T1599" s="132">
        <v>0</v>
      </c>
      <c r="U1599" s="44">
        <v>98.369016999999999</v>
      </c>
      <c r="W1599" s="163">
        <f t="shared" si="64"/>
        <v>0</v>
      </c>
    </row>
    <row r="1600" spans="1:23" ht="15" customHeight="1" x14ac:dyDescent="0.2">
      <c r="A1600" s="141"/>
      <c r="B1600" s="175"/>
      <c r="C1600" s="34" t="s">
        <v>79</v>
      </c>
      <c r="D1600" s="34" t="s">
        <v>1177</v>
      </c>
      <c r="E1600" s="65" t="s">
        <v>23</v>
      </c>
      <c r="F1600" s="65" t="s">
        <v>2539</v>
      </c>
      <c r="G1600" s="43" t="s">
        <v>2535</v>
      </c>
      <c r="H1600" s="67">
        <v>45545</v>
      </c>
      <c r="I1600" s="37">
        <v>45541</v>
      </c>
      <c r="J1600" s="41">
        <v>25000</v>
      </c>
      <c r="K1600" s="44">
        <v>6.6281999999999996</v>
      </c>
      <c r="L1600" s="67">
        <v>45638</v>
      </c>
      <c r="M1600" s="44">
        <v>48.8</v>
      </c>
      <c r="N1600" s="41">
        <v>2800</v>
      </c>
      <c r="O1600" s="146">
        <v>9400</v>
      </c>
      <c r="P1600" s="70">
        <v>12200</v>
      </c>
      <c r="Q1600" s="44">
        <v>6.6</v>
      </c>
      <c r="R1600" s="44">
        <v>6.3</v>
      </c>
      <c r="S1600" s="44">
        <v>6.6</v>
      </c>
      <c r="T1600" s="132">
        <v>25000</v>
      </c>
      <c r="U1600" s="44">
        <v>98.352137999999997</v>
      </c>
      <c r="W1600" s="163">
        <f t="shared" si="64"/>
        <v>12800</v>
      </c>
    </row>
    <row r="1601" spans="1:23" ht="15" customHeight="1" x14ac:dyDescent="0.2">
      <c r="A1601" s="141"/>
      <c r="B1601" s="175"/>
      <c r="C1601" s="34" t="s">
        <v>79</v>
      </c>
      <c r="D1601" s="34" t="s">
        <v>1177</v>
      </c>
      <c r="E1601" s="65" t="s">
        <v>18</v>
      </c>
      <c r="F1601" s="65" t="s">
        <v>2540</v>
      </c>
      <c r="G1601" s="43" t="s">
        <v>2535</v>
      </c>
      <c r="H1601" s="67">
        <v>45545</v>
      </c>
      <c r="I1601" s="37">
        <v>45541</v>
      </c>
      <c r="J1601" s="41">
        <v>10000</v>
      </c>
      <c r="K1601" s="44">
        <v>7.4031000000000002</v>
      </c>
      <c r="L1601" s="67">
        <v>45911</v>
      </c>
      <c r="M1601" s="44">
        <v>52.26</v>
      </c>
      <c r="N1601" s="41">
        <v>3100</v>
      </c>
      <c r="O1601" s="146">
        <v>2126</v>
      </c>
      <c r="P1601" s="70">
        <v>5226</v>
      </c>
      <c r="Q1601" s="44">
        <v>7</v>
      </c>
      <c r="R1601" s="44">
        <v>6.6</v>
      </c>
      <c r="S1601" s="44">
        <v>7</v>
      </c>
      <c r="T1601" s="132">
        <v>10000</v>
      </c>
      <c r="U1601" s="44">
        <v>93.035938000000002</v>
      </c>
      <c r="W1601" s="163">
        <f t="shared" si="64"/>
        <v>4774</v>
      </c>
    </row>
    <row r="1602" spans="1:23" ht="15" customHeight="1" x14ac:dyDescent="0.2">
      <c r="A1602" s="141"/>
      <c r="B1602" s="175"/>
      <c r="C1602" s="34" t="s">
        <v>112</v>
      </c>
      <c r="D1602" s="34" t="s">
        <v>1177</v>
      </c>
      <c r="E1602" s="65" t="s">
        <v>21</v>
      </c>
      <c r="F1602" s="65" t="s">
        <v>2538</v>
      </c>
      <c r="G1602" s="43" t="s">
        <v>2535</v>
      </c>
      <c r="H1602" s="67">
        <v>45545</v>
      </c>
      <c r="I1602" s="37">
        <v>45547</v>
      </c>
      <c r="J1602" s="41">
        <v>10000</v>
      </c>
      <c r="K1602" s="44">
        <v>6.7630999999999997</v>
      </c>
      <c r="L1602" s="67">
        <v>45729</v>
      </c>
      <c r="M1602" s="44">
        <v>100.3</v>
      </c>
      <c r="N1602" s="110">
        <v>5970</v>
      </c>
      <c r="O1602" s="146">
        <v>4030</v>
      </c>
      <c r="P1602" s="70">
        <v>10000</v>
      </c>
      <c r="Q1602" s="44">
        <v>6.65</v>
      </c>
      <c r="R1602" s="44">
        <v>6.45</v>
      </c>
      <c r="S1602" s="44">
        <v>6.65</v>
      </c>
      <c r="T1602" s="132">
        <v>10000</v>
      </c>
      <c r="U1602" s="44">
        <v>96.693894</v>
      </c>
      <c r="W1602" s="163">
        <f t="shared" si="64"/>
        <v>0</v>
      </c>
    </row>
    <row r="1603" spans="1:23" ht="15" customHeight="1" x14ac:dyDescent="0.2">
      <c r="A1603" s="141"/>
      <c r="B1603" s="175"/>
      <c r="C1603" s="34" t="s">
        <v>111</v>
      </c>
      <c r="D1603" s="34" t="s">
        <v>1177</v>
      </c>
      <c r="E1603" s="65" t="s">
        <v>21</v>
      </c>
      <c r="F1603" s="65" t="s">
        <v>2541</v>
      </c>
      <c r="G1603" s="43" t="s">
        <v>2535</v>
      </c>
      <c r="H1603" s="67">
        <v>45546</v>
      </c>
      <c r="I1603" s="37">
        <v>45547</v>
      </c>
      <c r="J1603" s="41">
        <v>9000</v>
      </c>
      <c r="K1603" s="44">
        <v>6.4828000000000001</v>
      </c>
      <c r="L1603" s="67">
        <v>45730</v>
      </c>
      <c r="M1603" s="44">
        <v>115.0333</v>
      </c>
      <c r="N1603" s="110">
        <v>1790</v>
      </c>
      <c r="O1603" s="146">
        <v>3448</v>
      </c>
      <c r="P1603" s="70">
        <v>5238</v>
      </c>
      <c r="Q1603" s="44">
        <v>6.45</v>
      </c>
      <c r="R1603" s="44">
        <v>6</v>
      </c>
      <c r="S1603" s="44">
        <v>6.75</v>
      </c>
      <c r="T1603" s="132">
        <v>25000</v>
      </c>
      <c r="U1603" s="44">
        <v>96.826571999999999</v>
      </c>
      <c r="W1603" s="163">
        <f t="shared" ref="W1603:W1666" si="65">J1603-P1603</f>
        <v>3762</v>
      </c>
    </row>
    <row r="1604" spans="1:23" ht="15" customHeight="1" x14ac:dyDescent="0.2">
      <c r="A1604" s="141"/>
      <c r="B1604" s="175"/>
      <c r="C1604" s="34" t="s">
        <v>113</v>
      </c>
      <c r="D1604" s="34" t="s">
        <v>1177</v>
      </c>
      <c r="E1604" s="65" t="s">
        <v>21</v>
      </c>
      <c r="F1604" s="65" t="s">
        <v>2542</v>
      </c>
      <c r="G1604" s="43" t="s">
        <v>2535</v>
      </c>
      <c r="H1604" s="67">
        <v>45553</v>
      </c>
      <c r="I1604" s="37">
        <v>45548</v>
      </c>
      <c r="J1604" s="41">
        <v>20000</v>
      </c>
      <c r="K1604" s="44">
        <v>7.2453000000000003</v>
      </c>
      <c r="L1604" s="67">
        <v>45737</v>
      </c>
      <c r="M1604" s="44">
        <v>97.05</v>
      </c>
      <c r="N1604" s="110">
        <v>50</v>
      </c>
      <c r="O1604" s="146">
        <v>19360</v>
      </c>
      <c r="P1604" s="70">
        <v>19410</v>
      </c>
      <c r="Q1604" s="44">
        <v>7</v>
      </c>
      <c r="R1604" s="44">
        <v>6.5</v>
      </c>
      <c r="S1604" s="44">
        <v>7</v>
      </c>
      <c r="T1604" s="132">
        <v>9000</v>
      </c>
      <c r="U1604" s="44">
        <v>96.466503000000003</v>
      </c>
      <c r="W1604" s="163">
        <f t="shared" si="65"/>
        <v>590</v>
      </c>
    </row>
    <row r="1605" spans="1:23" ht="15" customHeight="1" x14ac:dyDescent="0.2">
      <c r="A1605" s="141"/>
      <c r="B1605" s="175"/>
      <c r="C1605" s="34" t="s">
        <v>111</v>
      </c>
      <c r="D1605" s="34" t="s">
        <v>1177</v>
      </c>
      <c r="E1605" s="65" t="s">
        <v>21</v>
      </c>
      <c r="F1605" s="65" t="s">
        <v>2536</v>
      </c>
      <c r="G1605" s="43" t="s">
        <v>2535</v>
      </c>
      <c r="H1605" s="67">
        <v>45553</v>
      </c>
      <c r="I1605" s="37">
        <v>45555</v>
      </c>
      <c r="J1605" s="41">
        <v>10000</v>
      </c>
      <c r="K1605" s="44">
        <v>6.6383000000000001</v>
      </c>
      <c r="L1605" s="67">
        <v>45737</v>
      </c>
      <c r="M1605" s="44">
        <v>87.09</v>
      </c>
      <c r="N1605" s="110">
        <v>2000</v>
      </c>
      <c r="O1605" s="146">
        <v>6709</v>
      </c>
      <c r="P1605" s="70">
        <v>8709</v>
      </c>
      <c r="Q1605" s="44">
        <v>6.5</v>
      </c>
      <c r="R1605" s="44">
        <v>6</v>
      </c>
      <c r="S1605" s="44">
        <v>6.5</v>
      </c>
      <c r="T1605" s="132">
        <v>0</v>
      </c>
      <c r="U1605" s="44">
        <v>96.752955999999998</v>
      </c>
      <c r="W1605" s="163">
        <f t="shared" si="65"/>
        <v>1291</v>
      </c>
    </row>
    <row r="1606" spans="1:23" ht="15" customHeight="1" x14ac:dyDescent="0.2">
      <c r="A1606" s="141"/>
      <c r="B1606" s="175"/>
      <c r="C1606" s="34" t="s">
        <v>76</v>
      </c>
      <c r="D1606" s="34" t="s">
        <v>1177</v>
      </c>
      <c r="E1606" s="65" t="s">
        <v>21</v>
      </c>
      <c r="F1606" s="65" t="s">
        <v>2549</v>
      </c>
      <c r="G1606" s="43" t="s">
        <v>2535</v>
      </c>
      <c r="H1606" s="67">
        <v>45558</v>
      </c>
      <c r="I1606" s="37">
        <v>45560</v>
      </c>
      <c r="J1606" s="41">
        <v>30000</v>
      </c>
      <c r="K1606" s="44">
        <v>6.7591999999999999</v>
      </c>
      <c r="L1606" s="67">
        <v>45742</v>
      </c>
      <c r="M1606" s="44">
        <v>64.83</v>
      </c>
      <c r="N1606" s="110">
        <v>18779</v>
      </c>
      <c r="O1606" s="146">
        <v>150</v>
      </c>
      <c r="P1606" s="70">
        <v>18929</v>
      </c>
      <c r="Q1606" s="44">
        <v>6.6</v>
      </c>
      <c r="R1606" s="44">
        <v>6</v>
      </c>
      <c r="S1606" s="44">
        <v>6.6</v>
      </c>
      <c r="T1606" s="132">
        <v>30000</v>
      </c>
      <c r="U1606" s="44">
        <v>96.695740999999998</v>
      </c>
      <c r="W1606" s="163">
        <f t="shared" si="65"/>
        <v>11071</v>
      </c>
    </row>
    <row r="1607" spans="1:23" ht="15" customHeight="1" x14ac:dyDescent="0.2">
      <c r="A1607" s="141"/>
      <c r="B1607" s="175"/>
      <c r="C1607" s="34" t="s">
        <v>112</v>
      </c>
      <c r="D1607" s="34" t="s">
        <v>1177</v>
      </c>
      <c r="E1607" s="65" t="s">
        <v>21</v>
      </c>
      <c r="F1607" s="65" t="s">
        <v>2550</v>
      </c>
      <c r="G1607" s="43" t="s">
        <v>2535</v>
      </c>
      <c r="H1607" s="67">
        <v>45559</v>
      </c>
      <c r="I1607" s="37">
        <v>45561</v>
      </c>
      <c r="J1607" s="41">
        <v>10000</v>
      </c>
      <c r="K1607" s="44">
        <v>6.7209000000000003</v>
      </c>
      <c r="L1607" s="67">
        <v>45743</v>
      </c>
      <c r="M1607" s="44">
        <v>100.85</v>
      </c>
      <c r="N1607" s="110">
        <v>10000</v>
      </c>
      <c r="O1607" s="146">
        <v>0</v>
      </c>
      <c r="P1607" s="70">
        <v>10000</v>
      </c>
      <c r="Q1607" s="44">
        <v>6.5</v>
      </c>
      <c r="R1607" s="44">
        <v>6.5</v>
      </c>
      <c r="S1607" s="44">
        <v>7</v>
      </c>
      <c r="T1607" s="132">
        <v>10000</v>
      </c>
      <c r="U1607" s="44">
        <v>96.713888999999995</v>
      </c>
      <c r="W1607" s="163">
        <f t="shared" si="65"/>
        <v>0</v>
      </c>
    </row>
    <row r="1608" spans="1:23" ht="15" customHeight="1" x14ac:dyDescent="0.2">
      <c r="A1608" s="141"/>
      <c r="B1608" s="175"/>
      <c r="C1608" s="34" t="s">
        <v>79</v>
      </c>
      <c r="D1608" s="34" t="s">
        <v>1177</v>
      </c>
      <c r="E1608" s="65" t="s">
        <v>21</v>
      </c>
      <c r="F1608" s="65" t="s">
        <v>2551</v>
      </c>
      <c r="G1608" s="43" t="s">
        <v>2535</v>
      </c>
      <c r="H1608" s="67">
        <v>45559</v>
      </c>
      <c r="I1608" s="37">
        <v>45561</v>
      </c>
      <c r="J1608" s="41">
        <v>15000</v>
      </c>
      <c r="K1608" s="44">
        <v>6.8685</v>
      </c>
      <c r="L1608" s="67">
        <v>45743</v>
      </c>
      <c r="M1608" s="44">
        <v>24.2867</v>
      </c>
      <c r="N1608" s="110">
        <v>83</v>
      </c>
      <c r="O1608" s="146">
        <v>3560</v>
      </c>
      <c r="P1608" s="70">
        <v>3643</v>
      </c>
      <c r="Q1608" s="44">
        <v>6.75</v>
      </c>
      <c r="R1608" s="44">
        <v>6.3</v>
      </c>
      <c r="S1608" s="44">
        <v>6.75</v>
      </c>
      <c r="T1608" s="132">
        <v>15000</v>
      </c>
      <c r="U1608" s="44">
        <v>96.944134000000005</v>
      </c>
      <c r="W1608" s="163">
        <f t="shared" si="65"/>
        <v>11357</v>
      </c>
    </row>
    <row r="1609" spans="1:23" ht="15" customHeight="1" x14ac:dyDescent="0.25">
      <c r="A1609" s="141"/>
      <c r="B1609" s="175"/>
      <c r="C1609" s="34" t="s">
        <v>79</v>
      </c>
      <c r="D1609" s="34" t="s">
        <v>1177</v>
      </c>
      <c r="E1609" s="65" t="s">
        <v>18</v>
      </c>
      <c r="F1609" s="65" t="s">
        <v>2562</v>
      </c>
      <c r="G1609" s="43" t="s">
        <v>2535</v>
      </c>
      <c r="H1609" s="67">
        <v>45559</v>
      </c>
      <c r="I1609" s="37">
        <v>45561</v>
      </c>
      <c r="J1609" s="41">
        <v>10000</v>
      </c>
      <c r="K1609" s="44">
        <v>6.5787000000000004</v>
      </c>
      <c r="L1609" s="67">
        <v>45925</v>
      </c>
      <c r="M1609" s="44">
        <v>20.87</v>
      </c>
      <c r="N1609" s="109">
        <v>0</v>
      </c>
      <c r="O1609" s="146">
        <v>2037</v>
      </c>
      <c r="P1609" s="70">
        <v>2037</v>
      </c>
      <c r="Q1609" s="44">
        <v>6.8</v>
      </c>
      <c r="R1609" s="44">
        <v>6</v>
      </c>
      <c r="S1609" s="44">
        <v>7.5</v>
      </c>
      <c r="T1609" s="132">
        <v>10000</v>
      </c>
      <c r="U1609" s="44">
        <v>93.763077999999993</v>
      </c>
      <c r="W1609" s="163">
        <f t="shared" si="65"/>
        <v>7963</v>
      </c>
    </row>
    <row r="1610" spans="1:23" ht="15" customHeight="1" x14ac:dyDescent="0.25">
      <c r="A1610" s="141"/>
      <c r="B1610" s="175"/>
      <c r="C1610" s="34" t="s">
        <v>111</v>
      </c>
      <c r="D1610" s="34" t="s">
        <v>1177</v>
      </c>
      <c r="E1610" s="65" t="s">
        <v>21</v>
      </c>
      <c r="F1610" s="65" t="s">
        <v>2552</v>
      </c>
      <c r="G1610" s="43" t="s">
        <v>2535</v>
      </c>
      <c r="H1610" s="67">
        <v>45560</v>
      </c>
      <c r="I1610" s="37">
        <v>45562</v>
      </c>
      <c r="J1610" s="41">
        <v>15000</v>
      </c>
      <c r="K1610" s="44">
        <v>6.1315</v>
      </c>
      <c r="L1610" s="67">
        <v>45744</v>
      </c>
      <c r="M1610" s="44">
        <v>26.406700000000001</v>
      </c>
      <c r="N1610" s="109">
        <v>3625</v>
      </c>
      <c r="O1610" s="146">
        <v>336</v>
      </c>
      <c r="P1610" s="70">
        <v>3961</v>
      </c>
      <c r="Q1610" s="44">
        <v>6.55</v>
      </c>
      <c r="R1610" s="44">
        <v>6</v>
      </c>
      <c r="S1610" s="44">
        <v>6.55</v>
      </c>
      <c r="T1610" s="132">
        <v>15000</v>
      </c>
      <c r="U1610" s="44">
        <v>96.706019999999995</v>
      </c>
      <c r="W1610" s="163">
        <f t="shared" si="65"/>
        <v>11039</v>
      </c>
    </row>
    <row r="1611" spans="1:23" ht="15" customHeight="1" x14ac:dyDescent="0.25">
      <c r="A1611" s="141"/>
      <c r="B1611" s="171" t="s">
        <v>152</v>
      </c>
      <c r="C1611" s="26" t="s">
        <v>76</v>
      </c>
      <c r="D1611" s="26" t="s">
        <v>1177</v>
      </c>
      <c r="E1611" s="27" t="s">
        <v>21</v>
      </c>
      <c r="F1611" s="27" t="s">
        <v>2566</v>
      </c>
      <c r="G1611" s="47" t="s">
        <v>2567</v>
      </c>
      <c r="H1611" s="74">
        <v>45565</v>
      </c>
      <c r="I1611" s="74">
        <v>45567</v>
      </c>
      <c r="J1611" s="88">
        <v>10000</v>
      </c>
      <c r="K1611" s="63">
        <v>6.2977999999999996</v>
      </c>
      <c r="L1611" s="60">
        <v>45749</v>
      </c>
      <c r="M1611" s="63">
        <v>62.85</v>
      </c>
      <c r="N1611" s="112">
        <v>5285</v>
      </c>
      <c r="O1611" s="112">
        <v>0</v>
      </c>
      <c r="P1611" s="64">
        <v>5285</v>
      </c>
      <c r="Q1611" s="63">
        <v>6.6</v>
      </c>
      <c r="R1611" s="63">
        <v>6.2</v>
      </c>
      <c r="S1611" s="63">
        <v>6.7</v>
      </c>
      <c r="T1611" s="112">
        <v>10000</v>
      </c>
      <c r="U1611" s="63">
        <v>96.772097000000002</v>
      </c>
      <c r="W1611" s="163">
        <f t="shared" si="65"/>
        <v>4715</v>
      </c>
    </row>
    <row r="1612" spans="1:23" ht="15" customHeight="1" x14ac:dyDescent="0.25">
      <c r="A1612" s="141"/>
      <c r="B1612" s="171"/>
      <c r="C1612" s="26" t="s">
        <v>79</v>
      </c>
      <c r="D1612" s="26" t="s">
        <v>1177</v>
      </c>
      <c r="E1612" s="27" t="s">
        <v>23</v>
      </c>
      <c r="F1612" s="27" t="s">
        <v>2568</v>
      </c>
      <c r="G1612" s="47" t="s">
        <v>2567</v>
      </c>
      <c r="H1612" s="74">
        <v>45566</v>
      </c>
      <c r="I1612" s="74">
        <v>45568</v>
      </c>
      <c r="J1612" s="88">
        <v>25000</v>
      </c>
      <c r="K1612" s="63">
        <v>6.4020000000000001</v>
      </c>
      <c r="L1612" s="60">
        <v>45659</v>
      </c>
      <c r="M1612" s="63">
        <v>8</v>
      </c>
      <c r="N1612" s="112">
        <v>2000</v>
      </c>
      <c r="O1612" s="112">
        <v>0</v>
      </c>
      <c r="P1612" s="64">
        <v>2000</v>
      </c>
      <c r="Q1612" s="63">
        <v>6.3</v>
      </c>
      <c r="R1612" s="63">
        <v>6.3</v>
      </c>
      <c r="S1612" s="63">
        <v>6.3</v>
      </c>
      <c r="T1612" s="112">
        <v>25000</v>
      </c>
      <c r="U1612" s="63">
        <v>98.407499999999999</v>
      </c>
      <c r="W1612" s="163">
        <f t="shared" si="65"/>
        <v>23000</v>
      </c>
    </row>
    <row r="1613" spans="1:23" ht="15" customHeight="1" x14ac:dyDescent="0.25">
      <c r="A1613" s="141"/>
      <c r="B1613" s="171"/>
      <c r="C1613" s="26" t="s">
        <v>79</v>
      </c>
      <c r="D1613" s="26" t="s">
        <v>1177</v>
      </c>
      <c r="E1613" s="27" t="s">
        <v>18</v>
      </c>
      <c r="F1613" s="27" t="s">
        <v>2569</v>
      </c>
      <c r="G1613" s="47" t="s">
        <v>2567</v>
      </c>
      <c r="H1613" s="74">
        <v>45566</v>
      </c>
      <c r="I1613" s="74">
        <v>45568</v>
      </c>
      <c r="J1613" s="88">
        <v>20000</v>
      </c>
      <c r="K1613" s="63">
        <v>7.1868999999999996</v>
      </c>
      <c r="L1613" s="60">
        <v>45932</v>
      </c>
      <c r="M1613" s="63">
        <v>27.675000000000001</v>
      </c>
      <c r="N1613" s="112">
        <v>5000</v>
      </c>
      <c r="O1613" s="112">
        <v>0</v>
      </c>
      <c r="P1613" s="64">
        <v>5000</v>
      </c>
      <c r="Q1613" s="63">
        <v>6.7</v>
      </c>
      <c r="R1613" s="63">
        <v>6.7</v>
      </c>
      <c r="S1613" s="63">
        <v>7</v>
      </c>
      <c r="T1613" s="112">
        <v>20000</v>
      </c>
      <c r="U1613" s="63">
        <v>93.225555999999997</v>
      </c>
      <c r="W1613" s="163">
        <f t="shared" si="65"/>
        <v>15000</v>
      </c>
    </row>
    <row r="1614" spans="1:23" ht="15" customHeight="1" x14ac:dyDescent="0.25">
      <c r="A1614" s="141"/>
      <c r="B1614" s="171"/>
      <c r="C1614" s="26" t="s">
        <v>111</v>
      </c>
      <c r="D1614" s="26" t="s">
        <v>1177</v>
      </c>
      <c r="E1614" s="27" t="s">
        <v>23</v>
      </c>
      <c r="F1614" s="27" t="s">
        <v>2570</v>
      </c>
      <c r="G1614" s="47" t="s">
        <v>2567</v>
      </c>
      <c r="H1614" s="74">
        <v>45567</v>
      </c>
      <c r="I1614" s="74">
        <v>45569</v>
      </c>
      <c r="J1614" s="88">
        <v>7500</v>
      </c>
      <c r="K1614" s="63">
        <v>6.3547000000000002</v>
      </c>
      <c r="L1614" s="60">
        <v>45660</v>
      </c>
      <c r="M1614" s="63">
        <v>100.6133</v>
      </c>
      <c r="N1614" s="112">
        <v>4000</v>
      </c>
      <c r="O1614" s="112">
        <v>535</v>
      </c>
      <c r="P1614" s="64">
        <v>4535</v>
      </c>
      <c r="Q1614" s="63">
        <v>6.3</v>
      </c>
      <c r="R1614" s="63">
        <v>6</v>
      </c>
      <c r="S1614" s="63">
        <v>6.5</v>
      </c>
      <c r="T1614" s="112">
        <v>7500</v>
      </c>
      <c r="U1614" s="63">
        <v>98.419068999999993</v>
      </c>
      <c r="W1614" s="163">
        <f t="shared" si="65"/>
        <v>2965</v>
      </c>
    </row>
    <row r="1615" spans="1:23" ht="15" customHeight="1" x14ac:dyDescent="0.25">
      <c r="A1615" s="141"/>
      <c r="B1615" s="171"/>
      <c r="C1615" s="26" t="s">
        <v>79</v>
      </c>
      <c r="D1615" s="26" t="s">
        <v>1177</v>
      </c>
      <c r="E1615" s="27" t="s">
        <v>23</v>
      </c>
      <c r="F1615" s="27" t="s">
        <v>2571</v>
      </c>
      <c r="G1615" s="47" t="s">
        <v>2567</v>
      </c>
      <c r="H1615" s="74">
        <v>45573</v>
      </c>
      <c r="I1615" s="74">
        <v>45575</v>
      </c>
      <c r="J1615" s="88">
        <v>10000</v>
      </c>
      <c r="K1615" s="63">
        <v>6.2896999999999998</v>
      </c>
      <c r="L1615" s="60">
        <v>45659</v>
      </c>
      <c r="M1615" s="63">
        <v>127.38</v>
      </c>
      <c r="N1615" s="112">
        <v>0</v>
      </c>
      <c r="O1615" s="112">
        <v>10000</v>
      </c>
      <c r="P1615" s="64">
        <v>10000</v>
      </c>
      <c r="Q1615" s="63">
        <v>6.2</v>
      </c>
      <c r="R1615" s="63">
        <v>6</v>
      </c>
      <c r="S1615" s="63">
        <v>6.75</v>
      </c>
      <c r="T1615" s="112">
        <v>10000</v>
      </c>
      <c r="U1615" s="63">
        <v>98.553627000000006</v>
      </c>
      <c r="W1615" s="163">
        <f t="shared" si="65"/>
        <v>0</v>
      </c>
    </row>
    <row r="1616" spans="1:23" ht="15" customHeight="1" x14ac:dyDescent="0.25">
      <c r="A1616" s="141"/>
      <c r="B1616" s="171"/>
      <c r="C1616" s="26" t="s">
        <v>79</v>
      </c>
      <c r="D1616" s="26" t="s">
        <v>1177</v>
      </c>
      <c r="E1616" s="27" t="s">
        <v>18</v>
      </c>
      <c r="F1616" s="27" t="s">
        <v>2572</v>
      </c>
      <c r="G1616" s="47" t="s">
        <v>2567</v>
      </c>
      <c r="H1616" s="74">
        <v>45573</v>
      </c>
      <c r="I1616" s="74">
        <v>45575</v>
      </c>
      <c r="J1616" s="88">
        <v>10000</v>
      </c>
      <c r="K1616" s="63">
        <v>7.2514000000000003</v>
      </c>
      <c r="L1616" s="60">
        <v>45932</v>
      </c>
      <c r="M1616" s="63">
        <v>45.37</v>
      </c>
      <c r="N1616" s="112">
        <v>1490</v>
      </c>
      <c r="O1616" s="112">
        <v>3047</v>
      </c>
      <c r="P1616" s="64">
        <v>4537</v>
      </c>
      <c r="Q1616" s="63">
        <v>7</v>
      </c>
      <c r="R1616" s="63">
        <v>6.6</v>
      </c>
      <c r="S1616" s="63">
        <v>7</v>
      </c>
      <c r="T1616" s="112">
        <v>10000</v>
      </c>
      <c r="U1616" s="63">
        <v>93.291420000000002</v>
      </c>
      <c r="W1616" s="163">
        <f t="shared" si="65"/>
        <v>5463</v>
      </c>
    </row>
    <row r="1617" spans="1:23" ht="15" customHeight="1" x14ac:dyDescent="0.25">
      <c r="A1617" s="141"/>
      <c r="B1617" s="171"/>
      <c r="C1617" s="26" t="s">
        <v>113</v>
      </c>
      <c r="D1617" s="26" t="s">
        <v>1177</v>
      </c>
      <c r="E1617" s="27" t="s">
        <v>21</v>
      </c>
      <c r="F1617" s="27" t="s">
        <v>2598</v>
      </c>
      <c r="G1617" s="47" t="s">
        <v>2599</v>
      </c>
      <c r="H1617" s="74">
        <v>45581</v>
      </c>
      <c r="I1617" s="74">
        <v>45583</v>
      </c>
      <c r="J1617" s="88">
        <v>10000</v>
      </c>
      <c r="K1617" s="63"/>
      <c r="L1617" s="60">
        <v>45765</v>
      </c>
      <c r="M1617" s="63"/>
      <c r="N1617" s="112"/>
      <c r="O1617" s="112"/>
      <c r="P1617" s="64"/>
      <c r="Q1617" s="63"/>
      <c r="R1617" s="63"/>
      <c r="S1617" s="63"/>
      <c r="T1617" s="112">
        <v>10000</v>
      </c>
      <c r="U1617" s="63" t="s">
        <v>1430</v>
      </c>
      <c r="W1617" s="163">
        <f t="shared" si="65"/>
        <v>10000</v>
      </c>
    </row>
    <row r="1618" spans="1:23" ht="15" customHeight="1" x14ac:dyDescent="0.25">
      <c r="A1618" s="141"/>
      <c r="B1618" s="171"/>
      <c r="C1618" s="26" t="s">
        <v>111</v>
      </c>
      <c r="D1618" s="26" t="s">
        <v>1177</v>
      </c>
      <c r="E1618" s="27" t="s">
        <v>21</v>
      </c>
      <c r="F1618" s="27" t="s">
        <v>2573</v>
      </c>
      <c r="G1618" s="47" t="s">
        <v>2567</v>
      </c>
      <c r="H1618" s="74">
        <v>45574</v>
      </c>
      <c r="I1618" s="74">
        <v>45576</v>
      </c>
      <c r="J1618" s="88">
        <v>12500</v>
      </c>
      <c r="K1618" s="63">
        <v>6.6139999999999999</v>
      </c>
      <c r="L1618" s="60">
        <v>45757</v>
      </c>
      <c r="M1618" s="63">
        <v>100</v>
      </c>
      <c r="N1618" s="112">
        <v>7500</v>
      </c>
      <c r="O1618" s="112">
        <v>5000</v>
      </c>
      <c r="P1618" s="64">
        <v>12500</v>
      </c>
      <c r="Q1618" s="63">
        <v>6.4</v>
      </c>
      <c r="R1618" s="63">
        <v>6.4</v>
      </c>
      <c r="S1618" s="63">
        <v>6.4</v>
      </c>
      <c r="T1618" s="112">
        <v>12500</v>
      </c>
      <c r="U1618" s="63">
        <v>96.764443999999997</v>
      </c>
      <c r="W1618" s="163">
        <f t="shared" si="65"/>
        <v>0</v>
      </c>
    </row>
    <row r="1619" spans="1:23" ht="15" customHeight="1" x14ac:dyDescent="0.25">
      <c r="A1619" s="141"/>
      <c r="B1619" s="171"/>
      <c r="C1619" s="26" t="s">
        <v>111</v>
      </c>
      <c r="D1619" s="26" t="s">
        <v>1177</v>
      </c>
      <c r="E1619" s="27" t="s">
        <v>18</v>
      </c>
      <c r="F1619" s="27" t="s">
        <v>2574</v>
      </c>
      <c r="G1619" s="47" t="s">
        <v>2567</v>
      </c>
      <c r="H1619" s="74">
        <v>45574</v>
      </c>
      <c r="I1619" s="74">
        <v>45576</v>
      </c>
      <c r="J1619" s="88">
        <v>12500</v>
      </c>
      <c r="K1619" s="63">
        <v>6.9572000000000003</v>
      </c>
      <c r="L1619" s="60">
        <v>45940</v>
      </c>
      <c r="M1619" s="63">
        <v>100</v>
      </c>
      <c r="N1619" s="112">
        <v>7500</v>
      </c>
      <c r="O1619" s="112">
        <v>5000</v>
      </c>
      <c r="P1619" s="64">
        <v>12500</v>
      </c>
      <c r="Q1619" s="63">
        <v>6.5</v>
      </c>
      <c r="R1619" s="63">
        <v>6.5</v>
      </c>
      <c r="S1619" s="63">
        <v>6.5</v>
      </c>
      <c r="T1619" s="112">
        <v>12500</v>
      </c>
      <c r="U1619" s="63">
        <v>93.427778000000004</v>
      </c>
      <c r="W1619" s="163">
        <f t="shared" si="65"/>
        <v>0</v>
      </c>
    </row>
    <row r="1620" spans="1:23" ht="15" customHeight="1" x14ac:dyDescent="0.25">
      <c r="A1620" s="141"/>
      <c r="B1620" s="171"/>
      <c r="C1620" s="26" t="s">
        <v>113</v>
      </c>
      <c r="D1620" s="26" t="s">
        <v>1177</v>
      </c>
      <c r="E1620" s="27" t="s">
        <v>21</v>
      </c>
      <c r="F1620" s="27" t="s">
        <v>2575</v>
      </c>
      <c r="G1620" s="47" t="s">
        <v>2567</v>
      </c>
      <c r="H1620" s="74">
        <v>45574</v>
      </c>
      <c r="I1620" s="74">
        <v>45576</v>
      </c>
      <c r="J1620" s="88">
        <v>10000</v>
      </c>
      <c r="K1620" s="63">
        <v>6.8917000000000002</v>
      </c>
      <c r="L1620" s="60">
        <v>45758</v>
      </c>
      <c r="M1620" s="63">
        <v>20.03</v>
      </c>
      <c r="N1620" s="112">
        <v>495</v>
      </c>
      <c r="O1620" s="112">
        <v>1508</v>
      </c>
      <c r="P1620" s="64">
        <v>2003</v>
      </c>
      <c r="Q1620" s="63">
        <v>6.75</v>
      </c>
      <c r="R1620" s="63">
        <v>6</v>
      </c>
      <c r="S1620" s="63">
        <v>6.75</v>
      </c>
      <c r="T1620" s="112">
        <v>10000</v>
      </c>
      <c r="U1620" s="63">
        <v>96.633184</v>
      </c>
      <c r="W1620" s="163">
        <f t="shared" si="65"/>
        <v>7997</v>
      </c>
    </row>
    <row r="1621" spans="1:23" ht="15" customHeight="1" x14ac:dyDescent="0.25">
      <c r="A1621" s="141"/>
      <c r="B1621" s="171"/>
      <c r="C1621" s="26" t="s">
        <v>79</v>
      </c>
      <c r="D1621" s="26" t="s">
        <v>2625</v>
      </c>
      <c r="E1621" s="27" t="s">
        <v>18</v>
      </c>
      <c r="F1621" s="27" t="s">
        <v>2626</v>
      </c>
      <c r="G1621" s="47" t="s">
        <v>2567</v>
      </c>
      <c r="H1621" s="74">
        <v>45580</v>
      </c>
      <c r="I1621" s="74">
        <v>45580</v>
      </c>
      <c r="J1621" s="88">
        <v>1000</v>
      </c>
      <c r="K1621" s="63"/>
      <c r="L1621" s="60">
        <v>45944</v>
      </c>
      <c r="M1621" s="63">
        <v>100</v>
      </c>
      <c r="N1621" s="112">
        <v>1000</v>
      </c>
      <c r="O1621" s="112">
        <v>0</v>
      </c>
      <c r="P1621" s="64">
        <v>1000</v>
      </c>
      <c r="Q1621" s="63"/>
      <c r="R1621" s="63"/>
      <c r="S1621" s="63"/>
      <c r="T1621" s="112">
        <v>1000</v>
      </c>
      <c r="U1621" s="63"/>
      <c r="W1621" s="163">
        <f t="shared" si="65"/>
        <v>0</v>
      </c>
    </row>
    <row r="1622" spans="1:23" ht="15" customHeight="1" x14ac:dyDescent="0.25">
      <c r="A1622" s="141"/>
      <c r="B1622" s="171"/>
      <c r="C1622" s="26" t="s">
        <v>76</v>
      </c>
      <c r="D1622" s="26" t="s">
        <v>1177</v>
      </c>
      <c r="E1622" s="27" t="s">
        <v>21</v>
      </c>
      <c r="F1622" s="27" t="s">
        <v>2576</v>
      </c>
      <c r="G1622" s="47" t="s">
        <v>2567</v>
      </c>
      <c r="H1622" s="74">
        <v>45581</v>
      </c>
      <c r="I1622" s="74">
        <v>45583</v>
      </c>
      <c r="J1622" s="88">
        <v>25000</v>
      </c>
      <c r="K1622" s="63">
        <v>6.8011999999999997</v>
      </c>
      <c r="L1622" s="60">
        <v>45763</v>
      </c>
      <c r="M1622" s="63">
        <v>81.451999999999998</v>
      </c>
      <c r="N1622" s="112">
        <v>12013</v>
      </c>
      <c r="O1622" s="112">
        <v>6000</v>
      </c>
      <c r="P1622" s="64">
        <v>18013</v>
      </c>
      <c r="Q1622" s="63">
        <v>6.6</v>
      </c>
      <c r="R1622" s="63">
        <v>6.5</v>
      </c>
      <c r="S1622" s="63">
        <v>6.75</v>
      </c>
      <c r="T1622" s="112">
        <v>25000</v>
      </c>
      <c r="U1622" s="63">
        <v>96.675893000000002</v>
      </c>
      <c r="W1622" s="163">
        <f t="shared" si="65"/>
        <v>6987</v>
      </c>
    </row>
    <row r="1623" spans="1:23" ht="15" customHeight="1" x14ac:dyDescent="0.25">
      <c r="A1623" s="141"/>
      <c r="B1623" s="171"/>
      <c r="C1623" s="26" t="s">
        <v>76</v>
      </c>
      <c r="D1623" s="26" t="s">
        <v>1177</v>
      </c>
      <c r="E1623" s="27" t="s">
        <v>18</v>
      </c>
      <c r="F1623" s="27" t="s">
        <v>2577</v>
      </c>
      <c r="G1623" s="47" t="s">
        <v>2567</v>
      </c>
      <c r="H1623" s="74">
        <v>45581</v>
      </c>
      <c r="I1623" s="74">
        <v>45583</v>
      </c>
      <c r="J1623" s="88">
        <v>10000</v>
      </c>
      <c r="K1623" s="63">
        <v>7.1097000000000001</v>
      </c>
      <c r="L1623" s="60">
        <v>45945</v>
      </c>
      <c r="M1623" s="63">
        <v>30.49</v>
      </c>
      <c r="N1623" s="112">
        <v>10</v>
      </c>
      <c r="O1623" s="112">
        <v>3000</v>
      </c>
      <c r="P1623" s="64">
        <v>3010</v>
      </c>
      <c r="Q1623" s="63">
        <v>6.65</v>
      </c>
      <c r="R1623" s="63">
        <v>6.5</v>
      </c>
      <c r="S1623" s="63">
        <v>7</v>
      </c>
      <c r="T1623" s="112">
        <v>10000</v>
      </c>
      <c r="U1623" s="63">
        <v>93.293411000000006</v>
      </c>
      <c r="W1623" s="163">
        <f t="shared" si="65"/>
        <v>6990</v>
      </c>
    </row>
    <row r="1624" spans="1:23" ht="15" customHeight="1" x14ac:dyDescent="0.25">
      <c r="A1624" s="141"/>
      <c r="B1624" s="171"/>
      <c r="C1624" s="26" t="s">
        <v>79</v>
      </c>
      <c r="D1624" s="26" t="s">
        <v>1177</v>
      </c>
      <c r="E1624" s="27" t="s">
        <v>21</v>
      </c>
      <c r="F1624" s="27" t="s">
        <v>2578</v>
      </c>
      <c r="G1624" s="47" t="s">
        <v>2567</v>
      </c>
      <c r="H1624" s="74">
        <v>45580</v>
      </c>
      <c r="I1624" s="74">
        <v>45582</v>
      </c>
      <c r="J1624" s="88">
        <v>15000</v>
      </c>
      <c r="K1624" s="63">
        <v>7.2324999999999999</v>
      </c>
      <c r="L1624" s="60">
        <v>45764</v>
      </c>
      <c r="M1624" s="63">
        <v>64.693299999999994</v>
      </c>
      <c r="N1624" s="112"/>
      <c r="O1624" s="112">
        <v>9704</v>
      </c>
      <c r="P1624" s="64">
        <v>9704</v>
      </c>
      <c r="Q1624" s="63">
        <v>7</v>
      </c>
      <c r="R1624" s="63">
        <v>6.5</v>
      </c>
      <c r="S1624" s="63">
        <v>7</v>
      </c>
      <c r="T1624" s="112">
        <v>15000</v>
      </c>
      <c r="U1624" s="63">
        <v>96.472547000000006</v>
      </c>
      <c r="W1624" s="163">
        <f t="shared" si="65"/>
        <v>5296</v>
      </c>
    </row>
    <row r="1625" spans="1:23" ht="15" customHeight="1" x14ac:dyDescent="0.25">
      <c r="A1625" s="141"/>
      <c r="B1625" s="171"/>
      <c r="C1625" s="26" t="s">
        <v>79</v>
      </c>
      <c r="D1625" s="26" t="s">
        <v>1177</v>
      </c>
      <c r="E1625" s="27" t="s">
        <v>18</v>
      </c>
      <c r="F1625" s="27" t="s">
        <v>2569</v>
      </c>
      <c r="G1625" s="47" t="s">
        <v>2567</v>
      </c>
      <c r="H1625" s="74">
        <v>45580</v>
      </c>
      <c r="I1625" s="74">
        <v>45582</v>
      </c>
      <c r="J1625" s="88"/>
      <c r="K1625" s="63"/>
      <c r="L1625" s="60"/>
      <c r="M1625" s="63"/>
      <c r="N1625" s="112"/>
      <c r="O1625" s="112"/>
      <c r="P1625" s="64"/>
      <c r="Q1625" s="63"/>
      <c r="R1625" s="63"/>
      <c r="S1625" s="63"/>
      <c r="T1625" s="112"/>
      <c r="U1625" s="63" t="s">
        <v>1430</v>
      </c>
      <c r="W1625" s="163">
        <f t="shared" si="65"/>
        <v>0</v>
      </c>
    </row>
    <row r="1626" spans="1:23" ht="15" customHeight="1" x14ac:dyDescent="0.25">
      <c r="A1626" s="141"/>
      <c r="B1626" s="171"/>
      <c r="C1626" s="26" t="s">
        <v>79</v>
      </c>
      <c r="D1626" s="26" t="s">
        <v>1177</v>
      </c>
      <c r="E1626" s="27" t="s">
        <v>23</v>
      </c>
      <c r="F1626" s="27" t="s">
        <v>2579</v>
      </c>
      <c r="G1626" s="47" t="s">
        <v>2567</v>
      </c>
      <c r="H1626" s="74">
        <v>45580</v>
      </c>
      <c r="I1626" s="74">
        <v>45582</v>
      </c>
      <c r="J1626" s="88">
        <v>22500</v>
      </c>
      <c r="K1626" s="63"/>
      <c r="L1626" s="60">
        <v>45673</v>
      </c>
      <c r="M1626" s="63"/>
      <c r="N1626" s="112"/>
      <c r="O1626" s="112">
        <v>0</v>
      </c>
      <c r="P1626" s="64"/>
      <c r="Q1626" s="63"/>
      <c r="R1626" s="63"/>
      <c r="S1626" s="63"/>
      <c r="T1626" s="112">
        <v>22500</v>
      </c>
      <c r="U1626" s="63" t="s">
        <v>1430</v>
      </c>
      <c r="W1626" s="163">
        <f t="shared" si="65"/>
        <v>22500</v>
      </c>
    </row>
    <row r="1627" spans="1:23" ht="15" customHeight="1" x14ac:dyDescent="0.25">
      <c r="A1627" s="141"/>
      <c r="B1627" s="171"/>
      <c r="C1627" s="26" t="s">
        <v>79</v>
      </c>
      <c r="D1627" s="26" t="s">
        <v>1177</v>
      </c>
      <c r="E1627" s="27" t="s">
        <v>21</v>
      </c>
      <c r="F1627" s="27" t="s">
        <v>2580</v>
      </c>
      <c r="G1627" s="47" t="s">
        <v>2567</v>
      </c>
      <c r="H1627" s="74">
        <v>45580</v>
      </c>
      <c r="I1627" s="74">
        <v>45582</v>
      </c>
      <c r="J1627" s="88">
        <v>75000</v>
      </c>
      <c r="K1627" s="63">
        <v>7.0777999999999999</v>
      </c>
      <c r="L1627" s="60">
        <v>45764</v>
      </c>
      <c r="M1627" s="63">
        <v>20</v>
      </c>
      <c r="N1627" s="112">
        <v>15000</v>
      </c>
      <c r="O1627" s="112">
        <v>0</v>
      </c>
      <c r="P1627" s="64">
        <v>15000</v>
      </c>
      <c r="Q1627" s="63">
        <v>7</v>
      </c>
      <c r="R1627" s="63">
        <v>6.5</v>
      </c>
      <c r="S1627" s="63">
        <v>7</v>
      </c>
      <c r="T1627" s="112">
        <v>75000</v>
      </c>
      <c r="U1627" s="63">
        <v>96.545370000000005</v>
      </c>
      <c r="W1627" s="163">
        <f t="shared" si="65"/>
        <v>60000</v>
      </c>
    </row>
    <row r="1628" spans="1:23" ht="15" customHeight="1" x14ac:dyDescent="0.25">
      <c r="A1628" s="141"/>
      <c r="B1628" s="171"/>
      <c r="C1628" s="26" t="s">
        <v>79</v>
      </c>
      <c r="D1628" s="26" t="s">
        <v>1177</v>
      </c>
      <c r="E1628" s="27" t="s">
        <v>18</v>
      </c>
      <c r="F1628" s="27" t="s">
        <v>2581</v>
      </c>
      <c r="G1628" s="47" t="s">
        <v>2567</v>
      </c>
      <c r="H1628" s="74">
        <v>45580</v>
      </c>
      <c r="I1628" s="74">
        <v>45582</v>
      </c>
      <c r="J1628" s="88">
        <v>175000</v>
      </c>
      <c r="K1628" s="63">
        <v>7.1919000000000004</v>
      </c>
      <c r="L1628" s="60">
        <v>45946</v>
      </c>
      <c r="M1628" s="63">
        <v>29.188600000000001</v>
      </c>
      <c r="N1628" s="112">
        <v>28000</v>
      </c>
      <c r="O1628" s="112">
        <v>23080</v>
      </c>
      <c r="P1628" s="64">
        <v>51080</v>
      </c>
      <c r="Q1628" s="63">
        <v>7.5</v>
      </c>
      <c r="R1628" s="63">
        <v>6.5</v>
      </c>
      <c r="S1628" s="63">
        <v>7.5</v>
      </c>
      <c r="T1628" s="112">
        <v>175000</v>
      </c>
      <c r="U1628" s="63">
        <v>93.221121999999994</v>
      </c>
      <c r="W1628" s="163">
        <f t="shared" si="65"/>
        <v>123920</v>
      </c>
    </row>
    <row r="1629" spans="1:23" ht="15" customHeight="1" x14ac:dyDescent="0.25">
      <c r="A1629" s="141"/>
      <c r="B1629" s="171"/>
      <c r="C1629" s="26" t="s">
        <v>111</v>
      </c>
      <c r="D1629" s="26" t="s">
        <v>1177</v>
      </c>
      <c r="E1629" s="27" t="s">
        <v>23</v>
      </c>
      <c r="F1629" s="27" t="s">
        <v>2582</v>
      </c>
      <c r="G1629" s="47" t="s">
        <v>2567</v>
      </c>
      <c r="H1629" s="74">
        <v>45581</v>
      </c>
      <c r="I1629" s="74">
        <v>45583</v>
      </c>
      <c r="J1629" s="88">
        <v>7000</v>
      </c>
      <c r="K1629" s="63">
        <v>6.4574999999999996</v>
      </c>
      <c r="L1629" s="60">
        <v>45660</v>
      </c>
      <c r="M1629" s="63">
        <v>114.71429999999999</v>
      </c>
      <c r="N1629" s="112">
        <v>4970</v>
      </c>
      <c r="O1629" s="112">
        <v>2030</v>
      </c>
      <c r="P1629" s="64">
        <v>7000</v>
      </c>
      <c r="Q1629" s="63">
        <v>6.4</v>
      </c>
      <c r="R1629" s="63">
        <v>5.9</v>
      </c>
      <c r="S1629" s="63">
        <v>6.4</v>
      </c>
      <c r="T1629" s="112">
        <v>7000</v>
      </c>
      <c r="U1629" s="63">
        <v>98.637619000000001</v>
      </c>
      <c r="W1629" s="163">
        <f t="shared" si="65"/>
        <v>0</v>
      </c>
    </row>
    <row r="1630" spans="1:23" ht="15" customHeight="1" x14ac:dyDescent="0.25">
      <c r="A1630" s="141"/>
      <c r="B1630" s="171"/>
      <c r="C1630" s="26" t="s">
        <v>111</v>
      </c>
      <c r="D1630" s="26" t="s">
        <v>1177</v>
      </c>
      <c r="E1630" s="27" t="s">
        <v>21</v>
      </c>
      <c r="F1630" s="27" t="s">
        <v>2583</v>
      </c>
      <c r="G1630" s="47" t="s">
        <v>2567</v>
      </c>
      <c r="H1630" s="74">
        <v>45581</v>
      </c>
      <c r="I1630" s="60">
        <v>45583</v>
      </c>
      <c r="J1630" s="88">
        <v>5000</v>
      </c>
      <c r="K1630" s="63">
        <v>6.7477</v>
      </c>
      <c r="L1630" s="60">
        <v>45958</v>
      </c>
      <c r="M1630" s="63">
        <v>80</v>
      </c>
      <c r="N1630" s="112">
        <v>4000</v>
      </c>
      <c r="O1630" s="112">
        <v>0</v>
      </c>
      <c r="P1630" s="64">
        <v>4000</v>
      </c>
      <c r="Q1630" s="63">
        <v>6.55</v>
      </c>
      <c r="R1630" s="63">
        <v>6.55</v>
      </c>
      <c r="S1630" s="63">
        <v>6.55</v>
      </c>
      <c r="T1630" s="112">
        <v>5000</v>
      </c>
      <c r="U1630" s="63">
        <v>97.070694000000003</v>
      </c>
      <c r="W1630" s="163">
        <f t="shared" si="65"/>
        <v>1000</v>
      </c>
    </row>
    <row r="1631" spans="1:23" ht="15" customHeight="1" x14ac:dyDescent="0.25">
      <c r="A1631" s="141"/>
      <c r="B1631" s="171"/>
      <c r="C1631" s="26" t="s">
        <v>111</v>
      </c>
      <c r="D1631" s="26" t="s">
        <v>1177</v>
      </c>
      <c r="E1631" s="27" t="s">
        <v>21</v>
      </c>
      <c r="F1631" s="27" t="s">
        <v>2584</v>
      </c>
      <c r="G1631" s="47" t="s">
        <v>2567</v>
      </c>
      <c r="H1631" s="74">
        <v>45581</v>
      </c>
      <c r="I1631" s="60">
        <v>45583</v>
      </c>
      <c r="J1631" s="88"/>
      <c r="K1631" s="63"/>
      <c r="L1631" s="60"/>
      <c r="M1631" s="63"/>
      <c r="N1631" s="112"/>
      <c r="O1631" s="112">
        <v>0</v>
      </c>
      <c r="P1631" s="64"/>
      <c r="Q1631" s="63"/>
      <c r="R1631" s="63"/>
      <c r="S1631" s="63"/>
      <c r="T1631" s="112">
        <v>0</v>
      </c>
      <c r="U1631" s="63" t="s">
        <v>1430</v>
      </c>
      <c r="W1631" s="163">
        <f t="shared" si="65"/>
        <v>0</v>
      </c>
    </row>
    <row r="1632" spans="1:23" ht="15" customHeight="1" x14ac:dyDescent="0.25">
      <c r="A1632" s="141"/>
      <c r="B1632" s="171"/>
      <c r="C1632" s="26" t="s">
        <v>76</v>
      </c>
      <c r="D1632" s="26" t="s">
        <v>1177</v>
      </c>
      <c r="E1632" s="27" t="s">
        <v>21</v>
      </c>
      <c r="F1632" s="27" t="s">
        <v>2600</v>
      </c>
      <c r="G1632" s="47" t="s">
        <v>2567</v>
      </c>
      <c r="H1632" s="74">
        <v>45586</v>
      </c>
      <c r="I1632" s="60">
        <v>45588</v>
      </c>
      <c r="J1632" s="88">
        <v>15000</v>
      </c>
      <c r="K1632" s="63">
        <v>6.7599</v>
      </c>
      <c r="L1632" s="60">
        <v>45770</v>
      </c>
      <c r="M1632" s="63">
        <v>110</v>
      </c>
      <c r="N1632" s="112">
        <v>14000</v>
      </c>
      <c r="O1632" s="112">
        <v>1000</v>
      </c>
      <c r="P1632" s="64">
        <v>15000</v>
      </c>
      <c r="Q1632" s="63">
        <v>6.6</v>
      </c>
      <c r="R1632" s="63">
        <v>6.25</v>
      </c>
      <c r="S1632" s="63">
        <v>6.65</v>
      </c>
      <c r="T1632" s="112">
        <v>15000</v>
      </c>
      <c r="U1632" s="63">
        <v>96.695419000000001</v>
      </c>
      <c r="W1632" s="163">
        <f t="shared" si="65"/>
        <v>0</v>
      </c>
    </row>
    <row r="1633" spans="1:23" ht="15" customHeight="1" x14ac:dyDescent="0.25">
      <c r="A1633" s="141"/>
      <c r="B1633" s="171"/>
      <c r="C1633" s="26" t="s">
        <v>79</v>
      </c>
      <c r="D1633" s="26" t="s">
        <v>2625</v>
      </c>
      <c r="E1633" s="27" t="s">
        <v>18</v>
      </c>
      <c r="F1633" s="27" t="s">
        <v>2627</v>
      </c>
      <c r="G1633" s="47" t="s">
        <v>2567</v>
      </c>
      <c r="H1633" s="74">
        <v>45587</v>
      </c>
      <c r="I1633" s="60">
        <v>45587</v>
      </c>
      <c r="J1633" s="88">
        <v>20000</v>
      </c>
      <c r="K1633" s="63"/>
      <c r="L1633" s="60">
        <v>45951</v>
      </c>
      <c r="M1633" s="63">
        <v>100</v>
      </c>
      <c r="N1633" s="112"/>
      <c r="O1633" s="112">
        <v>20000</v>
      </c>
      <c r="P1633" s="64">
        <v>20000</v>
      </c>
      <c r="Q1633" s="63"/>
      <c r="R1633" s="63"/>
      <c r="S1633" s="63"/>
      <c r="T1633" s="112">
        <v>20000</v>
      </c>
      <c r="U1633" s="63"/>
      <c r="W1633" s="163">
        <f t="shared" si="65"/>
        <v>0</v>
      </c>
    </row>
    <row r="1634" spans="1:23" ht="15" customHeight="1" x14ac:dyDescent="0.25">
      <c r="A1634" s="141"/>
      <c r="B1634" s="171"/>
      <c r="C1634" s="26" t="s">
        <v>79</v>
      </c>
      <c r="D1634" s="26" t="s">
        <v>1177</v>
      </c>
      <c r="E1634" s="27" t="s">
        <v>21</v>
      </c>
      <c r="F1634" s="27" t="s">
        <v>2601</v>
      </c>
      <c r="G1634" s="47" t="s">
        <v>2567</v>
      </c>
      <c r="H1634" s="74">
        <v>45587</v>
      </c>
      <c r="I1634" s="60">
        <v>45589</v>
      </c>
      <c r="J1634" s="88">
        <v>75000</v>
      </c>
      <c r="K1634" s="63">
        <v>6.83</v>
      </c>
      <c r="L1634" s="60">
        <v>45764</v>
      </c>
      <c r="M1634" s="63">
        <v>88.173299999999998</v>
      </c>
      <c r="N1634" s="112">
        <v>45000</v>
      </c>
      <c r="O1634" s="112">
        <v>21130</v>
      </c>
      <c r="P1634" s="64">
        <v>66130</v>
      </c>
      <c r="Q1634" s="63">
        <v>6.9</v>
      </c>
      <c r="R1634" s="63">
        <v>6.5</v>
      </c>
      <c r="S1634" s="63">
        <v>6.9</v>
      </c>
      <c r="T1634" s="112">
        <v>75000</v>
      </c>
      <c r="U1634" s="63">
        <v>96.768624000000003</v>
      </c>
      <c r="W1634" s="163">
        <f t="shared" si="65"/>
        <v>8870</v>
      </c>
    </row>
    <row r="1635" spans="1:23" ht="15" customHeight="1" x14ac:dyDescent="0.25">
      <c r="A1635" s="141"/>
      <c r="B1635" s="171"/>
      <c r="C1635" s="26" t="s">
        <v>79</v>
      </c>
      <c r="D1635" s="26" t="s">
        <v>1177</v>
      </c>
      <c r="E1635" s="27" t="s">
        <v>18</v>
      </c>
      <c r="F1635" s="27" t="s">
        <v>2602</v>
      </c>
      <c r="G1635" s="47" t="s">
        <v>2567</v>
      </c>
      <c r="H1635" s="74">
        <v>45587</v>
      </c>
      <c r="I1635" s="60">
        <v>45589</v>
      </c>
      <c r="J1635" s="88">
        <v>175000</v>
      </c>
      <c r="K1635" s="63">
        <v>7.5221999999999998</v>
      </c>
      <c r="L1635" s="60">
        <v>45946</v>
      </c>
      <c r="M1635" s="63">
        <v>11.4663</v>
      </c>
      <c r="N1635" s="112">
        <v>0</v>
      </c>
      <c r="O1635" s="112">
        <v>20066</v>
      </c>
      <c r="P1635" s="64">
        <v>20066</v>
      </c>
      <c r="Q1635" s="63">
        <v>7</v>
      </c>
      <c r="R1635" s="63">
        <v>7</v>
      </c>
      <c r="S1635" s="63">
        <v>7</v>
      </c>
      <c r="T1635" s="112">
        <v>175000</v>
      </c>
      <c r="U1635" s="63">
        <v>93.058333000000005</v>
      </c>
      <c r="W1635" s="163">
        <f t="shared" si="65"/>
        <v>154934</v>
      </c>
    </row>
    <row r="1636" spans="1:23" ht="15" customHeight="1" x14ac:dyDescent="0.25">
      <c r="B1636" s="171"/>
      <c r="C1636" s="26" t="s">
        <v>79</v>
      </c>
      <c r="D1636" s="26" t="s">
        <v>1177</v>
      </c>
      <c r="E1636" s="27" t="s">
        <v>18</v>
      </c>
      <c r="F1636" s="27" t="s">
        <v>2603</v>
      </c>
      <c r="G1636" s="47" t="s">
        <v>2567</v>
      </c>
      <c r="H1636" s="74">
        <v>45587</v>
      </c>
      <c r="I1636" s="60">
        <v>45589</v>
      </c>
      <c r="J1636" s="88">
        <v>113000</v>
      </c>
      <c r="K1636" s="63">
        <v>7.5331999999999999</v>
      </c>
      <c r="L1636" s="60">
        <v>45953</v>
      </c>
      <c r="M1636" s="63">
        <v>9.3717000000000006</v>
      </c>
      <c r="N1636" s="112">
        <v>5500</v>
      </c>
      <c r="O1636" s="112">
        <v>5090</v>
      </c>
      <c r="P1636" s="64">
        <v>10590</v>
      </c>
      <c r="Q1636" s="63">
        <v>7</v>
      </c>
      <c r="R1636" s="63">
        <v>7</v>
      </c>
      <c r="S1636" s="63">
        <v>7</v>
      </c>
      <c r="T1636" s="112">
        <v>113000</v>
      </c>
      <c r="U1636" s="63">
        <v>92.922222000000005</v>
      </c>
      <c r="W1636" s="163">
        <f t="shared" si="65"/>
        <v>102410</v>
      </c>
    </row>
    <row r="1637" spans="1:23" ht="15" customHeight="1" x14ac:dyDescent="0.25">
      <c r="B1637" s="171"/>
      <c r="C1637" s="26" t="s">
        <v>112</v>
      </c>
      <c r="D1637" s="26" t="s">
        <v>1177</v>
      </c>
      <c r="E1637" s="27" t="s">
        <v>18</v>
      </c>
      <c r="F1637" s="27" t="s">
        <v>2604</v>
      </c>
      <c r="G1637" s="47" t="s">
        <v>2567</v>
      </c>
      <c r="H1637" s="74">
        <v>45587</v>
      </c>
      <c r="I1637" s="60">
        <v>45589</v>
      </c>
      <c r="J1637" s="88">
        <v>6000</v>
      </c>
      <c r="K1637" s="63"/>
      <c r="L1637" s="60"/>
      <c r="M1637" s="63"/>
      <c r="N1637" s="112"/>
      <c r="O1637" s="112">
        <v>0</v>
      </c>
      <c r="P1637" s="64"/>
      <c r="Q1637" s="63"/>
      <c r="R1637" s="63">
        <v>7</v>
      </c>
      <c r="S1637" s="63">
        <v>7</v>
      </c>
      <c r="T1637" s="112">
        <v>6000</v>
      </c>
      <c r="U1637" s="63" t="s">
        <v>1430</v>
      </c>
      <c r="W1637" s="163">
        <f t="shared" si="65"/>
        <v>6000</v>
      </c>
    </row>
    <row r="1638" spans="1:23" ht="15" customHeight="1" x14ac:dyDescent="0.25">
      <c r="B1638" s="171"/>
      <c r="C1638" s="26" t="s">
        <v>111</v>
      </c>
      <c r="D1638" s="26" t="s">
        <v>1177</v>
      </c>
      <c r="E1638" s="27" t="s">
        <v>21</v>
      </c>
      <c r="F1638" s="27" t="s">
        <v>2605</v>
      </c>
      <c r="G1638" s="47" t="s">
        <v>2567</v>
      </c>
      <c r="H1638" s="74">
        <v>45588</v>
      </c>
      <c r="I1638" s="60">
        <v>45590</v>
      </c>
      <c r="J1638" s="88">
        <v>9000</v>
      </c>
      <c r="K1638" s="63">
        <v>6.6009000000000002</v>
      </c>
      <c r="L1638" s="60">
        <v>45765</v>
      </c>
      <c r="M1638" s="63">
        <v>27.088899999999999</v>
      </c>
      <c r="N1638" s="112">
        <v>450</v>
      </c>
      <c r="O1638" s="112">
        <v>1948</v>
      </c>
      <c r="P1638" s="64">
        <v>2398</v>
      </c>
      <c r="Q1638" s="63">
        <v>6.5</v>
      </c>
      <c r="R1638" s="63">
        <v>6</v>
      </c>
      <c r="S1638" s="63">
        <v>6.55</v>
      </c>
      <c r="T1638" s="112">
        <v>9000</v>
      </c>
      <c r="U1638" s="63">
        <v>96.890977000000007</v>
      </c>
      <c r="W1638" s="163">
        <f t="shared" si="65"/>
        <v>6602</v>
      </c>
    </row>
    <row r="1639" spans="1:23" ht="15" customHeight="1" x14ac:dyDescent="0.25">
      <c r="B1639" s="171"/>
      <c r="C1639" s="26" t="s">
        <v>111</v>
      </c>
      <c r="D1639" s="26" t="s">
        <v>1177</v>
      </c>
      <c r="E1639" s="27" t="s">
        <v>18</v>
      </c>
      <c r="F1639" s="27" t="s">
        <v>2606</v>
      </c>
      <c r="G1639" s="47" t="s">
        <v>2567</v>
      </c>
      <c r="H1639" s="74">
        <v>45588</v>
      </c>
      <c r="I1639" s="60">
        <v>45590</v>
      </c>
      <c r="J1639" s="88">
        <v>7500</v>
      </c>
      <c r="K1639" s="63">
        <v>6.9420999999999999</v>
      </c>
      <c r="L1639" s="60">
        <v>45954</v>
      </c>
      <c r="M1639" s="63">
        <v>45.72</v>
      </c>
      <c r="N1639" s="112">
        <v>375</v>
      </c>
      <c r="O1639" s="112">
        <v>2644</v>
      </c>
      <c r="P1639" s="64">
        <v>3019</v>
      </c>
      <c r="Q1639" s="63">
        <v>6.5</v>
      </c>
      <c r="R1639" s="63">
        <v>6.1</v>
      </c>
      <c r="S1639" s="63">
        <v>7.4</v>
      </c>
      <c r="T1639" s="112">
        <v>7500</v>
      </c>
      <c r="U1639" s="63">
        <v>93.441174000000004</v>
      </c>
      <c r="W1639" s="163">
        <f t="shared" si="65"/>
        <v>4481</v>
      </c>
    </row>
    <row r="1640" spans="1:23" ht="15" customHeight="1" x14ac:dyDescent="0.25">
      <c r="B1640" s="171"/>
      <c r="C1640" s="26" t="s">
        <v>113</v>
      </c>
      <c r="D1640" s="26" t="s">
        <v>1177</v>
      </c>
      <c r="E1640" s="27" t="s">
        <v>21</v>
      </c>
      <c r="F1640" s="27" t="s">
        <v>2607</v>
      </c>
      <c r="G1640" s="47" t="s">
        <v>2567</v>
      </c>
      <c r="H1640" s="74">
        <v>45588</v>
      </c>
      <c r="I1640" s="60">
        <v>45590</v>
      </c>
      <c r="J1640" s="88">
        <v>10000</v>
      </c>
      <c r="K1640" s="63">
        <v>6.9885000000000002</v>
      </c>
      <c r="L1640" s="60">
        <v>45772</v>
      </c>
      <c r="M1640" s="63">
        <v>95.98</v>
      </c>
      <c r="N1640" s="112">
        <v>0</v>
      </c>
      <c r="O1640" s="112">
        <v>9598</v>
      </c>
      <c r="P1640" s="64">
        <v>9598</v>
      </c>
      <c r="Q1640" s="63">
        <v>6.75</v>
      </c>
      <c r="R1640" s="63">
        <v>6.75</v>
      </c>
      <c r="S1640" s="63">
        <v>6.75</v>
      </c>
      <c r="T1640" s="112">
        <v>10000</v>
      </c>
      <c r="U1640" s="63">
        <v>96.587500000000006</v>
      </c>
      <c r="W1640" s="163">
        <f t="shared" si="65"/>
        <v>402</v>
      </c>
    </row>
    <row r="1641" spans="1:23" ht="15" x14ac:dyDescent="0.25">
      <c r="B1641" s="171"/>
      <c r="C1641" s="26" t="s">
        <v>76</v>
      </c>
      <c r="D1641" s="26" t="s">
        <v>1177</v>
      </c>
      <c r="E1641" s="27" t="s">
        <v>23</v>
      </c>
      <c r="F1641" s="27" t="s">
        <v>2612</v>
      </c>
      <c r="G1641" s="47" t="s">
        <v>2567</v>
      </c>
      <c r="H1641" s="74">
        <v>45593</v>
      </c>
      <c r="I1641" s="60">
        <v>45595</v>
      </c>
      <c r="J1641" s="88">
        <v>9251</v>
      </c>
      <c r="K1641" s="63">
        <v>6.5052000000000003</v>
      </c>
      <c r="L1641" s="60">
        <v>45686</v>
      </c>
      <c r="M1641" s="63">
        <v>100</v>
      </c>
      <c r="N1641" s="112">
        <v>9251</v>
      </c>
      <c r="O1641" s="112">
        <v>0</v>
      </c>
      <c r="P1641" s="64">
        <v>9251</v>
      </c>
      <c r="Q1641" s="63">
        <v>6.4</v>
      </c>
      <c r="R1641" s="63">
        <v>6.4</v>
      </c>
      <c r="S1641" s="63">
        <v>6.4</v>
      </c>
      <c r="T1641" s="112">
        <v>9251</v>
      </c>
      <c r="U1641" s="63">
        <v>98.382221999999999</v>
      </c>
      <c r="W1641" s="163">
        <f t="shared" si="65"/>
        <v>0</v>
      </c>
    </row>
    <row r="1642" spans="1:23" ht="15" x14ac:dyDescent="0.25">
      <c r="B1642" s="171"/>
      <c r="C1642" s="26" t="s">
        <v>76</v>
      </c>
      <c r="D1642" s="26" t="s">
        <v>1177</v>
      </c>
      <c r="E1642" s="27" t="s">
        <v>21</v>
      </c>
      <c r="F1642" s="27" t="s">
        <v>2613</v>
      </c>
      <c r="G1642" s="47" t="s">
        <v>2567</v>
      </c>
      <c r="H1642" s="74">
        <v>45593</v>
      </c>
      <c r="I1642" s="60">
        <v>45595</v>
      </c>
      <c r="J1642" s="88">
        <v>9251</v>
      </c>
      <c r="K1642" s="63">
        <v>6.8277999999999999</v>
      </c>
      <c r="L1642" s="60">
        <v>45777</v>
      </c>
      <c r="M1642" s="63">
        <v>100</v>
      </c>
      <c r="N1642" s="112">
        <v>9251</v>
      </c>
      <c r="O1642" s="112">
        <v>0</v>
      </c>
      <c r="P1642" s="64">
        <v>9251</v>
      </c>
      <c r="Q1642" s="63">
        <v>6.6</v>
      </c>
      <c r="R1642" s="63">
        <v>6.6</v>
      </c>
      <c r="S1642" s="63">
        <v>6.6</v>
      </c>
      <c r="T1642" s="112">
        <v>9251</v>
      </c>
      <c r="U1642" s="63">
        <v>96.663332999999994</v>
      </c>
      <c r="W1642" s="163">
        <f t="shared" si="65"/>
        <v>0</v>
      </c>
    </row>
    <row r="1643" spans="1:23" ht="15" x14ac:dyDescent="0.25">
      <c r="B1643" s="171"/>
      <c r="C1643" s="26" t="s">
        <v>76</v>
      </c>
      <c r="D1643" s="26" t="s">
        <v>1177</v>
      </c>
      <c r="E1643" s="27" t="s">
        <v>18</v>
      </c>
      <c r="F1643" s="27" t="s">
        <v>2614</v>
      </c>
      <c r="G1643" s="47" t="s">
        <v>2567</v>
      </c>
      <c r="H1643" s="74">
        <v>45593</v>
      </c>
      <c r="I1643" s="60">
        <v>45595</v>
      </c>
      <c r="J1643" s="88">
        <v>15000</v>
      </c>
      <c r="K1643" s="63">
        <v>7.0719000000000003</v>
      </c>
      <c r="L1643" s="60">
        <v>45959</v>
      </c>
      <c r="M1643" s="63">
        <v>80.533299999999997</v>
      </c>
      <c r="N1643" s="112">
        <v>11920</v>
      </c>
      <c r="O1643" s="112">
        <v>0</v>
      </c>
      <c r="P1643" s="64">
        <v>11920</v>
      </c>
      <c r="Q1643" s="63">
        <v>6.6</v>
      </c>
      <c r="R1643" s="63">
        <v>6.6</v>
      </c>
      <c r="S1643" s="63">
        <v>6.85</v>
      </c>
      <c r="T1643" s="112">
        <v>15000</v>
      </c>
      <c r="U1643" s="63">
        <v>93.326667</v>
      </c>
      <c r="W1643" s="163">
        <f t="shared" si="65"/>
        <v>3080</v>
      </c>
    </row>
    <row r="1644" spans="1:23" ht="15" x14ac:dyDescent="0.25">
      <c r="B1644" s="171"/>
      <c r="C1644" s="26" t="s">
        <v>76</v>
      </c>
      <c r="D1644" s="26" t="s">
        <v>1177</v>
      </c>
      <c r="E1644" s="27" t="s">
        <v>18</v>
      </c>
      <c r="F1644" s="27" t="s">
        <v>2615</v>
      </c>
      <c r="G1644" s="47" t="s">
        <v>2567</v>
      </c>
      <c r="H1644" s="74">
        <v>45593</v>
      </c>
      <c r="I1644" s="60">
        <v>45595</v>
      </c>
      <c r="J1644" s="88">
        <v>29392</v>
      </c>
      <c r="K1644" s="63">
        <v>7.1868999999999996</v>
      </c>
      <c r="L1644" s="60">
        <v>45959</v>
      </c>
      <c r="M1644" s="63">
        <v>100</v>
      </c>
      <c r="N1644" s="112">
        <v>29392</v>
      </c>
      <c r="O1644" s="112">
        <v>0</v>
      </c>
      <c r="P1644" s="64">
        <v>29392</v>
      </c>
      <c r="Q1644" s="63">
        <v>6.7</v>
      </c>
      <c r="R1644" s="63">
        <v>6.7</v>
      </c>
      <c r="S1644" s="63">
        <v>6.7</v>
      </c>
      <c r="T1644" s="112">
        <v>29392</v>
      </c>
      <c r="U1644" s="63">
        <v>93.225555999999997</v>
      </c>
      <c r="W1644" s="163">
        <f t="shared" si="65"/>
        <v>0</v>
      </c>
    </row>
    <row r="1645" spans="1:23" ht="15" x14ac:dyDescent="0.25">
      <c r="B1645" s="171"/>
      <c r="C1645" s="26" t="s">
        <v>76</v>
      </c>
      <c r="D1645" s="26" t="s">
        <v>1339</v>
      </c>
      <c r="E1645" s="27" t="s">
        <v>21</v>
      </c>
      <c r="F1645" s="27" t="s">
        <v>2616</v>
      </c>
      <c r="G1645" s="47" t="s">
        <v>2567</v>
      </c>
      <c r="H1645" s="74">
        <v>45593</v>
      </c>
      <c r="I1645" s="60">
        <v>45595</v>
      </c>
      <c r="J1645" s="88">
        <v>29392</v>
      </c>
      <c r="K1645" s="63">
        <v>6.1074999999999999</v>
      </c>
      <c r="L1645" s="60">
        <v>45651</v>
      </c>
      <c r="M1645" s="63">
        <v>100</v>
      </c>
      <c r="N1645" s="112">
        <v>29392</v>
      </c>
      <c r="O1645" s="112">
        <v>0</v>
      </c>
      <c r="P1645" s="64">
        <v>29392</v>
      </c>
      <c r="Q1645" s="63">
        <v>6.05</v>
      </c>
      <c r="R1645" s="63">
        <v>6.05</v>
      </c>
      <c r="S1645" s="63">
        <v>6.05</v>
      </c>
      <c r="T1645" s="112">
        <v>29392</v>
      </c>
      <c r="U1645" s="63">
        <v>99.058888999999994</v>
      </c>
      <c r="W1645" s="163">
        <f t="shared" si="65"/>
        <v>0</v>
      </c>
    </row>
    <row r="1646" spans="1:23" ht="15" x14ac:dyDescent="0.25">
      <c r="B1646" s="171"/>
      <c r="C1646" s="26" t="s">
        <v>76</v>
      </c>
      <c r="D1646" s="26" t="s">
        <v>1339</v>
      </c>
      <c r="E1646" s="27" t="s">
        <v>18</v>
      </c>
      <c r="F1646" s="27" t="s">
        <v>2617</v>
      </c>
      <c r="G1646" s="47" t="s">
        <v>2567</v>
      </c>
      <c r="H1646" s="74">
        <v>45593</v>
      </c>
      <c r="I1646" s="60">
        <v>45595</v>
      </c>
      <c r="J1646" s="88">
        <v>8938</v>
      </c>
      <c r="K1646" s="63">
        <v>5.9452999999999996</v>
      </c>
      <c r="L1646" s="60">
        <v>45630</v>
      </c>
      <c r="M1646" s="63">
        <v>100</v>
      </c>
      <c r="N1646" s="112">
        <v>8938</v>
      </c>
      <c r="O1646" s="112">
        <v>0</v>
      </c>
      <c r="P1646" s="64">
        <v>8938</v>
      </c>
      <c r="Q1646" s="63">
        <v>5.8</v>
      </c>
      <c r="R1646" s="63">
        <v>5.8</v>
      </c>
      <c r="S1646" s="63">
        <v>6.05</v>
      </c>
      <c r="T1646" s="112">
        <v>8938</v>
      </c>
      <c r="U1646" s="63">
        <v>99.425309999999996</v>
      </c>
      <c r="W1646" s="163">
        <f t="shared" si="65"/>
        <v>0</v>
      </c>
    </row>
    <row r="1647" spans="1:23" ht="15" x14ac:dyDescent="0.25">
      <c r="B1647" s="171"/>
      <c r="C1647" s="26" t="s">
        <v>76</v>
      </c>
      <c r="D1647" s="26" t="s">
        <v>1339</v>
      </c>
      <c r="E1647" s="27" t="s">
        <v>18</v>
      </c>
      <c r="F1647" s="27" t="s">
        <v>2618</v>
      </c>
      <c r="G1647" s="47" t="s">
        <v>2567</v>
      </c>
      <c r="H1647" s="74">
        <v>45593</v>
      </c>
      <c r="I1647" s="60">
        <v>45595</v>
      </c>
      <c r="J1647" s="88">
        <v>7923</v>
      </c>
      <c r="K1647" s="63">
        <v>6.2527999999999997</v>
      </c>
      <c r="L1647" s="60">
        <v>45644</v>
      </c>
      <c r="M1647" s="63">
        <v>100</v>
      </c>
      <c r="N1647" s="112">
        <v>7923</v>
      </c>
      <c r="O1647" s="112">
        <v>0</v>
      </c>
      <c r="P1647" s="64">
        <v>7923</v>
      </c>
      <c r="Q1647" s="63">
        <v>6.2</v>
      </c>
      <c r="R1647" s="63">
        <v>6.2</v>
      </c>
      <c r="S1647" s="63">
        <v>6.2</v>
      </c>
      <c r="T1647" s="112">
        <v>7923</v>
      </c>
      <c r="U1647" s="63">
        <v>99.156110999999996</v>
      </c>
      <c r="W1647" s="163">
        <f t="shared" si="65"/>
        <v>0</v>
      </c>
    </row>
    <row r="1648" spans="1:23" ht="15" customHeight="1" x14ac:dyDescent="0.25">
      <c r="B1648" s="171"/>
      <c r="C1648" s="26" t="s">
        <v>79</v>
      </c>
      <c r="D1648" s="26" t="s">
        <v>1177</v>
      </c>
      <c r="E1648" s="27" t="s">
        <v>21</v>
      </c>
      <c r="F1648" s="27" t="s">
        <v>2619</v>
      </c>
      <c r="G1648" s="47" t="s">
        <v>2567</v>
      </c>
      <c r="H1648" s="74">
        <v>45594</v>
      </c>
      <c r="I1648" s="60">
        <v>45596</v>
      </c>
      <c r="J1648" s="88">
        <v>75000</v>
      </c>
      <c r="K1648" s="63">
        <v>6.7001999999999997</v>
      </c>
      <c r="L1648" s="60">
        <v>45764</v>
      </c>
      <c r="M1648" s="63">
        <v>11.1427</v>
      </c>
      <c r="N1648" s="112">
        <v>5000</v>
      </c>
      <c r="O1648" s="112">
        <v>3357</v>
      </c>
      <c r="P1648" s="64">
        <v>8357</v>
      </c>
      <c r="Q1648" s="63">
        <v>6.7</v>
      </c>
      <c r="R1648" s="63">
        <v>6</v>
      </c>
      <c r="S1648" s="63">
        <v>6.7</v>
      </c>
      <c r="T1648" s="112">
        <v>75000</v>
      </c>
      <c r="U1648" s="63">
        <v>96.968063000000001</v>
      </c>
      <c r="W1648" s="163">
        <f t="shared" si="65"/>
        <v>66643</v>
      </c>
    </row>
    <row r="1649" spans="2:23" ht="15" customHeight="1" x14ac:dyDescent="0.25">
      <c r="B1649" s="171"/>
      <c r="C1649" s="26" t="s">
        <v>79</v>
      </c>
      <c r="D1649" s="26" t="s">
        <v>1177</v>
      </c>
      <c r="E1649" s="27" t="s">
        <v>18</v>
      </c>
      <c r="F1649" s="27" t="s">
        <v>2620</v>
      </c>
      <c r="G1649" s="47" t="s">
        <v>2567</v>
      </c>
      <c r="H1649" s="74">
        <v>45594</v>
      </c>
      <c r="I1649" s="60">
        <v>45596</v>
      </c>
      <c r="J1649" s="88">
        <v>175000</v>
      </c>
      <c r="K1649" s="63">
        <v>7.3703000000000003</v>
      </c>
      <c r="L1649" s="60">
        <v>45946</v>
      </c>
      <c r="M1649" s="63">
        <v>12.8994</v>
      </c>
      <c r="N1649" s="112">
        <v>17500</v>
      </c>
      <c r="O1649" s="112">
        <v>5074</v>
      </c>
      <c r="P1649" s="64">
        <v>22574</v>
      </c>
      <c r="Q1649" s="63">
        <v>7</v>
      </c>
      <c r="R1649" s="63">
        <v>6.75</v>
      </c>
      <c r="S1649" s="63">
        <v>7</v>
      </c>
      <c r="T1649" s="112">
        <v>175000</v>
      </c>
      <c r="U1649" s="63">
        <v>93.313518999999999</v>
      </c>
      <c r="W1649" s="163">
        <f t="shared" si="65"/>
        <v>152426</v>
      </c>
    </row>
    <row r="1650" spans="2:23" ht="15" customHeight="1" x14ac:dyDescent="0.25">
      <c r="B1650" s="171"/>
      <c r="C1650" s="26" t="s">
        <v>79</v>
      </c>
      <c r="D1650" s="26" t="s">
        <v>1177</v>
      </c>
      <c r="E1650" s="27" t="s">
        <v>18</v>
      </c>
      <c r="F1650" s="27" t="s">
        <v>2621</v>
      </c>
      <c r="G1650" s="47" t="s">
        <v>2567</v>
      </c>
      <c r="H1650" s="74">
        <v>45594</v>
      </c>
      <c r="I1650" s="60">
        <v>45596</v>
      </c>
      <c r="J1650" s="88">
        <v>113000</v>
      </c>
      <c r="K1650" s="63">
        <v>7.5221</v>
      </c>
      <c r="L1650" s="60">
        <v>45953</v>
      </c>
      <c r="M1650" s="63">
        <v>50.491999999999997</v>
      </c>
      <c r="N1650" s="112">
        <v>57000</v>
      </c>
      <c r="O1650" s="112">
        <v>56</v>
      </c>
      <c r="P1650" s="64">
        <v>57056</v>
      </c>
      <c r="Q1650" s="63">
        <v>7</v>
      </c>
      <c r="R1650" s="63">
        <v>6.8</v>
      </c>
      <c r="S1650" s="63">
        <v>7</v>
      </c>
      <c r="T1650" s="112">
        <v>113000</v>
      </c>
      <c r="U1650" s="63">
        <v>93.058413000000002</v>
      </c>
      <c r="W1650" s="163">
        <f t="shared" si="65"/>
        <v>55944</v>
      </c>
    </row>
    <row r="1651" spans="2:23" ht="15" customHeight="1" x14ac:dyDescent="0.25">
      <c r="B1651" s="171"/>
      <c r="C1651" s="26" t="s">
        <v>79</v>
      </c>
      <c r="D1651" s="26" t="s">
        <v>2625</v>
      </c>
      <c r="E1651" s="27" t="s">
        <v>18</v>
      </c>
      <c r="F1651" s="27" t="s">
        <v>2628</v>
      </c>
      <c r="G1651" s="47" t="s">
        <v>2567</v>
      </c>
      <c r="H1651" s="74">
        <v>45595</v>
      </c>
      <c r="I1651" s="60">
        <v>45595</v>
      </c>
      <c r="J1651" s="88">
        <v>6700</v>
      </c>
      <c r="K1651" s="63"/>
      <c r="L1651" s="60">
        <v>45960</v>
      </c>
      <c r="M1651" s="63">
        <v>100</v>
      </c>
      <c r="N1651" s="112">
        <v>6700</v>
      </c>
      <c r="O1651" s="112">
        <v>0</v>
      </c>
      <c r="P1651" s="64">
        <v>6700</v>
      </c>
      <c r="Q1651" s="63"/>
      <c r="R1651" s="63"/>
      <c r="S1651" s="63"/>
      <c r="T1651" s="112">
        <v>6700</v>
      </c>
      <c r="U1651" s="63"/>
      <c r="W1651" s="163">
        <f t="shared" si="65"/>
        <v>0</v>
      </c>
    </row>
    <row r="1652" spans="2:23" ht="15" customHeight="1" x14ac:dyDescent="0.2">
      <c r="B1652" s="175" t="s">
        <v>161</v>
      </c>
      <c r="C1652" s="34" t="s">
        <v>111</v>
      </c>
      <c r="D1652" s="34" t="s">
        <v>1177</v>
      </c>
      <c r="E1652" s="65" t="s">
        <v>21</v>
      </c>
      <c r="F1652" s="65" t="s">
        <v>2622</v>
      </c>
      <c r="G1652" s="43" t="s">
        <v>2623</v>
      </c>
      <c r="H1652" s="67">
        <v>45595</v>
      </c>
      <c r="I1652" s="37">
        <v>45597</v>
      </c>
      <c r="J1652" s="41">
        <v>8500</v>
      </c>
      <c r="K1652" s="44">
        <v>6.6258999999999997</v>
      </c>
      <c r="L1652" s="67">
        <v>45779</v>
      </c>
      <c r="M1652" s="44">
        <v>56.447099999999999</v>
      </c>
      <c r="N1652" s="41">
        <v>1050</v>
      </c>
      <c r="O1652" s="146">
        <v>3355</v>
      </c>
      <c r="P1652" s="70">
        <v>4405</v>
      </c>
      <c r="Q1652" s="44">
        <v>6.5</v>
      </c>
      <c r="R1652" s="44">
        <v>5.9</v>
      </c>
      <c r="S1652" s="44">
        <v>6.8</v>
      </c>
      <c r="T1652" s="132">
        <v>8500</v>
      </c>
      <c r="U1652" s="44">
        <v>96.758820999999998</v>
      </c>
      <c r="W1652" s="163">
        <f t="shared" si="65"/>
        <v>4095</v>
      </c>
    </row>
    <row r="1653" spans="2:23" ht="15" customHeight="1" x14ac:dyDescent="0.2">
      <c r="B1653" s="175"/>
      <c r="C1653" s="34" t="s">
        <v>79</v>
      </c>
      <c r="D1653" s="34" t="s">
        <v>1177</v>
      </c>
      <c r="E1653" s="65" t="s">
        <v>21</v>
      </c>
      <c r="F1653" s="65" t="s">
        <v>2629</v>
      </c>
      <c r="G1653" s="43" t="s">
        <v>2623</v>
      </c>
      <c r="H1653" s="67">
        <v>45601</v>
      </c>
      <c r="I1653" s="37">
        <v>45603</v>
      </c>
      <c r="J1653" s="41">
        <v>75000</v>
      </c>
      <c r="K1653" s="44">
        <v>7.0197000000000003</v>
      </c>
      <c r="L1653" s="67">
        <v>45764</v>
      </c>
      <c r="M1653" s="44">
        <v>43.310699999999997</v>
      </c>
      <c r="N1653" s="41">
        <v>15000</v>
      </c>
      <c r="O1653" s="146">
        <v>17483</v>
      </c>
      <c r="P1653" s="70">
        <v>32483</v>
      </c>
      <c r="Q1653" s="44">
        <v>6.99</v>
      </c>
      <c r="R1653" s="44">
        <v>6.5</v>
      </c>
      <c r="S1653" s="44">
        <v>6.99</v>
      </c>
      <c r="T1653" s="132">
        <v>75000</v>
      </c>
      <c r="U1653" s="44">
        <v>96.956203000000002</v>
      </c>
      <c r="W1653" s="163">
        <f t="shared" si="65"/>
        <v>42517</v>
      </c>
    </row>
    <row r="1654" spans="2:23" ht="15" customHeight="1" x14ac:dyDescent="0.2">
      <c r="B1654" s="175"/>
      <c r="C1654" s="34" t="s">
        <v>79</v>
      </c>
      <c r="D1654" s="34" t="s">
        <v>1177</v>
      </c>
      <c r="E1654" s="65" t="s">
        <v>18</v>
      </c>
      <c r="F1654" s="65" t="s">
        <v>2630</v>
      </c>
      <c r="G1654" s="43" t="s">
        <v>2623</v>
      </c>
      <c r="H1654" s="67">
        <v>45601</v>
      </c>
      <c r="I1654" s="37">
        <v>45603</v>
      </c>
      <c r="J1654" s="41">
        <v>20000</v>
      </c>
      <c r="K1654" s="44">
        <v>7.5331999999999999</v>
      </c>
      <c r="L1654" s="67">
        <v>45967</v>
      </c>
      <c r="M1654" s="44">
        <v>39.5</v>
      </c>
      <c r="N1654" s="110">
        <v>4000</v>
      </c>
      <c r="O1654" s="146">
        <v>3900</v>
      </c>
      <c r="P1654" s="70">
        <v>7900</v>
      </c>
      <c r="Q1654" s="44">
        <v>7</v>
      </c>
      <c r="R1654" s="44">
        <v>7</v>
      </c>
      <c r="S1654" s="44">
        <v>7</v>
      </c>
      <c r="T1654" s="132">
        <v>20000</v>
      </c>
      <c r="U1654" s="44">
        <v>92.922222000000005</v>
      </c>
      <c r="W1654" s="163">
        <f t="shared" si="65"/>
        <v>12100</v>
      </c>
    </row>
    <row r="1655" spans="2:23" ht="15" customHeight="1" x14ac:dyDescent="0.2">
      <c r="B1655" s="175"/>
      <c r="C1655" s="34" t="s">
        <v>112</v>
      </c>
      <c r="D1655" s="34" t="s">
        <v>1177</v>
      </c>
      <c r="E1655" s="65" t="s">
        <v>18</v>
      </c>
      <c r="F1655" s="65" t="s">
        <v>2631</v>
      </c>
      <c r="G1655" s="43" t="s">
        <v>2623</v>
      </c>
      <c r="H1655" s="67">
        <v>45601</v>
      </c>
      <c r="I1655" s="37">
        <v>45603</v>
      </c>
      <c r="J1655" s="41">
        <v>17000</v>
      </c>
      <c r="K1655" s="44">
        <v>7.3292000000000002</v>
      </c>
      <c r="L1655" s="67">
        <v>45967</v>
      </c>
      <c r="M1655" s="44">
        <v>105.2294</v>
      </c>
      <c r="N1655" s="110">
        <v>14000</v>
      </c>
      <c r="O1655" s="146">
        <v>3000</v>
      </c>
      <c r="P1655" s="70">
        <v>17000</v>
      </c>
      <c r="Q1655" s="44">
        <v>7</v>
      </c>
      <c r="R1655" s="44">
        <v>6</v>
      </c>
      <c r="S1655" s="44">
        <v>7</v>
      </c>
      <c r="T1655" s="132">
        <v>17000</v>
      </c>
      <c r="U1655" s="44">
        <v>93.100654000000006</v>
      </c>
      <c r="W1655" s="163">
        <f t="shared" si="65"/>
        <v>0</v>
      </c>
    </row>
    <row r="1656" spans="2:23" ht="15" customHeight="1" x14ac:dyDescent="0.2">
      <c r="B1656" s="175"/>
      <c r="C1656" s="34" t="s">
        <v>111</v>
      </c>
      <c r="D1656" s="34" t="s">
        <v>1177</v>
      </c>
      <c r="E1656" s="65" t="s">
        <v>21</v>
      </c>
      <c r="F1656" s="65" t="s">
        <v>2632</v>
      </c>
      <c r="G1656" s="43" t="s">
        <v>2623</v>
      </c>
      <c r="H1656" s="67">
        <v>45602</v>
      </c>
      <c r="I1656" s="37">
        <v>45604</v>
      </c>
      <c r="J1656" s="41">
        <v>9500</v>
      </c>
      <c r="K1656" s="44">
        <v>6.6550000000000002</v>
      </c>
      <c r="L1656" s="67">
        <v>45786</v>
      </c>
      <c r="M1656" s="44">
        <v>44.757899999999999</v>
      </c>
      <c r="N1656" s="110">
        <v>0</v>
      </c>
      <c r="O1656" s="146">
        <v>4252</v>
      </c>
      <c r="P1656" s="70">
        <v>4252</v>
      </c>
      <c r="Q1656" s="44">
        <v>6.5</v>
      </c>
      <c r="R1656" s="44">
        <v>6.3</v>
      </c>
      <c r="S1656" s="44">
        <v>6.5</v>
      </c>
      <c r="T1656" s="132">
        <v>9500</v>
      </c>
      <c r="U1656" s="44">
        <v>96.745034000000004</v>
      </c>
      <c r="W1656" s="163">
        <f t="shared" si="65"/>
        <v>5248</v>
      </c>
    </row>
    <row r="1657" spans="2:23" ht="15" customHeight="1" x14ac:dyDescent="0.2">
      <c r="B1657" s="175"/>
      <c r="C1657" s="34" t="s">
        <v>113</v>
      </c>
      <c r="D1657" s="34" t="s">
        <v>1177</v>
      </c>
      <c r="E1657" s="65" t="s">
        <v>21</v>
      </c>
      <c r="F1657" s="65" t="s">
        <v>2633</v>
      </c>
      <c r="G1657" s="43" t="s">
        <v>2623</v>
      </c>
      <c r="H1657" s="67">
        <v>45602</v>
      </c>
      <c r="I1657" s="37">
        <v>45604</v>
      </c>
      <c r="J1657" s="41">
        <v>10000</v>
      </c>
      <c r="K1657" s="44">
        <v>6.9408000000000003</v>
      </c>
      <c r="L1657" s="67">
        <v>45786</v>
      </c>
      <c r="M1657" s="44">
        <v>24.33</v>
      </c>
      <c r="N1657" s="110">
        <v>0</v>
      </c>
      <c r="O1657" s="146">
        <v>2433</v>
      </c>
      <c r="P1657" s="70">
        <v>2433</v>
      </c>
      <c r="Q1657" s="44">
        <v>6.75</v>
      </c>
      <c r="R1657" s="44">
        <v>6.3</v>
      </c>
      <c r="S1657" s="44">
        <v>6.5</v>
      </c>
      <c r="T1657" s="132">
        <v>10000</v>
      </c>
      <c r="U1657" s="44">
        <v>96.609993000000003</v>
      </c>
      <c r="W1657" s="163">
        <f t="shared" si="65"/>
        <v>7567</v>
      </c>
    </row>
    <row r="1658" spans="2:23" ht="15" x14ac:dyDescent="0.2">
      <c r="B1658" s="175"/>
      <c r="C1658" s="34" t="s">
        <v>76</v>
      </c>
      <c r="D1658" s="34" t="s">
        <v>1177</v>
      </c>
      <c r="E1658" s="65" t="s">
        <v>21</v>
      </c>
      <c r="F1658" s="65" t="s">
        <v>2766</v>
      </c>
      <c r="G1658" s="43" t="s">
        <v>2623</v>
      </c>
      <c r="H1658" s="67">
        <v>45607</v>
      </c>
      <c r="I1658" s="37">
        <v>45609</v>
      </c>
      <c r="J1658" s="41">
        <v>20000</v>
      </c>
      <c r="K1658" s="44">
        <v>6.7971000000000004</v>
      </c>
      <c r="L1658" s="67">
        <v>45791</v>
      </c>
      <c r="M1658" s="44">
        <v>89.27</v>
      </c>
      <c r="N1658" s="110">
        <v>17704</v>
      </c>
      <c r="O1658" s="146">
        <v>150</v>
      </c>
      <c r="P1658" s="70">
        <v>17854</v>
      </c>
      <c r="Q1658" s="44">
        <v>6.6</v>
      </c>
      <c r="R1658" s="44">
        <v>6.5</v>
      </c>
      <c r="S1658" s="44">
        <v>6.6</v>
      </c>
      <c r="T1658" s="132">
        <v>20000</v>
      </c>
      <c r="U1658" s="44">
        <v>96.977828000000002</v>
      </c>
      <c r="W1658" s="163">
        <f t="shared" si="65"/>
        <v>2146</v>
      </c>
    </row>
    <row r="1659" spans="2:23" ht="15" customHeight="1" x14ac:dyDescent="0.2">
      <c r="B1659" s="175"/>
      <c r="C1659" s="34" t="s">
        <v>79</v>
      </c>
      <c r="D1659" s="34" t="s">
        <v>1177</v>
      </c>
      <c r="E1659" s="65" t="s">
        <v>18</v>
      </c>
      <c r="F1659" s="65" t="s">
        <v>2660</v>
      </c>
      <c r="G1659" s="43" t="s">
        <v>2623</v>
      </c>
      <c r="H1659" s="67">
        <v>45608</v>
      </c>
      <c r="I1659" s="37">
        <v>45610</v>
      </c>
      <c r="J1659" s="41">
        <v>100000</v>
      </c>
      <c r="K1659" s="44">
        <v>7.5002000000000004</v>
      </c>
      <c r="L1659" s="67">
        <v>45953</v>
      </c>
      <c r="M1659" s="44">
        <v>2.1</v>
      </c>
      <c r="N1659" s="110">
        <v>0</v>
      </c>
      <c r="O1659" s="146">
        <v>2100</v>
      </c>
      <c r="P1659" s="70">
        <v>2100</v>
      </c>
      <c r="Q1659" s="44">
        <v>7</v>
      </c>
      <c r="R1659" s="44">
        <v>7</v>
      </c>
      <c r="S1659" s="44">
        <v>7</v>
      </c>
      <c r="T1659" s="132">
        <v>100000</v>
      </c>
      <c r="U1659" s="44">
        <v>93.330556000000001</v>
      </c>
      <c r="W1659" s="163">
        <f t="shared" si="65"/>
        <v>97900</v>
      </c>
    </row>
    <row r="1660" spans="2:23" ht="15" customHeight="1" x14ac:dyDescent="0.2">
      <c r="B1660" s="175"/>
      <c r="C1660" s="34" t="s">
        <v>79</v>
      </c>
      <c r="D1660" s="34" t="s">
        <v>1177</v>
      </c>
      <c r="E1660" s="65" t="s">
        <v>18</v>
      </c>
      <c r="F1660" s="65" t="s">
        <v>2661</v>
      </c>
      <c r="G1660" s="43" t="s">
        <v>2623</v>
      </c>
      <c r="H1660" s="67">
        <v>45608</v>
      </c>
      <c r="I1660" s="37">
        <v>45610</v>
      </c>
      <c r="J1660" s="41">
        <v>82000</v>
      </c>
      <c r="K1660" s="44">
        <v>7.5331999999999999</v>
      </c>
      <c r="L1660" s="67">
        <v>45974</v>
      </c>
      <c r="M1660" s="44">
        <v>12.1951</v>
      </c>
      <c r="N1660" s="110">
        <v>5000</v>
      </c>
      <c r="O1660" s="146">
        <v>5000</v>
      </c>
      <c r="P1660" s="70">
        <v>10000</v>
      </c>
      <c r="Q1660" s="44">
        <v>7</v>
      </c>
      <c r="R1660" s="44">
        <v>7</v>
      </c>
      <c r="S1660" s="44">
        <v>7</v>
      </c>
      <c r="T1660" s="132">
        <v>82000</v>
      </c>
      <c r="U1660" s="44">
        <v>92.922222000000005</v>
      </c>
      <c r="W1660" s="163">
        <f t="shared" si="65"/>
        <v>72000</v>
      </c>
    </row>
    <row r="1661" spans="2:23" ht="15" customHeight="1" x14ac:dyDescent="0.25">
      <c r="B1661" s="175"/>
      <c r="C1661" s="34" t="s">
        <v>111</v>
      </c>
      <c r="D1661" s="34" t="s">
        <v>1177</v>
      </c>
      <c r="E1661" s="65" t="s">
        <v>21</v>
      </c>
      <c r="F1661" s="65" t="s">
        <v>2662</v>
      </c>
      <c r="G1661" s="43" t="s">
        <v>2623</v>
      </c>
      <c r="H1661" s="67">
        <v>45609</v>
      </c>
      <c r="I1661" s="37">
        <v>45611</v>
      </c>
      <c r="J1661" s="41">
        <v>9500</v>
      </c>
      <c r="K1661" s="44">
        <v>6.8047000000000004</v>
      </c>
      <c r="L1661" s="67">
        <v>45793</v>
      </c>
      <c r="M1661" s="44">
        <v>28.6632</v>
      </c>
      <c r="N1661" s="109">
        <v>50</v>
      </c>
      <c r="O1661" s="146">
        <v>2673</v>
      </c>
      <c r="P1661" s="70">
        <v>2723</v>
      </c>
      <c r="Q1661" s="44">
        <v>6.6</v>
      </c>
      <c r="R1661" s="44">
        <v>6</v>
      </c>
      <c r="S1661" s="44">
        <v>6.6</v>
      </c>
      <c r="T1661" s="132">
        <v>9500</v>
      </c>
      <c r="U1661" s="44">
        <v>96.674250000000001</v>
      </c>
      <c r="W1661" s="163">
        <f t="shared" si="65"/>
        <v>6777</v>
      </c>
    </row>
    <row r="1662" spans="2:23" ht="15" customHeight="1" x14ac:dyDescent="0.25">
      <c r="B1662" s="175"/>
      <c r="C1662" s="34" t="s">
        <v>113</v>
      </c>
      <c r="D1662" s="34" t="s">
        <v>1177</v>
      </c>
      <c r="E1662" s="65" t="s">
        <v>21</v>
      </c>
      <c r="F1662" s="65" t="s">
        <v>2663</v>
      </c>
      <c r="G1662" s="43" t="s">
        <v>2623</v>
      </c>
      <c r="H1662" s="67">
        <v>45609</v>
      </c>
      <c r="I1662" s="37">
        <v>45611</v>
      </c>
      <c r="J1662" s="41"/>
      <c r="K1662" s="44"/>
      <c r="L1662" s="67"/>
      <c r="M1662" s="44"/>
      <c r="N1662" s="109"/>
      <c r="O1662" s="146">
        <v>0</v>
      </c>
      <c r="P1662" s="70"/>
      <c r="Q1662" s="44"/>
      <c r="R1662" s="44"/>
      <c r="S1662" s="44"/>
      <c r="T1662" s="132">
        <v>0</v>
      </c>
      <c r="U1662" s="44" t="s">
        <v>1430</v>
      </c>
      <c r="W1662" s="163">
        <f t="shared" si="65"/>
        <v>0</v>
      </c>
    </row>
    <row r="1663" spans="2:23" ht="15" customHeight="1" x14ac:dyDescent="0.2">
      <c r="B1663" s="175"/>
      <c r="C1663" s="34" t="s">
        <v>947</v>
      </c>
      <c r="D1663" s="34" t="s">
        <v>1397</v>
      </c>
      <c r="E1663" s="65" t="s">
        <v>18</v>
      </c>
      <c r="F1663" s="65" t="s">
        <v>2664</v>
      </c>
      <c r="G1663" s="43" t="s">
        <v>2623</v>
      </c>
      <c r="H1663" s="67">
        <v>45614</v>
      </c>
      <c r="I1663" s="37">
        <v>45616</v>
      </c>
      <c r="J1663" s="41">
        <v>7500</v>
      </c>
      <c r="K1663" s="44">
        <v>7.8794000000000004</v>
      </c>
      <c r="L1663" s="67">
        <v>45980</v>
      </c>
      <c r="M1663" s="44">
        <v>45.453299999999999</v>
      </c>
      <c r="N1663" s="41">
        <v>2409</v>
      </c>
      <c r="O1663" s="146">
        <v>1000</v>
      </c>
      <c r="P1663" s="70">
        <v>3409</v>
      </c>
      <c r="Q1663" s="44">
        <v>7.5</v>
      </c>
      <c r="R1663" s="44">
        <v>7</v>
      </c>
      <c r="S1663" s="44">
        <v>7.5</v>
      </c>
      <c r="T1663" s="132">
        <v>7500</v>
      </c>
      <c r="U1663" s="44">
        <v>92.620906000000005</v>
      </c>
      <c r="W1663" s="163">
        <f t="shared" si="65"/>
        <v>4091</v>
      </c>
    </row>
    <row r="1664" spans="2:23" ht="15" x14ac:dyDescent="0.2">
      <c r="B1664" s="175"/>
      <c r="C1664" s="34" t="s">
        <v>76</v>
      </c>
      <c r="D1664" s="34" t="s">
        <v>1177</v>
      </c>
      <c r="E1664" s="65" t="s">
        <v>21</v>
      </c>
      <c r="F1664" s="65" t="s">
        <v>2665</v>
      </c>
      <c r="G1664" s="43" t="s">
        <v>2623</v>
      </c>
      <c r="H1664" s="67">
        <v>45614</v>
      </c>
      <c r="I1664" s="37">
        <v>45616</v>
      </c>
      <c r="J1664" s="41">
        <v>20000</v>
      </c>
      <c r="K1664" s="44">
        <v>6.7556000000000003</v>
      </c>
      <c r="L1664" s="67">
        <v>45798</v>
      </c>
      <c r="M1664" s="44">
        <v>146.02500000000001</v>
      </c>
      <c r="N1664" s="41">
        <v>19948</v>
      </c>
      <c r="O1664" s="146">
        <v>52</v>
      </c>
      <c r="P1664" s="70">
        <v>20000</v>
      </c>
      <c r="Q1664" s="44">
        <v>6.6</v>
      </c>
      <c r="R1664" s="44">
        <v>6.5</v>
      </c>
      <c r="S1664" s="44">
        <v>6.6</v>
      </c>
      <c r="T1664" s="132">
        <v>20000</v>
      </c>
      <c r="U1664" s="44">
        <v>96.697484000000003</v>
      </c>
      <c r="W1664" s="163">
        <f t="shared" si="65"/>
        <v>0</v>
      </c>
    </row>
    <row r="1665" spans="2:23" ht="15" customHeight="1" x14ac:dyDescent="0.2">
      <c r="B1665" s="175"/>
      <c r="C1665" s="34" t="s">
        <v>79</v>
      </c>
      <c r="D1665" s="34" t="s">
        <v>1177</v>
      </c>
      <c r="E1665" s="65" t="s">
        <v>18</v>
      </c>
      <c r="F1665" s="65" t="s">
        <v>2666</v>
      </c>
      <c r="G1665" s="43" t="s">
        <v>2623</v>
      </c>
      <c r="H1665" s="67">
        <v>45615</v>
      </c>
      <c r="I1665" s="37">
        <v>45617</v>
      </c>
      <c r="J1665" s="41">
        <v>82000</v>
      </c>
      <c r="K1665" s="44">
        <v>7.5221999999999998</v>
      </c>
      <c r="L1665" s="67">
        <v>45974</v>
      </c>
      <c r="M1665" s="44">
        <v>6.0975999999999999</v>
      </c>
      <c r="N1665" s="41">
        <v>0</v>
      </c>
      <c r="O1665" s="146">
        <v>5000</v>
      </c>
      <c r="P1665" s="70">
        <v>5000</v>
      </c>
      <c r="Q1665" s="44">
        <v>7</v>
      </c>
      <c r="R1665" s="44">
        <v>7</v>
      </c>
      <c r="S1665" s="44">
        <v>7</v>
      </c>
      <c r="T1665" s="132">
        <v>82000</v>
      </c>
      <c r="U1665" s="44">
        <v>93.058333000000005</v>
      </c>
      <c r="W1665" s="163">
        <f t="shared" si="65"/>
        <v>77000</v>
      </c>
    </row>
    <row r="1666" spans="2:23" ht="15" customHeight="1" x14ac:dyDescent="0.2">
      <c r="B1666" s="175"/>
      <c r="C1666" s="34" t="s">
        <v>79</v>
      </c>
      <c r="D1666" s="34" t="s">
        <v>1177</v>
      </c>
      <c r="E1666" s="65" t="s">
        <v>18</v>
      </c>
      <c r="F1666" s="65" t="s">
        <v>2667</v>
      </c>
      <c r="G1666" s="43" t="s">
        <v>2623</v>
      </c>
      <c r="H1666" s="67">
        <v>45615</v>
      </c>
      <c r="I1666" s="37">
        <v>45617</v>
      </c>
      <c r="J1666" s="41">
        <v>15000</v>
      </c>
      <c r="K1666" s="44">
        <v>7.5331999999999999</v>
      </c>
      <c r="L1666" s="67">
        <v>45981</v>
      </c>
      <c r="M1666" s="44">
        <v>33.333300000000001</v>
      </c>
      <c r="N1666" s="41">
        <v>0</v>
      </c>
      <c r="O1666" s="146">
        <v>5000</v>
      </c>
      <c r="P1666" s="70">
        <v>5000</v>
      </c>
      <c r="Q1666" s="44">
        <v>7</v>
      </c>
      <c r="R1666" s="44">
        <v>7</v>
      </c>
      <c r="S1666" s="44">
        <v>7</v>
      </c>
      <c r="T1666" s="132">
        <v>15000</v>
      </c>
      <c r="U1666" s="44">
        <v>92.922222000000005</v>
      </c>
      <c r="W1666" s="163">
        <f t="shared" si="65"/>
        <v>10000</v>
      </c>
    </row>
    <row r="1667" spans="2:23" ht="15" customHeight="1" x14ac:dyDescent="0.2">
      <c r="B1667" s="175"/>
      <c r="C1667" s="34" t="s">
        <v>111</v>
      </c>
      <c r="D1667" s="34" t="s">
        <v>1177</v>
      </c>
      <c r="E1667" s="65" t="s">
        <v>21</v>
      </c>
      <c r="F1667" s="65" t="s">
        <v>2668</v>
      </c>
      <c r="G1667" s="43" t="s">
        <v>2623</v>
      </c>
      <c r="H1667" s="67">
        <v>45616</v>
      </c>
      <c r="I1667" s="37">
        <v>45618</v>
      </c>
      <c r="J1667" s="41">
        <v>9500</v>
      </c>
      <c r="K1667" s="44">
        <v>6.7229000000000001</v>
      </c>
      <c r="L1667" s="67">
        <v>45800</v>
      </c>
      <c r="M1667" s="44">
        <v>14.0947</v>
      </c>
      <c r="N1667" s="41">
        <v>1050</v>
      </c>
      <c r="O1667" s="146">
        <v>289</v>
      </c>
      <c r="P1667" s="70">
        <v>1339</v>
      </c>
      <c r="Q1667" s="44">
        <v>6.6</v>
      </c>
      <c r="R1667" s="44">
        <v>6</v>
      </c>
      <c r="S1667" s="44">
        <v>6.6</v>
      </c>
      <c r="T1667" s="132">
        <v>9500</v>
      </c>
      <c r="U1667" s="44">
        <v>96.712945000000005</v>
      </c>
      <c r="W1667" s="163">
        <f t="shared" ref="W1667:W1730" si="66">J1667-P1667</f>
        <v>8161</v>
      </c>
    </row>
    <row r="1668" spans="2:23" ht="15" x14ac:dyDescent="0.2">
      <c r="B1668" s="175"/>
      <c r="C1668" s="34" t="s">
        <v>76</v>
      </c>
      <c r="D1668" s="34" t="s">
        <v>1177</v>
      </c>
      <c r="E1668" s="65" t="s">
        <v>21</v>
      </c>
      <c r="F1668" s="65" t="s">
        <v>2669</v>
      </c>
      <c r="G1668" s="43" t="s">
        <v>2623</v>
      </c>
      <c r="H1668" s="67">
        <v>45621</v>
      </c>
      <c r="I1668" s="37">
        <v>45623</v>
      </c>
      <c r="J1668" s="41">
        <v>15000</v>
      </c>
      <c r="K1668" s="44">
        <v>6.8010999999999999</v>
      </c>
      <c r="L1668" s="67">
        <v>45805</v>
      </c>
      <c r="M1668" s="44">
        <v>28.653300000000002</v>
      </c>
      <c r="N1668" s="110">
        <v>4148</v>
      </c>
      <c r="O1668" s="146">
        <v>150</v>
      </c>
      <c r="P1668" s="70">
        <v>4298</v>
      </c>
      <c r="Q1668" s="44">
        <v>6.6</v>
      </c>
      <c r="R1668" s="44">
        <v>6.5</v>
      </c>
      <c r="S1668" s="44">
        <v>6.6</v>
      </c>
      <c r="T1668" s="132">
        <v>15000</v>
      </c>
      <c r="U1668" s="44">
        <v>96.675966000000003</v>
      </c>
      <c r="W1668" s="163">
        <f t="shared" si="66"/>
        <v>10702</v>
      </c>
    </row>
    <row r="1669" spans="2:23" ht="15" customHeight="1" x14ac:dyDescent="0.2">
      <c r="B1669" s="175"/>
      <c r="C1669" s="34" t="s">
        <v>79</v>
      </c>
      <c r="D1669" s="34" t="s">
        <v>1177</v>
      </c>
      <c r="E1669" s="65" t="s">
        <v>23</v>
      </c>
      <c r="F1669" s="65" t="s">
        <v>2670</v>
      </c>
      <c r="G1669" s="43" t="s">
        <v>2623</v>
      </c>
      <c r="H1669" s="67">
        <v>45622</v>
      </c>
      <c r="I1669" s="37">
        <v>45624</v>
      </c>
      <c r="J1669" s="41">
        <v>25000</v>
      </c>
      <c r="K1669" s="44">
        <v>6.5776000000000003</v>
      </c>
      <c r="L1669" s="67">
        <v>45715</v>
      </c>
      <c r="M1669" s="44">
        <v>100</v>
      </c>
      <c r="N1669" s="110">
        <v>15000</v>
      </c>
      <c r="O1669" s="146">
        <v>10000</v>
      </c>
      <c r="P1669" s="70">
        <v>25000</v>
      </c>
      <c r="Q1669" s="44">
        <v>6.75</v>
      </c>
      <c r="R1669" s="44">
        <v>6.3</v>
      </c>
      <c r="S1669" s="44">
        <v>6.75</v>
      </c>
      <c r="T1669" s="132">
        <v>25000</v>
      </c>
      <c r="U1669" s="44">
        <v>98.364528000000007</v>
      </c>
      <c r="W1669" s="163">
        <f t="shared" si="66"/>
        <v>0</v>
      </c>
    </row>
    <row r="1670" spans="2:23" ht="15" customHeight="1" x14ac:dyDescent="0.2">
      <c r="B1670" s="175"/>
      <c r="C1670" s="34" t="s">
        <v>79</v>
      </c>
      <c r="D1670" s="34" t="s">
        <v>1177</v>
      </c>
      <c r="E1670" s="65" t="s">
        <v>21</v>
      </c>
      <c r="F1670" s="65" t="s">
        <v>2671</v>
      </c>
      <c r="G1670" s="43" t="s">
        <v>2623</v>
      </c>
      <c r="H1670" s="67">
        <v>45622</v>
      </c>
      <c r="I1670" s="37">
        <v>45624</v>
      </c>
      <c r="J1670" s="41">
        <v>25000</v>
      </c>
      <c r="K1670" s="44">
        <v>6.7152000000000003</v>
      </c>
      <c r="L1670" s="67">
        <v>45806</v>
      </c>
      <c r="M1670" s="44">
        <v>20.212</v>
      </c>
      <c r="N1670" s="110">
        <v>5000</v>
      </c>
      <c r="O1670" s="146">
        <v>53</v>
      </c>
      <c r="P1670" s="70">
        <v>5053</v>
      </c>
      <c r="Q1670" s="44">
        <v>6.5</v>
      </c>
      <c r="R1670" s="44">
        <v>6</v>
      </c>
      <c r="S1670" s="44">
        <v>6.5</v>
      </c>
      <c r="T1670" s="132">
        <v>25000</v>
      </c>
      <c r="U1670" s="44">
        <v>96.716539999999995</v>
      </c>
      <c r="W1670" s="163">
        <f t="shared" si="66"/>
        <v>19947</v>
      </c>
    </row>
    <row r="1671" spans="2:23" ht="15" customHeight="1" x14ac:dyDescent="0.2">
      <c r="B1671" s="175"/>
      <c r="C1671" s="34" t="s">
        <v>79</v>
      </c>
      <c r="D1671" s="34" t="s">
        <v>1177</v>
      </c>
      <c r="E1671" s="65" t="s">
        <v>18</v>
      </c>
      <c r="F1671" s="65" t="s">
        <v>2672</v>
      </c>
      <c r="G1671" s="43" t="s">
        <v>2623</v>
      </c>
      <c r="H1671" s="67">
        <v>45622</v>
      </c>
      <c r="I1671" s="37">
        <v>45624</v>
      </c>
      <c r="J1671" s="41">
        <v>15000</v>
      </c>
      <c r="K1671" s="44">
        <v>7.5221999999999998</v>
      </c>
      <c r="L1671" s="67">
        <v>45981</v>
      </c>
      <c r="M1671" s="44">
        <v>65.786699999999996</v>
      </c>
      <c r="N1671" s="110">
        <v>5577</v>
      </c>
      <c r="O1671" s="146">
        <v>4291</v>
      </c>
      <c r="P1671" s="70">
        <v>9868</v>
      </c>
      <c r="Q1671" s="44">
        <v>7</v>
      </c>
      <c r="R1671" s="44">
        <v>7</v>
      </c>
      <c r="S1671" s="44">
        <v>7</v>
      </c>
      <c r="T1671" s="132">
        <v>15000</v>
      </c>
      <c r="U1671" s="44">
        <v>93.058333000000005</v>
      </c>
      <c r="W1671" s="163">
        <f t="shared" si="66"/>
        <v>5132</v>
      </c>
    </row>
    <row r="1672" spans="2:23" ht="15" customHeight="1" x14ac:dyDescent="0.2">
      <c r="B1672" s="175"/>
      <c r="C1672" s="34" t="s">
        <v>112</v>
      </c>
      <c r="D1672" s="34" t="s">
        <v>1177</v>
      </c>
      <c r="E1672" s="65" t="s">
        <v>18</v>
      </c>
      <c r="F1672" s="65" t="s">
        <v>2673</v>
      </c>
      <c r="G1672" s="43" t="s">
        <v>2623</v>
      </c>
      <c r="H1672" s="67">
        <v>45622</v>
      </c>
      <c r="I1672" s="37">
        <v>45624</v>
      </c>
      <c r="J1672" s="41">
        <v>10000</v>
      </c>
      <c r="K1672" s="44">
        <v>7.1448999999999998</v>
      </c>
      <c r="L1672" s="67">
        <v>45988</v>
      </c>
      <c r="M1672" s="44">
        <v>116.7</v>
      </c>
      <c r="N1672" s="110">
        <v>5176</v>
      </c>
      <c r="O1672" s="146">
        <v>4824</v>
      </c>
      <c r="P1672" s="70">
        <v>10000</v>
      </c>
      <c r="Q1672" s="44">
        <v>6.95</v>
      </c>
      <c r="R1672" s="44">
        <v>6.5</v>
      </c>
      <c r="S1672" s="44">
        <v>7</v>
      </c>
      <c r="T1672" s="132">
        <v>10000</v>
      </c>
      <c r="U1672" s="44">
        <v>93.262440999999995</v>
      </c>
      <c r="W1672" s="163">
        <f t="shared" si="66"/>
        <v>0</v>
      </c>
    </row>
    <row r="1673" spans="2:23" ht="15" customHeight="1" x14ac:dyDescent="0.25">
      <c r="B1673" s="172" t="s">
        <v>946</v>
      </c>
      <c r="C1673" s="26" t="s">
        <v>111</v>
      </c>
      <c r="D1673" s="26" t="s">
        <v>1177</v>
      </c>
      <c r="E1673" s="27" t="s">
        <v>21</v>
      </c>
      <c r="F1673" s="27" t="s">
        <v>2767</v>
      </c>
      <c r="G1673" s="47" t="s">
        <v>2623</v>
      </c>
      <c r="H1673" s="74">
        <v>45623</v>
      </c>
      <c r="I1673" s="60">
        <v>45625</v>
      </c>
      <c r="J1673" s="88">
        <v>14000</v>
      </c>
      <c r="K1673" s="63">
        <v>6.7962999999999996</v>
      </c>
      <c r="L1673" s="60">
        <v>45807</v>
      </c>
      <c r="M1673" s="63">
        <v>88.785700000000006</v>
      </c>
      <c r="N1673" s="112">
        <v>9480</v>
      </c>
      <c r="O1673" s="112">
        <v>2950</v>
      </c>
      <c r="P1673" s="64">
        <v>12430</v>
      </c>
      <c r="Q1673" s="63">
        <v>6.6</v>
      </c>
      <c r="R1673" s="63">
        <v>6.3</v>
      </c>
      <c r="S1673" s="63">
        <v>6.6</v>
      </c>
      <c r="T1673" s="112">
        <v>14000</v>
      </c>
      <c r="U1673" s="63">
        <v>96.678218999999999</v>
      </c>
      <c r="W1673" s="163">
        <f t="shared" si="66"/>
        <v>1570</v>
      </c>
    </row>
    <row r="1674" spans="2:23" ht="15" x14ac:dyDescent="0.25">
      <c r="B1674" s="171"/>
      <c r="C1674" s="26" t="s">
        <v>76</v>
      </c>
      <c r="D1674" s="26" t="s">
        <v>1177</v>
      </c>
      <c r="E1674" s="27" t="s">
        <v>21</v>
      </c>
      <c r="F1674" s="27" t="s">
        <v>2674</v>
      </c>
      <c r="G1674" s="47" t="s">
        <v>2675</v>
      </c>
      <c r="H1674" s="74">
        <v>45628</v>
      </c>
      <c r="I1674" s="60">
        <v>45630</v>
      </c>
      <c r="J1674" s="88">
        <v>20000</v>
      </c>
      <c r="K1674" s="63">
        <v>7.1462000000000003</v>
      </c>
      <c r="L1674" s="60">
        <v>45812</v>
      </c>
      <c r="M1674" s="63">
        <v>75.75</v>
      </c>
      <c r="N1674" s="112">
        <v>15000</v>
      </c>
      <c r="O1674" s="112">
        <v>150</v>
      </c>
      <c r="P1674" s="64">
        <v>15150</v>
      </c>
      <c r="Q1674" s="63">
        <v>6.9</v>
      </c>
      <c r="R1674" s="63">
        <v>6.6</v>
      </c>
      <c r="S1674" s="63">
        <v>6.9</v>
      </c>
      <c r="T1674" s="112">
        <v>20000</v>
      </c>
      <c r="U1674" s="63">
        <v>96.513167999999993</v>
      </c>
      <c r="W1674" s="163">
        <f t="shared" si="66"/>
        <v>4850</v>
      </c>
    </row>
    <row r="1675" spans="2:23" ht="15" customHeight="1" x14ac:dyDescent="0.25">
      <c r="B1675" s="171"/>
      <c r="C1675" s="26" t="s">
        <v>111</v>
      </c>
      <c r="D1675" s="26" t="s">
        <v>1177</v>
      </c>
      <c r="E1675" s="27" t="s">
        <v>21</v>
      </c>
      <c r="F1675" s="27" t="s">
        <v>2692</v>
      </c>
      <c r="G1675" s="47" t="s">
        <v>2675</v>
      </c>
      <c r="H1675" s="74">
        <v>45630</v>
      </c>
      <c r="I1675" s="60">
        <v>45632</v>
      </c>
      <c r="J1675" s="88">
        <v>9500</v>
      </c>
      <c r="K1675" s="63">
        <v>6.8139000000000003</v>
      </c>
      <c r="L1675" s="60">
        <v>45814</v>
      </c>
      <c r="M1675" s="63">
        <v>23.4421</v>
      </c>
      <c r="N1675" s="112">
        <v>0</v>
      </c>
      <c r="O1675" s="112">
        <v>2127</v>
      </c>
      <c r="P1675" s="64">
        <v>2127</v>
      </c>
      <c r="Q1675" s="63">
        <v>6.6</v>
      </c>
      <c r="R1675" s="63">
        <v>6</v>
      </c>
      <c r="S1675" s="63">
        <v>6.7</v>
      </c>
      <c r="T1675" s="112">
        <v>9500</v>
      </c>
      <c r="U1675" s="63">
        <v>96.669916999999998</v>
      </c>
      <c r="W1675" s="163">
        <f t="shared" si="66"/>
        <v>7373</v>
      </c>
    </row>
    <row r="1676" spans="2:23" ht="15" customHeight="1" x14ac:dyDescent="0.25">
      <c r="B1676" s="171"/>
      <c r="C1676" s="26" t="s">
        <v>947</v>
      </c>
      <c r="D1676" s="26" t="s">
        <v>1339</v>
      </c>
      <c r="E1676" s="27" t="s">
        <v>18</v>
      </c>
      <c r="F1676" s="27" t="s">
        <v>2676</v>
      </c>
      <c r="G1676" s="47" t="s">
        <v>2675</v>
      </c>
      <c r="H1676" s="74">
        <v>45635</v>
      </c>
      <c r="I1676" s="60">
        <v>45637</v>
      </c>
      <c r="J1676" s="88">
        <v>3000</v>
      </c>
      <c r="K1676" s="63">
        <v>8.1522000000000006</v>
      </c>
      <c r="L1676" s="60">
        <v>45721</v>
      </c>
      <c r="M1676" s="63">
        <v>93.333299999999994</v>
      </c>
      <c r="N1676" s="112">
        <v>2800</v>
      </c>
      <c r="O1676" s="112">
        <v>0</v>
      </c>
      <c r="P1676" s="64">
        <v>2800</v>
      </c>
      <c r="Q1676" s="63">
        <v>8</v>
      </c>
      <c r="R1676" s="63">
        <v>8</v>
      </c>
      <c r="S1676" s="63">
        <v>8</v>
      </c>
      <c r="T1676" s="112">
        <v>3000</v>
      </c>
      <c r="U1676" s="63">
        <v>98.133332999999993</v>
      </c>
      <c r="W1676" s="163">
        <f t="shared" si="66"/>
        <v>200</v>
      </c>
    </row>
    <row r="1677" spans="2:23" ht="15" x14ac:dyDescent="0.25">
      <c r="B1677" s="171"/>
      <c r="C1677" s="26" t="s">
        <v>76</v>
      </c>
      <c r="D1677" s="26" t="s">
        <v>1177</v>
      </c>
      <c r="E1677" s="27" t="s">
        <v>23</v>
      </c>
      <c r="F1677" s="27" t="s">
        <v>2677</v>
      </c>
      <c r="G1677" s="47" t="s">
        <v>2675</v>
      </c>
      <c r="H1677" s="74">
        <v>45635</v>
      </c>
      <c r="I1677" s="60">
        <v>45637</v>
      </c>
      <c r="J1677" s="88">
        <v>35500</v>
      </c>
      <c r="K1677" s="63">
        <v>6.4020000000000001</v>
      </c>
      <c r="L1677" s="60">
        <v>45728</v>
      </c>
      <c r="M1677" s="63">
        <v>99.794399999999996</v>
      </c>
      <c r="N1677" s="112">
        <v>35427</v>
      </c>
      <c r="O1677" s="112">
        <v>0</v>
      </c>
      <c r="P1677" s="64">
        <v>35427</v>
      </c>
      <c r="Q1677" s="63">
        <v>6.3</v>
      </c>
      <c r="R1677" s="63">
        <v>6.3</v>
      </c>
      <c r="S1677" s="63">
        <v>6.3</v>
      </c>
      <c r="T1677" s="112">
        <v>35500</v>
      </c>
      <c r="U1677" s="63">
        <v>98.407499999999999</v>
      </c>
      <c r="W1677" s="163">
        <f t="shared" si="66"/>
        <v>73</v>
      </c>
    </row>
    <row r="1678" spans="2:23" ht="15" x14ac:dyDescent="0.25">
      <c r="B1678" s="171"/>
      <c r="C1678" s="26" t="s">
        <v>76</v>
      </c>
      <c r="D1678" s="26" t="s">
        <v>1177</v>
      </c>
      <c r="E1678" s="27" t="s">
        <v>21</v>
      </c>
      <c r="F1678" s="27" t="s">
        <v>2678</v>
      </c>
      <c r="G1678" s="47" t="s">
        <v>2675</v>
      </c>
      <c r="H1678" s="74">
        <v>45635</v>
      </c>
      <c r="I1678" s="60">
        <v>45637</v>
      </c>
      <c r="J1678" s="88">
        <v>89500</v>
      </c>
      <c r="K1678" s="63">
        <v>6.7209000000000003</v>
      </c>
      <c r="L1678" s="60">
        <v>45819</v>
      </c>
      <c r="M1678" s="63">
        <v>64.978800000000007</v>
      </c>
      <c r="N1678" s="112">
        <v>58156</v>
      </c>
      <c r="O1678" s="112">
        <v>0</v>
      </c>
      <c r="P1678" s="64">
        <v>58156</v>
      </c>
      <c r="Q1678" s="63">
        <v>6.5</v>
      </c>
      <c r="R1678" s="63">
        <v>6.5</v>
      </c>
      <c r="S1678" s="63">
        <v>6.5</v>
      </c>
      <c r="T1678" s="112">
        <v>89500</v>
      </c>
      <c r="U1678" s="63">
        <v>96.713888999999995</v>
      </c>
      <c r="W1678" s="163">
        <f t="shared" si="66"/>
        <v>31344</v>
      </c>
    </row>
    <row r="1679" spans="2:23" ht="15" x14ac:dyDescent="0.25">
      <c r="B1679" s="171"/>
      <c r="C1679" s="26" t="s">
        <v>76</v>
      </c>
      <c r="D1679" s="26" t="s">
        <v>1177</v>
      </c>
      <c r="E1679" s="27" t="s">
        <v>18</v>
      </c>
      <c r="F1679" s="27" t="s">
        <v>2679</v>
      </c>
      <c r="G1679" s="47" t="s">
        <v>2675</v>
      </c>
      <c r="H1679" s="74">
        <v>45635</v>
      </c>
      <c r="I1679" s="60">
        <v>45637</v>
      </c>
      <c r="J1679" s="88">
        <v>25000</v>
      </c>
      <c r="K1679" s="63">
        <v>7.1868999999999996</v>
      </c>
      <c r="L1679" s="60">
        <v>46001</v>
      </c>
      <c r="M1679" s="63">
        <v>99.676000000000002</v>
      </c>
      <c r="N1679" s="112">
        <v>24919</v>
      </c>
      <c r="O1679" s="112">
        <v>0</v>
      </c>
      <c r="P1679" s="64">
        <v>24919</v>
      </c>
      <c r="Q1679" s="63">
        <v>6.7</v>
      </c>
      <c r="R1679" s="63">
        <v>6.7</v>
      </c>
      <c r="S1679" s="63">
        <v>6.7</v>
      </c>
      <c r="T1679" s="112">
        <v>25000</v>
      </c>
      <c r="U1679" s="63">
        <v>93.225555999999997</v>
      </c>
      <c r="W1679" s="163">
        <f t="shared" si="66"/>
        <v>81</v>
      </c>
    </row>
    <row r="1680" spans="2:23" ht="15" customHeight="1" x14ac:dyDescent="0.25">
      <c r="B1680" s="171"/>
      <c r="C1680" s="26" t="s">
        <v>79</v>
      </c>
      <c r="D1680" s="26" t="s">
        <v>1177</v>
      </c>
      <c r="E1680" s="27" t="s">
        <v>23</v>
      </c>
      <c r="F1680" s="27" t="s">
        <v>2693</v>
      </c>
      <c r="G1680" s="47" t="s">
        <v>2675</v>
      </c>
      <c r="H1680" s="74">
        <v>45636</v>
      </c>
      <c r="I1680" s="60">
        <v>45638</v>
      </c>
      <c r="J1680" s="88">
        <v>25000</v>
      </c>
      <c r="K1680" s="63">
        <v>6.6086</v>
      </c>
      <c r="L1680" s="60">
        <v>45729</v>
      </c>
      <c r="M1680" s="63">
        <v>5.1999999999999998E-2</v>
      </c>
      <c r="N1680" s="112">
        <v>13</v>
      </c>
      <c r="O1680" s="112">
        <v>0</v>
      </c>
      <c r="P1680" s="64">
        <v>13</v>
      </c>
      <c r="Q1680" s="63">
        <v>6.5</v>
      </c>
      <c r="R1680" s="63">
        <v>6.5</v>
      </c>
      <c r="S1680" s="63">
        <v>6.5</v>
      </c>
      <c r="T1680" s="112">
        <v>25000</v>
      </c>
      <c r="U1680" s="63">
        <v>98.359644000000003</v>
      </c>
      <c r="W1680" s="163">
        <f t="shared" si="66"/>
        <v>24987</v>
      </c>
    </row>
    <row r="1681" spans="2:23" ht="15" customHeight="1" x14ac:dyDescent="0.25">
      <c r="B1681" s="171"/>
      <c r="C1681" s="26" t="s">
        <v>79</v>
      </c>
      <c r="D1681" s="26" t="s">
        <v>1177</v>
      </c>
      <c r="E1681" s="27" t="s">
        <v>21</v>
      </c>
      <c r="F1681" s="27" t="s">
        <v>2694</v>
      </c>
      <c r="G1681" s="47" t="s">
        <v>2675</v>
      </c>
      <c r="H1681" s="74">
        <v>45636</v>
      </c>
      <c r="I1681" s="60">
        <v>45638</v>
      </c>
      <c r="J1681" s="88">
        <v>25000</v>
      </c>
      <c r="K1681" s="63">
        <v>6.6905999999999999</v>
      </c>
      <c r="L1681" s="60">
        <v>45820</v>
      </c>
      <c r="M1681" s="63">
        <v>1.06</v>
      </c>
      <c r="N1681" s="112">
        <v>0</v>
      </c>
      <c r="O1681" s="112">
        <v>265</v>
      </c>
      <c r="P1681" s="64">
        <v>265</v>
      </c>
      <c r="Q1681" s="63">
        <v>6.5</v>
      </c>
      <c r="R1681" s="63">
        <v>6</v>
      </c>
      <c r="S1681" s="63">
        <v>6.5</v>
      </c>
      <c r="T1681" s="112">
        <v>25000</v>
      </c>
      <c r="U1681" s="63">
        <v>96.728196999999994</v>
      </c>
      <c r="W1681" s="163">
        <f t="shared" si="66"/>
        <v>24735</v>
      </c>
    </row>
    <row r="1682" spans="2:23" ht="15" customHeight="1" x14ac:dyDescent="0.25">
      <c r="B1682" s="171"/>
      <c r="C1682" s="26" t="s">
        <v>79</v>
      </c>
      <c r="D1682" s="26" t="s">
        <v>1177</v>
      </c>
      <c r="E1682" s="27" t="s">
        <v>18</v>
      </c>
      <c r="F1682" s="27" t="s">
        <v>2695</v>
      </c>
      <c r="G1682" s="47" t="s">
        <v>2675</v>
      </c>
      <c r="H1682" s="74">
        <v>45636</v>
      </c>
      <c r="I1682" s="60">
        <v>45638</v>
      </c>
      <c r="J1682" s="88">
        <v>25000</v>
      </c>
      <c r="K1682" s="63">
        <v>6.7377000000000002</v>
      </c>
      <c r="L1682" s="60">
        <v>45897</v>
      </c>
      <c r="M1682" s="63">
        <v>3.3719999999999999</v>
      </c>
      <c r="N1682" s="112">
        <v>63</v>
      </c>
      <c r="O1682" s="112">
        <v>780</v>
      </c>
      <c r="P1682" s="64">
        <v>843</v>
      </c>
      <c r="Q1682" s="63">
        <v>6.75</v>
      </c>
      <c r="R1682" s="63">
        <v>6.4</v>
      </c>
      <c r="S1682" s="63">
        <v>6.75</v>
      </c>
      <c r="T1682" s="112">
        <v>25000</v>
      </c>
      <c r="U1682" s="63">
        <v>95.376737000000006</v>
      </c>
      <c r="W1682" s="163">
        <f t="shared" si="66"/>
        <v>24157</v>
      </c>
    </row>
    <row r="1683" spans="2:23" ht="15" customHeight="1" x14ac:dyDescent="0.25">
      <c r="B1683" s="171"/>
      <c r="C1683" s="26" t="s">
        <v>111</v>
      </c>
      <c r="D1683" s="26" t="s">
        <v>1177</v>
      </c>
      <c r="E1683" s="27" t="s">
        <v>21</v>
      </c>
      <c r="F1683" s="27" t="s">
        <v>2696</v>
      </c>
      <c r="G1683" s="47" t="s">
        <v>2675</v>
      </c>
      <c r="H1683" s="74">
        <v>45637</v>
      </c>
      <c r="I1683" s="60">
        <v>45639</v>
      </c>
      <c r="J1683" s="88">
        <v>9000</v>
      </c>
      <c r="K1683" s="63">
        <v>6.3921000000000001</v>
      </c>
      <c r="L1683" s="60">
        <v>45821</v>
      </c>
      <c r="M1683" s="63">
        <v>28.5778</v>
      </c>
      <c r="N1683" s="112">
        <v>2500</v>
      </c>
      <c r="O1683" s="112">
        <v>0</v>
      </c>
      <c r="P1683" s="64">
        <v>2500</v>
      </c>
      <c r="Q1683" s="63">
        <v>6.3</v>
      </c>
      <c r="R1683" s="63">
        <v>6.15</v>
      </c>
      <c r="S1683" s="63">
        <v>6.5</v>
      </c>
      <c r="T1683" s="112">
        <v>9000</v>
      </c>
      <c r="U1683" s="63">
        <v>96.869600000000005</v>
      </c>
      <c r="W1683" s="163">
        <f t="shared" si="66"/>
        <v>6500</v>
      </c>
    </row>
    <row r="1684" spans="2:23" ht="15" x14ac:dyDescent="0.25">
      <c r="B1684" s="171"/>
      <c r="C1684" s="26" t="s">
        <v>76</v>
      </c>
      <c r="D1684" s="26" t="s">
        <v>1397</v>
      </c>
      <c r="E1684" s="27" t="s">
        <v>21</v>
      </c>
      <c r="F1684" s="27" t="s">
        <v>2697</v>
      </c>
      <c r="G1684" s="47" t="s">
        <v>2675</v>
      </c>
      <c r="H1684" s="74">
        <v>45642</v>
      </c>
      <c r="I1684" s="60">
        <v>45644</v>
      </c>
      <c r="J1684" s="88">
        <v>30000</v>
      </c>
      <c r="K1684" s="63">
        <v>6.7121000000000004</v>
      </c>
      <c r="L1684" s="60">
        <v>45819</v>
      </c>
      <c r="M1684" s="63">
        <v>66.916700000000006</v>
      </c>
      <c r="N1684" s="112">
        <v>20075</v>
      </c>
      <c r="O1684" s="112">
        <v>0</v>
      </c>
      <c r="P1684" s="64">
        <v>20075</v>
      </c>
      <c r="Q1684" s="63">
        <v>6.5</v>
      </c>
      <c r="R1684" s="63">
        <v>6.5</v>
      </c>
      <c r="S1684" s="63">
        <v>6.5</v>
      </c>
      <c r="T1684" s="112">
        <v>30000</v>
      </c>
      <c r="U1684" s="63">
        <v>96.840277999999998</v>
      </c>
      <c r="W1684" s="163">
        <f t="shared" si="66"/>
        <v>9925</v>
      </c>
    </row>
    <row r="1685" spans="2:23" ht="15" x14ac:dyDescent="0.25">
      <c r="B1685" s="171"/>
      <c r="C1685" s="26" t="s">
        <v>76</v>
      </c>
      <c r="D1685" s="26" t="s">
        <v>1397</v>
      </c>
      <c r="E1685" s="27" t="s">
        <v>21</v>
      </c>
      <c r="F1685" s="27" t="s">
        <v>2698</v>
      </c>
      <c r="G1685" s="47" t="s">
        <v>2675</v>
      </c>
      <c r="H1685" s="74">
        <v>45642</v>
      </c>
      <c r="I1685" s="60">
        <v>45644</v>
      </c>
      <c r="J1685" s="88">
        <v>20000</v>
      </c>
      <c r="K1685" s="63">
        <v>7.0738000000000003</v>
      </c>
      <c r="L1685" s="60">
        <v>45826</v>
      </c>
      <c r="M1685" s="63">
        <v>73.23</v>
      </c>
      <c r="N1685" s="112">
        <v>14146</v>
      </c>
      <c r="O1685" s="112">
        <v>500</v>
      </c>
      <c r="P1685" s="64">
        <v>14646</v>
      </c>
      <c r="Q1685" s="63">
        <v>6.95</v>
      </c>
      <c r="R1685" s="63">
        <v>6.35</v>
      </c>
      <c r="S1685" s="63">
        <v>6.95</v>
      </c>
      <c r="T1685" s="112">
        <v>20000</v>
      </c>
      <c r="U1685" s="63">
        <v>96.547275999999997</v>
      </c>
      <c r="W1685" s="163">
        <f t="shared" si="66"/>
        <v>5354</v>
      </c>
    </row>
    <row r="1686" spans="2:23" ht="15" x14ac:dyDescent="0.25">
      <c r="B1686" s="171"/>
      <c r="C1686" s="26" t="s">
        <v>76</v>
      </c>
      <c r="D1686" s="26" t="s">
        <v>1397</v>
      </c>
      <c r="E1686" s="27" t="s">
        <v>18</v>
      </c>
      <c r="F1686" s="27" t="s">
        <v>2699</v>
      </c>
      <c r="G1686" s="47" t="s">
        <v>2675</v>
      </c>
      <c r="H1686" s="74">
        <v>45642</v>
      </c>
      <c r="I1686" s="60">
        <v>45644</v>
      </c>
      <c r="J1686" s="88">
        <v>10000</v>
      </c>
      <c r="K1686" s="63"/>
      <c r="L1686" s="60">
        <v>46008</v>
      </c>
      <c r="M1686" s="63"/>
      <c r="N1686" s="112"/>
      <c r="O1686" s="112">
        <v>0</v>
      </c>
      <c r="P1686" s="64"/>
      <c r="Q1686" s="63"/>
      <c r="R1686" s="63"/>
      <c r="S1686" s="63"/>
      <c r="T1686" s="112">
        <v>10000</v>
      </c>
      <c r="U1686" s="63" t="s">
        <v>1321</v>
      </c>
      <c r="W1686" s="163">
        <f t="shared" si="66"/>
        <v>10000</v>
      </c>
    </row>
    <row r="1687" spans="2:23" ht="15" customHeight="1" x14ac:dyDescent="0.25">
      <c r="B1687" s="171"/>
      <c r="C1687" s="26" t="s">
        <v>79</v>
      </c>
      <c r="D1687" s="26" t="s">
        <v>1177</v>
      </c>
      <c r="E1687" s="27" t="s">
        <v>23</v>
      </c>
      <c r="F1687" s="27" t="s">
        <v>2700</v>
      </c>
      <c r="G1687" s="47" t="s">
        <v>2675</v>
      </c>
      <c r="H1687" s="74">
        <v>45643</v>
      </c>
      <c r="I1687" s="60">
        <v>45645</v>
      </c>
      <c r="J1687" s="88">
        <v>15000</v>
      </c>
      <c r="K1687" s="63">
        <v>6.3940000000000001</v>
      </c>
      <c r="L1687" s="60">
        <v>45729</v>
      </c>
      <c r="M1687" s="63">
        <v>67.333299999999994</v>
      </c>
      <c r="N1687" s="112">
        <v>10000</v>
      </c>
      <c r="O1687" s="112">
        <v>100</v>
      </c>
      <c r="P1687" s="64">
        <v>10100</v>
      </c>
      <c r="Q1687" s="63">
        <v>6.3</v>
      </c>
      <c r="R1687" s="63">
        <v>6.3</v>
      </c>
      <c r="S1687" s="63">
        <v>6.3</v>
      </c>
      <c r="T1687" s="112">
        <v>15000</v>
      </c>
      <c r="U1687" s="63">
        <v>98.53</v>
      </c>
      <c r="W1687" s="163">
        <f t="shared" si="66"/>
        <v>4900</v>
      </c>
    </row>
    <row r="1688" spans="2:23" ht="15" customHeight="1" x14ac:dyDescent="0.25">
      <c r="B1688" s="171"/>
      <c r="C1688" s="26" t="s">
        <v>79</v>
      </c>
      <c r="D1688" s="26" t="s">
        <v>1177</v>
      </c>
      <c r="E1688" s="27" t="s">
        <v>21</v>
      </c>
      <c r="F1688" s="27" t="s">
        <v>2701</v>
      </c>
      <c r="G1688" s="47" t="s">
        <v>2675</v>
      </c>
      <c r="H1688" s="74">
        <v>45643</v>
      </c>
      <c r="I1688" s="60">
        <v>45645</v>
      </c>
      <c r="J1688" s="88">
        <v>15000</v>
      </c>
      <c r="K1688" s="63"/>
      <c r="L1688" s="60">
        <v>45997</v>
      </c>
      <c r="M1688" s="63"/>
      <c r="N1688" s="112"/>
      <c r="O1688" s="112">
        <v>0</v>
      </c>
      <c r="P1688" s="64"/>
      <c r="Q1688" s="63"/>
      <c r="R1688" s="63"/>
      <c r="S1688" s="63"/>
      <c r="T1688" s="112">
        <v>15000</v>
      </c>
      <c r="U1688" s="63" t="s">
        <v>1430</v>
      </c>
      <c r="W1688" s="163">
        <f t="shared" si="66"/>
        <v>15000</v>
      </c>
    </row>
    <row r="1689" spans="2:23" ht="15" customHeight="1" x14ac:dyDescent="0.25">
      <c r="B1689" s="171"/>
      <c r="C1689" s="26" t="s">
        <v>112</v>
      </c>
      <c r="D1689" s="26" t="s">
        <v>1177</v>
      </c>
      <c r="E1689" s="27" t="s">
        <v>18</v>
      </c>
      <c r="F1689" s="27" t="s">
        <v>2702</v>
      </c>
      <c r="G1689" s="47" t="s">
        <v>2675</v>
      </c>
      <c r="H1689" s="74">
        <v>45643</v>
      </c>
      <c r="I1689" s="60">
        <v>45645</v>
      </c>
      <c r="J1689" s="88">
        <v>20000</v>
      </c>
      <c r="K1689" s="63">
        <v>7.4436999999999998</v>
      </c>
      <c r="L1689" s="60">
        <v>46009</v>
      </c>
      <c r="M1689" s="63">
        <v>182.41</v>
      </c>
      <c r="N1689" s="112">
        <v>19523</v>
      </c>
      <c r="O1689" s="112">
        <v>477</v>
      </c>
      <c r="P1689" s="64">
        <v>20000</v>
      </c>
      <c r="Q1689" s="63">
        <v>7</v>
      </c>
      <c r="R1689" s="63">
        <v>6.2</v>
      </c>
      <c r="S1689" s="63">
        <v>7</v>
      </c>
      <c r="T1689" s="112">
        <v>20000</v>
      </c>
      <c r="U1689" s="63">
        <v>93.000394</v>
      </c>
      <c r="W1689" s="163">
        <f t="shared" si="66"/>
        <v>0</v>
      </c>
    </row>
    <row r="1690" spans="2:23" ht="15" customHeight="1" x14ac:dyDescent="0.25">
      <c r="B1690" s="171"/>
      <c r="C1690" s="26" t="s">
        <v>111</v>
      </c>
      <c r="D1690" s="26" t="s">
        <v>1177</v>
      </c>
      <c r="E1690" s="27" t="s">
        <v>21</v>
      </c>
      <c r="F1690" s="27" t="s">
        <v>2703</v>
      </c>
      <c r="G1690" s="47" t="s">
        <v>2675</v>
      </c>
      <c r="H1690" s="74">
        <v>45644</v>
      </c>
      <c r="I1690" s="60">
        <v>45646</v>
      </c>
      <c r="J1690" s="88">
        <v>12500</v>
      </c>
      <c r="K1690" s="63">
        <v>6.1364000000000001</v>
      </c>
      <c r="L1690" s="60">
        <v>45681</v>
      </c>
      <c r="M1690" s="63">
        <v>100</v>
      </c>
      <c r="N1690" s="112">
        <v>12500</v>
      </c>
      <c r="O1690" s="112">
        <v>0</v>
      </c>
      <c r="P1690" s="64">
        <v>12500</v>
      </c>
      <c r="Q1690" s="63">
        <v>6.1</v>
      </c>
      <c r="R1690" s="63">
        <v>6.1</v>
      </c>
      <c r="S1690" s="63">
        <v>6.1</v>
      </c>
      <c r="T1690" s="112">
        <v>12500</v>
      </c>
      <c r="U1690" s="63">
        <v>99.406943999999996</v>
      </c>
      <c r="W1690" s="163">
        <f t="shared" si="66"/>
        <v>0</v>
      </c>
    </row>
    <row r="1691" spans="2:23" ht="15" customHeight="1" x14ac:dyDescent="0.25">
      <c r="B1691" s="171"/>
      <c r="C1691" s="26" t="s">
        <v>111</v>
      </c>
      <c r="D1691" s="26" t="s">
        <v>1177</v>
      </c>
      <c r="E1691" s="27" t="s">
        <v>21</v>
      </c>
      <c r="F1691" s="27" t="s">
        <v>2704</v>
      </c>
      <c r="G1691" s="47" t="s">
        <v>2675</v>
      </c>
      <c r="H1691" s="74">
        <v>45644</v>
      </c>
      <c r="I1691" s="60">
        <v>45646</v>
      </c>
      <c r="J1691" s="88">
        <v>12500</v>
      </c>
      <c r="K1691" s="63">
        <v>6.1436999999999999</v>
      </c>
      <c r="L1691" s="60">
        <v>45688</v>
      </c>
      <c r="M1691" s="63">
        <v>100</v>
      </c>
      <c r="N1691" s="112">
        <v>12500</v>
      </c>
      <c r="O1691" s="112">
        <v>0</v>
      </c>
      <c r="P1691" s="64">
        <v>12500</v>
      </c>
      <c r="Q1691" s="63">
        <v>6.1</v>
      </c>
      <c r="R1691" s="63">
        <v>6.1</v>
      </c>
      <c r="S1691" s="63">
        <v>6.1</v>
      </c>
      <c r="T1691" s="112">
        <v>12500</v>
      </c>
      <c r="U1691" s="63">
        <v>99.288332999999994</v>
      </c>
      <c r="W1691" s="163">
        <f t="shared" si="66"/>
        <v>0</v>
      </c>
    </row>
    <row r="1692" spans="2:23" ht="15" customHeight="1" x14ac:dyDescent="0.25">
      <c r="B1692" s="171"/>
      <c r="C1692" s="26" t="s">
        <v>111</v>
      </c>
      <c r="D1692" s="26" t="s">
        <v>1177</v>
      </c>
      <c r="E1692" s="27" t="s">
        <v>21</v>
      </c>
      <c r="F1692" s="27" t="s">
        <v>2705</v>
      </c>
      <c r="G1692" s="47" t="s">
        <v>2675</v>
      </c>
      <c r="H1692" s="74">
        <v>45644</v>
      </c>
      <c r="I1692" s="60">
        <v>45646</v>
      </c>
      <c r="J1692" s="88">
        <v>9000</v>
      </c>
      <c r="K1692" s="63"/>
      <c r="L1692" s="60">
        <v>45828</v>
      </c>
      <c r="M1692" s="63"/>
      <c r="N1692" s="112"/>
      <c r="O1692" s="112">
        <v>0</v>
      </c>
      <c r="P1692" s="64"/>
      <c r="Q1692" s="63"/>
      <c r="R1692" s="63"/>
      <c r="S1692" s="63"/>
      <c r="T1692" s="112">
        <v>9000</v>
      </c>
      <c r="U1692" s="63" t="s">
        <v>1321</v>
      </c>
      <c r="W1692" s="163">
        <f t="shared" si="66"/>
        <v>9000</v>
      </c>
    </row>
    <row r="1693" spans="2:23" ht="15" customHeight="1" x14ac:dyDescent="0.25">
      <c r="B1693" s="171"/>
      <c r="C1693" s="26" t="s">
        <v>113</v>
      </c>
      <c r="D1693" s="26" t="s">
        <v>1177</v>
      </c>
      <c r="E1693" s="27" t="s">
        <v>21</v>
      </c>
      <c r="F1693" s="27" t="s">
        <v>2706</v>
      </c>
      <c r="G1693" s="47" t="s">
        <v>2675</v>
      </c>
      <c r="H1693" s="74">
        <v>45644</v>
      </c>
      <c r="I1693" s="60">
        <v>45646</v>
      </c>
      <c r="J1693" s="88">
        <v>10000</v>
      </c>
      <c r="K1693" s="63">
        <v>6.9874999999999998</v>
      </c>
      <c r="L1693" s="60">
        <v>45828</v>
      </c>
      <c r="M1693" s="63">
        <v>119.55</v>
      </c>
      <c r="N1693" s="112">
        <v>9965</v>
      </c>
      <c r="O1693" s="112">
        <v>35</v>
      </c>
      <c r="P1693" s="64">
        <v>10000</v>
      </c>
      <c r="Q1693" s="63">
        <v>6.75</v>
      </c>
      <c r="R1693" s="63">
        <v>6.5</v>
      </c>
      <c r="S1693" s="63">
        <v>6.75</v>
      </c>
      <c r="T1693" s="112">
        <v>10000</v>
      </c>
      <c r="U1693" s="63">
        <v>96.587941999999998</v>
      </c>
      <c r="W1693" s="163">
        <f t="shared" si="66"/>
        <v>0</v>
      </c>
    </row>
    <row r="1694" spans="2:23" ht="15" x14ac:dyDescent="0.25">
      <c r="B1694" s="171"/>
      <c r="C1694" s="26" t="s">
        <v>76</v>
      </c>
      <c r="D1694" s="26" t="s">
        <v>1177</v>
      </c>
      <c r="E1694" s="27" t="s">
        <v>18</v>
      </c>
      <c r="F1694" s="27" t="s">
        <v>2707</v>
      </c>
      <c r="G1694" s="47" t="s">
        <v>2675</v>
      </c>
      <c r="H1694" s="74">
        <v>45649</v>
      </c>
      <c r="I1694" s="60">
        <v>45651</v>
      </c>
      <c r="J1694" s="88">
        <v>20000</v>
      </c>
      <c r="K1694" s="63">
        <v>6.7476000000000003</v>
      </c>
      <c r="L1694" s="60">
        <v>46015</v>
      </c>
      <c r="M1694" s="63">
        <v>16.844999999999999</v>
      </c>
      <c r="N1694" s="112">
        <v>3000</v>
      </c>
      <c r="O1694" s="112">
        <v>0</v>
      </c>
      <c r="P1694" s="64">
        <v>3000</v>
      </c>
      <c r="Q1694" s="63">
        <v>6.55</v>
      </c>
      <c r="R1694" s="63">
        <v>5.75</v>
      </c>
      <c r="S1694" s="63">
        <v>6.8</v>
      </c>
      <c r="T1694" s="112">
        <v>20000</v>
      </c>
      <c r="U1694" s="63">
        <v>93.613147999999995</v>
      </c>
      <c r="W1694" s="163">
        <f t="shared" si="66"/>
        <v>17000</v>
      </c>
    </row>
    <row r="1695" spans="2:23" ht="15" customHeight="1" x14ac:dyDescent="0.25">
      <c r="B1695" s="171"/>
      <c r="C1695" s="26" t="s">
        <v>79</v>
      </c>
      <c r="D1695" s="26" t="s">
        <v>1177</v>
      </c>
      <c r="E1695" s="27" t="s">
        <v>21</v>
      </c>
      <c r="F1695" s="27" t="s">
        <v>2701</v>
      </c>
      <c r="G1695" s="47" t="s">
        <v>2675</v>
      </c>
      <c r="H1695" s="74">
        <v>45650</v>
      </c>
      <c r="I1695" s="60">
        <v>45652</v>
      </c>
      <c r="J1695" s="88">
        <v>15000</v>
      </c>
      <c r="K1695" s="63"/>
      <c r="L1695" s="60">
        <v>45820</v>
      </c>
      <c r="M1695" s="63"/>
      <c r="N1695" s="112"/>
      <c r="O1695" s="112">
        <v>0</v>
      </c>
      <c r="P1695" s="64"/>
      <c r="Q1695" s="63"/>
      <c r="R1695" s="63"/>
      <c r="S1695" s="63"/>
      <c r="T1695" s="112">
        <v>15000</v>
      </c>
      <c r="U1695" s="63" t="s">
        <v>1430</v>
      </c>
      <c r="W1695" s="163">
        <f t="shared" si="66"/>
        <v>15000</v>
      </c>
    </row>
    <row r="1696" spans="2:23" ht="15" customHeight="1" x14ac:dyDescent="0.25">
      <c r="B1696" s="171"/>
      <c r="C1696" s="26" t="s">
        <v>79</v>
      </c>
      <c r="D1696" s="26" t="s">
        <v>1177</v>
      </c>
      <c r="E1696" s="27" t="s">
        <v>18</v>
      </c>
      <c r="F1696" s="27" t="s">
        <v>2708</v>
      </c>
      <c r="G1696" s="47" t="s">
        <v>2675</v>
      </c>
      <c r="H1696" s="74">
        <v>45650</v>
      </c>
      <c r="I1696" s="60">
        <v>45652</v>
      </c>
      <c r="J1696" s="88">
        <v>15000</v>
      </c>
      <c r="K1696" s="63"/>
      <c r="L1696" s="60">
        <v>46016</v>
      </c>
      <c r="M1696" s="63"/>
      <c r="N1696" s="112"/>
      <c r="O1696" s="112">
        <v>0</v>
      </c>
      <c r="P1696" s="64"/>
      <c r="Q1696" s="63"/>
      <c r="R1696" s="63"/>
      <c r="S1696" s="63"/>
      <c r="T1696" s="112">
        <v>15000</v>
      </c>
      <c r="U1696" s="63" t="s">
        <v>1430</v>
      </c>
      <c r="W1696" s="163">
        <f t="shared" si="66"/>
        <v>15000</v>
      </c>
    </row>
    <row r="1697" spans="1:68" ht="15" customHeight="1" x14ac:dyDescent="0.25">
      <c r="B1697" s="171"/>
      <c r="C1697" s="26" t="s">
        <v>111</v>
      </c>
      <c r="D1697" s="26" t="s">
        <v>1177</v>
      </c>
      <c r="E1697" s="27" t="s">
        <v>21</v>
      </c>
      <c r="F1697" s="27" t="s">
        <v>2709</v>
      </c>
      <c r="G1697" s="47" t="s">
        <v>2675</v>
      </c>
      <c r="H1697" s="74">
        <v>45651</v>
      </c>
      <c r="I1697" s="60">
        <v>45653</v>
      </c>
      <c r="J1697" s="88">
        <v>10000</v>
      </c>
      <c r="K1697" s="63">
        <v>6.8422000000000001</v>
      </c>
      <c r="L1697" s="60">
        <v>45835</v>
      </c>
      <c r="M1697" s="63">
        <v>88.15</v>
      </c>
      <c r="N1697" s="112">
        <v>2810</v>
      </c>
      <c r="O1697" s="112">
        <v>3005</v>
      </c>
      <c r="P1697" s="64">
        <v>5815</v>
      </c>
      <c r="Q1697" s="63">
        <v>6.7</v>
      </c>
      <c r="R1697" s="63">
        <v>6</v>
      </c>
      <c r="S1697" s="63">
        <v>6.8</v>
      </c>
      <c r="T1697" s="112">
        <v>10000</v>
      </c>
      <c r="U1697" s="63">
        <v>96.656552000000005</v>
      </c>
      <c r="W1697" s="163">
        <f t="shared" si="66"/>
        <v>4185</v>
      </c>
    </row>
    <row r="1698" spans="1:68" ht="15" customHeight="1" x14ac:dyDescent="0.25">
      <c r="B1698" s="173"/>
      <c r="C1698" s="26" t="s">
        <v>113</v>
      </c>
      <c r="D1698" s="26" t="s">
        <v>1177</v>
      </c>
      <c r="E1698" s="27" t="s">
        <v>18</v>
      </c>
      <c r="F1698" s="27" t="s">
        <v>2710</v>
      </c>
      <c r="G1698" s="47" t="s">
        <v>2675</v>
      </c>
      <c r="H1698" s="74">
        <v>45651</v>
      </c>
      <c r="I1698" s="60">
        <v>45653</v>
      </c>
      <c r="J1698" s="88">
        <v>10000</v>
      </c>
      <c r="K1698" s="63">
        <v>6.9572000000000003</v>
      </c>
      <c r="L1698" s="60">
        <v>46017</v>
      </c>
      <c r="M1698" s="63">
        <v>100</v>
      </c>
      <c r="N1698" s="112">
        <v>10000</v>
      </c>
      <c r="O1698" s="112">
        <v>0</v>
      </c>
      <c r="P1698" s="64">
        <v>10000</v>
      </c>
      <c r="Q1698" s="63">
        <v>6.5</v>
      </c>
      <c r="R1698" s="63">
        <v>6.5</v>
      </c>
      <c r="S1698" s="63">
        <v>6.5</v>
      </c>
      <c r="T1698" s="112">
        <v>10000</v>
      </c>
      <c r="U1698" s="63">
        <v>93.427778000000004</v>
      </c>
      <c r="W1698" s="163">
        <f t="shared" si="66"/>
        <v>0</v>
      </c>
    </row>
    <row r="1699" spans="1:68" ht="15" x14ac:dyDescent="0.2">
      <c r="B1699" s="174" t="s">
        <v>945</v>
      </c>
      <c r="C1699" s="34" t="s">
        <v>76</v>
      </c>
      <c r="D1699" s="34" t="s">
        <v>1177</v>
      </c>
      <c r="E1699" s="65" t="s">
        <v>23</v>
      </c>
      <c r="F1699" s="65" t="s">
        <v>2775</v>
      </c>
      <c r="G1699" s="43" t="s">
        <v>2711</v>
      </c>
      <c r="H1699" s="67">
        <v>45656</v>
      </c>
      <c r="I1699" s="37">
        <v>45658</v>
      </c>
      <c r="J1699" s="41">
        <v>10000</v>
      </c>
      <c r="K1699" s="44">
        <v>6.2624000000000004</v>
      </c>
      <c r="L1699" s="67">
        <v>45749</v>
      </c>
      <c r="M1699" s="44">
        <v>85.71</v>
      </c>
      <c r="N1699" s="41">
        <v>8571</v>
      </c>
      <c r="O1699" s="146">
        <v>0</v>
      </c>
      <c r="P1699" s="70">
        <v>8571</v>
      </c>
      <c r="Q1699" s="44">
        <v>6.4</v>
      </c>
      <c r="R1699" s="44">
        <v>5.75</v>
      </c>
      <c r="S1699" s="44">
        <v>6.4</v>
      </c>
      <c r="T1699" s="132">
        <v>10000</v>
      </c>
      <c r="U1699" s="44">
        <v>98.441660999999996</v>
      </c>
      <c r="W1699" s="163">
        <f t="shared" si="66"/>
        <v>1429</v>
      </c>
    </row>
    <row r="1700" spans="1:68" ht="15" customHeight="1" x14ac:dyDescent="0.2">
      <c r="B1700" s="175"/>
      <c r="C1700" s="34" t="s">
        <v>79</v>
      </c>
      <c r="D1700" s="34" t="s">
        <v>1177</v>
      </c>
      <c r="E1700" s="65" t="s">
        <v>18</v>
      </c>
      <c r="F1700" s="65" t="s">
        <v>2712</v>
      </c>
      <c r="G1700" s="43" t="s">
        <v>2711</v>
      </c>
      <c r="H1700" s="67">
        <v>45664</v>
      </c>
      <c r="I1700" s="37">
        <v>45666</v>
      </c>
      <c r="J1700" s="41">
        <v>15000</v>
      </c>
      <c r="K1700" s="44"/>
      <c r="L1700" s="67">
        <v>46016</v>
      </c>
      <c r="M1700" s="44"/>
      <c r="N1700" s="41"/>
      <c r="O1700" s="146">
        <v>0</v>
      </c>
      <c r="P1700" s="70"/>
      <c r="Q1700" s="44"/>
      <c r="R1700" s="44"/>
      <c r="S1700" s="44"/>
      <c r="T1700" s="132">
        <v>15000</v>
      </c>
      <c r="U1700" s="44" t="s">
        <v>1430</v>
      </c>
      <c r="W1700" s="163">
        <f t="shared" si="66"/>
        <v>15000</v>
      </c>
    </row>
    <row r="1701" spans="1:68" ht="15" customHeight="1" x14ac:dyDescent="0.2">
      <c r="B1701" s="175"/>
      <c r="C1701" s="34" t="s">
        <v>111</v>
      </c>
      <c r="D1701" s="34" t="s">
        <v>1177</v>
      </c>
      <c r="E1701" s="65" t="s">
        <v>23</v>
      </c>
      <c r="F1701" s="65" t="s">
        <v>2713</v>
      </c>
      <c r="G1701" s="43" t="s">
        <v>2711</v>
      </c>
      <c r="H1701" s="67">
        <v>45658</v>
      </c>
      <c r="I1701" s="37">
        <v>45660</v>
      </c>
      <c r="J1701" s="41">
        <v>15000</v>
      </c>
      <c r="K1701" s="44">
        <v>6.6048</v>
      </c>
      <c r="L1701" s="67">
        <v>45751</v>
      </c>
      <c r="M1701" s="44">
        <v>27</v>
      </c>
      <c r="N1701" s="41"/>
      <c r="O1701" s="146">
        <v>4050</v>
      </c>
      <c r="P1701" s="70">
        <v>4050</v>
      </c>
      <c r="Q1701" s="44">
        <v>6.5</v>
      </c>
      <c r="R1701" s="44">
        <v>6.2</v>
      </c>
      <c r="S1701" s="44">
        <v>6.5</v>
      </c>
      <c r="T1701" s="132">
        <v>15000</v>
      </c>
      <c r="U1701" s="44">
        <v>98.357881000000006</v>
      </c>
      <c r="W1701" s="163">
        <f t="shared" si="66"/>
        <v>10950</v>
      </c>
    </row>
    <row r="1702" spans="1:68" ht="15" x14ac:dyDescent="0.2">
      <c r="B1702" s="175"/>
      <c r="C1702" s="34" t="s">
        <v>76</v>
      </c>
      <c r="D1702" s="34" t="s">
        <v>1177</v>
      </c>
      <c r="E1702" s="65" t="s">
        <v>21</v>
      </c>
      <c r="F1702" s="65" t="s">
        <v>2714</v>
      </c>
      <c r="G1702" s="43" t="s">
        <v>2711</v>
      </c>
      <c r="H1702" s="67">
        <v>45663</v>
      </c>
      <c r="I1702" s="37">
        <v>45665</v>
      </c>
      <c r="J1702" s="41">
        <v>15000</v>
      </c>
      <c r="K1702" s="44">
        <v>6.6649000000000003</v>
      </c>
      <c r="L1702" s="67">
        <v>45847</v>
      </c>
      <c r="M1702" s="44">
        <v>131.9333</v>
      </c>
      <c r="N1702" s="110">
        <v>1126</v>
      </c>
      <c r="O1702" s="146">
        <v>13874</v>
      </c>
      <c r="P1702" s="70">
        <v>15000</v>
      </c>
      <c r="Q1702" s="44">
        <v>6.6</v>
      </c>
      <c r="R1702" s="44">
        <v>5.85</v>
      </c>
      <c r="S1702" s="44">
        <v>6.7</v>
      </c>
      <c r="T1702" s="132">
        <v>15000</v>
      </c>
      <c r="U1702" s="44">
        <v>96.740376999999995</v>
      </c>
      <c r="W1702" s="163">
        <f t="shared" si="66"/>
        <v>0</v>
      </c>
    </row>
    <row r="1703" spans="1:68" ht="15" customHeight="1" x14ac:dyDescent="0.2">
      <c r="B1703" s="175"/>
      <c r="C1703" s="34" t="s">
        <v>79</v>
      </c>
      <c r="D1703" s="34" t="s">
        <v>1177</v>
      </c>
      <c r="E1703" s="65" t="s">
        <v>21</v>
      </c>
      <c r="F1703" s="65" t="s">
        <v>2715</v>
      </c>
      <c r="G1703" s="43" t="s">
        <v>2711</v>
      </c>
      <c r="H1703" s="67">
        <v>45664</v>
      </c>
      <c r="I1703" s="37">
        <v>45666</v>
      </c>
      <c r="J1703" s="41">
        <v>25000</v>
      </c>
      <c r="K1703" s="44">
        <v>7.0285000000000002</v>
      </c>
      <c r="L1703" s="67">
        <v>45820</v>
      </c>
      <c r="M1703" s="44">
        <v>19.5</v>
      </c>
      <c r="N1703" s="110">
        <v>3500</v>
      </c>
      <c r="O1703" s="146">
        <v>1375</v>
      </c>
      <c r="P1703" s="70">
        <v>4875</v>
      </c>
      <c r="Q1703" s="44">
        <v>7</v>
      </c>
      <c r="R1703" s="44">
        <v>6.3</v>
      </c>
      <c r="S1703" s="44">
        <v>7</v>
      </c>
      <c r="T1703" s="132">
        <v>25000</v>
      </c>
      <c r="U1703" s="44">
        <v>97.081134000000006</v>
      </c>
      <c r="W1703" s="163">
        <f t="shared" si="66"/>
        <v>20125</v>
      </c>
    </row>
    <row r="1704" spans="1:68" ht="15" customHeight="1" x14ac:dyDescent="0.2">
      <c r="B1704" s="175"/>
      <c r="C1704" s="34" t="s">
        <v>111</v>
      </c>
      <c r="D1704" s="34" t="s">
        <v>1177</v>
      </c>
      <c r="E1704" s="65" t="s">
        <v>21</v>
      </c>
      <c r="F1704" s="65" t="s">
        <v>2739</v>
      </c>
      <c r="G1704" s="43" t="s">
        <v>2711</v>
      </c>
      <c r="H1704" s="67">
        <v>45665</v>
      </c>
      <c r="I1704" s="37">
        <v>45667</v>
      </c>
      <c r="J1704" s="41">
        <v>10000</v>
      </c>
      <c r="K1704" s="44">
        <v>6.6683000000000003</v>
      </c>
      <c r="L1704" s="67">
        <v>45849</v>
      </c>
      <c r="M1704" s="44">
        <v>25.97</v>
      </c>
      <c r="N1704" s="110">
        <v>2000</v>
      </c>
      <c r="O1704" s="146">
        <v>466</v>
      </c>
      <c r="P1704" s="70">
        <v>2466</v>
      </c>
      <c r="Q1704" s="44">
        <v>6.5</v>
      </c>
      <c r="R1704" s="44">
        <v>6.1</v>
      </c>
      <c r="S1704" s="44">
        <v>6.7</v>
      </c>
      <c r="T1704" s="132">
        <v>10000</v>
      </c>
      <c r="U1704" s="44">
        <v>96.738746000000006</v>
      </c>
      <c r="W1704" s="163">
        <f t="shared" si="66"/>
        <v>7534</v>
      </c>
    </row>
    <row r="1705" spans="1:68" ht="15" x14ac:dyDescent="0.2">
      <c r="B1705" s="175"/>
      <c r="C1705" s="34" t="s">
        <v>76</v>
      </c>
      <c r="D1705" s="34" t="s">
        <v>1177</v>
      </c>
      <c r="E1705" s="65" t="s">
        <v>23</v>
      </c>
      <c r="F1705" s="65" t="s">
        <v>2740</v>
      </c>
      <c r="G1705" s="43" t="s">
        <v>2711</v>
      </c>
      <c r="H1705" s="67">
        <v>45670</v>
      </c>
      <c r="I1705" s="37">
        <v>45672</v>
      </c>
      <c r="J1705" s="41">
        <v>125000</v>
      </c>
      <c r="K1705" s="44">
        <v>6.5307000000000004</v>
      </c>
      <c r="L1705" s="67">
        <v>45763</v>
      </c>
      <c r="M1705" s="44">
        <v>54.155200000000001</v>
      </c>
      <c r="N1705" s="110">
        <v>67544</v>
      </c>
      <c r="O1705" s="146">
        <v>150</v>
      </c>
      <c r="P1705" s="70">
        <v>67694</v>
      </c>
      <c r="Q1705" s="44">
        <v>6.5</v>
      </c>
      <c r="R1705" s="44">
        <v>6.3</v>
      </c>
      <c r="S1705" s="44">
        <v>6.5</v>
      </c>
      <c r="T1705" s="132">
        <v>125000</v>
      </c>
      <c r="U1705" s="44">
        <v>98.375998999999993</v>
      </c>
      <c r="W1705" s="163">
        <f t="shared" si="66"/>
        <v>57306</v>
      </c>
    </row>
    <row r="1706" spans="1:68" ht="15" customHeight="1" x14ac:dyDescent="0.2">
      <c r="B1706" s="175"/>
      <c r="C1706" s="34" t="s">
        <v>112</v>
      </c>
      <c r="D1706" s="34" t="s">
        <v>1177</v>
      </c>
      <c r="E1706" s="65" t="s">
        <v>18</v>
      </c>
      <c r="F1706" s="65" t="s">
        <v>2743</v>
      </c>
      <c r="G1706" s="43" t="s">
        <v>2711</v>
      </c>
      <c r="H1706" s="67">
        <v>45671</v>
      </c>
      <c r="I1706" s="37">
        <v>45673</v>
      </c>
      <c r="J1706" s="41">
        <v>15000</v>
      </c>
      <c r="K1706" s="44">
        <v>7.2998000000000003</v>
      </c>
      <c r="L1706" s="67">
        <v>46037</v>
      </c>
      <c r="M1706" s="44">
        <v>186.66669999999999</v>
      </c>
      <c r="N1706" s="110">
        <v>0</v>
      </c>
      <c r="O1706" s="146">
        <v>15000</v>
      </c>
      <c r="P1706" s="70">
        <v>15000</v>
      </c>
      <c r="Q1706" s="44">
        <v>7</v>
      </c>
      <c r="R1706" s="44">
        <v>6.74</v>
      </c>
      <c r="S1706" s="44">
        <v>7</v>
      </c>
      <c r="T1706" s="132">
        <v>15000</v>
      </c>
      <c r="U1706" s="44">
        <v>93.126467000000005</v>
      </c>
      <c r="W1706" s="163">
        <f t="shared" si="66"/>
        <v>0</v>
      </c>
    </row>
    <row r="1707" spans="1:68" ht="15" customHeight="1" x14ac:dyDescent="0.2">
      <c r="B1707" s="175"/>
      <c r="C1707" s="34" t="s">
        <v>111</v>
      </c>
      <c r="D1707" s="34" t="s">
        <v>1177</v>
      </c>
      <c r="E1707" s="65" t="s">
        <v>23</v>
      </c>
      <c r="F1707" s="65" t="s">
        <v>2744</v>
      </c>
      <c r="G1707" s="43" t="s">
        <v>2711</v>
      </c>
      <c r="H1707" s="67">
        <v>45672</v>
      </c>
      <c r="I1707" s="37">
        <v>45674</v>
      </c>
      <c r="J1707" s="41">
        <v>8000</v>
      </c>
      <c r="K1707" s="44"/>
      <c r="L1707" s="67">
        <v>45765</v>
      </c>
      <c r="M1707" s="44"/>
      <c r="N1707" s="110"/>
      <c r="O1707" s="146">
        <v>0</v>
      </c>
      <c r="P1707" s="70"/>
      <c r="Q1707" s="44"/>
      <c r="R1707" s="44"/>
      <c r="S1707" s="44"/>
      <c r="T1707" s="132">
        <v>8000</v>
      </c>
      <c r="U1707" s="44" t="s">
        <v>1430</v>
      </c>
      <c r="W1707" s="163">
        <f t="shared" si="66"/>
        <v>8000</v>
      </c>
    </row>
    <row r="1708" spans="1:68" s="116" customFormat="1" ht="15" customHeight="1" x14ac:dyDescent="0.2">
      <c r="A1708" s="167"/>
      <c r="B1708" s="175"/>
      <c r="C1708" s="34" t="s">
        <v>947</v>
      </c>
      <c r="D1708" s="34" t="s">
        <v>1177</v>
      </c>
      <c r="E1708" s="34" t="s">
        <v>21</v>
      </c>
      <c r="F1708" s="34" t="s">
        <v>2748</v>
      </c>
      <c r="G1708" s="36" t="s">
        <v>2711</v>
      </c>
      <c r="H1708" s="37">
        <v>45677</v>
      </c>
      <c r="I1708" s="37">
        <v>45679</v>
      </c>
      <c r="J1708" s="40">
        <v>2500</v>
      </c>
      <c r="K1708" s="39">
        <v>6.8379000000000003</v>
      </c>
      <c r="L1708" s="37">
        <v>45861</v>
      </c>
      <c r="M1708" s="39">
        <v>3.84</v>
      </c>
      <c r="N1708" s="132">
        <v>0</v>
      </c>
      <c r="O1708" s="146">
        <v>96</v>
      </c>
      <c r="P1708" s="124">
        <v>96</v>
      </c>
      <c r="Q1708" s="39">
        <v>7</v>
      </c>
      <c r="R1708" s="39">
        <v>6.5</v>
      </c>
      <c r="S1708" s="39">
        <v>7</v>
      </c>
      <c r="T1708" s="132">
        <v>2500</v>
      </c>
      <c r="U1708" s="39">
        <v>96.658593999999994</v>
      </c>
      <c r="V1708" s="121"/>
      <c r="W1708" s="163">
        <f t="shared" si="66"/>
        <v>2404</v>
      </c>
      <c r="X1708" s="121"/>
      <c r="Y1708" s="121"/>
      <c r="Z1708" s="121"/>
      <c r="AA1708" s="121"/>
      <c r="AB1708" s="121"/>
      <c r="AC1708" s="121"/>
      <c r="AD1708" s="121"/>
      <c r="AE1708" s="121"/>
      <c r="AF1708" s="121"/>
      <c r="AG1708" s="121"/>
      <c r="AH1708" s="121"/>
      <c r="AI1708" s="121"/>
      <c r="AJ1708" s="121"/>
      <c r="AK1708" s="121"/>
      <c r="AL1708" s="121"/>
      <c r="AM1708" s="121"/>
      <c r="AN1708" s="121"/>
      <c r="AO1708" s="121"/>
      <c r="AP1708" s="121"/>
      <c r="AQ1708" s="121"/>
      <c r="AR1708" s="121"/>
      <c r="AS1708" s="121"/>
      <c r="AT1708" s="121"/>
      <c r="AU1708" s="121"/>
      <c r="AV1708" s="121"/>
      <c r="AW1708" s="121"/>
      <c r="AX1708" s="121"/>
      <c r="AY1708" s="121"/>
      <c r="AZ1708" s="121"/>
      <c r="BA1708" s="121"/>
      <c r="BB1708" s="121"/>
      <c r="BC1708" s="121"/>
      <c r="BD1708" s="121"/>
      <c r="BE1708" s="121"/>
      <c r="BF1708" s="121"/>
      <c r="BG1708" s="121"/>
      <c r="BH1708" s="121"/>
      <c r="BI1708" s="121"/>
      <c r="BJ1708" s="121"/>
      <c r="BK1708" s="121"/>
      <c r="BL1708" s="121"/>
      <c r="BM1708" s="121"/>
      <c r="BN1708" s="121"/>
      <c r="BO1708" s="121"/>
      <c r="BP1708" s="121"/>
    </row>
    <row r="1709" spans="1:68" s="116" customFormat="1" ht="15" customHeight="1" x14ac:dyDescent="0.25">
      <c r="A1709" s="167"/>
      <c r="B1709" s="175"/>
      <c r="C1709" s="34" t="s">
        <v>947</v>
      </c>
      <c r="D1709" s="34" t="s">
        <v>1177</v>
      </c>
      <c r="E1709" s="34" t="s">
        <v>18</v>
      </c>
      <c r="F1709" s="34" t="s">
        <v>2749</v>
      </c>
      <c r="G1709" s="36" t="s">
        <v>2711</v>
      </c>
      <c r="H1709" s="37">
        <v>45677</v>
      </c>
      <c r="I1709" s="37">
        <v>45679</v>
      </c>
      <c r="J1709" s="40">
        <v>5000</v>
      </c>
      <c r="K1709" s="39">
        <v>7.5331999999999999</v>
      </c>
      <c r="L1709" s="37">
        <v>46043</v>
      </c>
      <c r="M1709" s="39">
        <v>20</v>
      </c>
      <c r="N1709" s="106">
        <v>1000</v>
      </c>
      <c r="O1709" s="146">
        <v>0</v>
      </c>
      <c r="P1709" s="124">
        <v>1000</v>
      </c>
      <c r="Q1709" s="39">
        <v>7</v>
      </c>
      <c r="R1709" s="39">
        <v>7</v>
      </c>
      <c r="S1709" s="39">
        <v>7</v>
      </c>
      <c r="T1709" s="132">
        <v>5000</v>
      </c>
      <c r="U1709" s="39">
        <v>92.922222000000005</v>
      </c>
      <c r="V1709" s="121"/>
      <c r="W1709" s="163">
        <f t="shared" si="66"/>
        <v>4000</v>
      </c>
      <c r="X1709" s="121"/>
      <c r="Y1709" s="121"/>
      <c r="Z1709" s="121"/>
      <c r="AA1709" s="121"/>
      <c r="AB1709" s="121"/>
      <c r="AC1709" s="121"/>
      <c r="AD1709" s="121"/>
      <c r="AE1709" s="121"/>
      <c r="AF1709" s="121"/>
      <c r="AG1709" s="121"/>
      <c r="AH1709" s="121"/>
      <c r="AI1709" s="121"/>
      <c r="AJ1709" s="121"/>
      <c r="AK1709" s="121"/>
      <c r="AL1709" s="121"/>
      <c r="AM1709" s="121"/>
      <c r="AN1709" s="121"/>
      <c r="AO1709" s="121"/>
      <c r="AP1709" s="121"/>
      <c r="AQ1709" s="121"/>
      <c r="AR1709" s="121"/>
      <c r="AS1709" s="121"/>
      <c r="AT1709" s="121"/>
      <c r="AU1709" s="121"/>
      <c r="AV1709" s="121"/>
      <c r="AW1709" s="121"/>
      <c r="AX1709" s="121"/>
      <c r="AY1709" s="121"/>
      <c r="AZ1709" s="121"/>
      <c r="BA1709" s="121"/>
      <c r="BB1709" s="121"/>
      <c r="BC1709" s="121"/>
      <c r="BD1709" s="121"/>
      <c r="BE1709" s="121"/>
      <c r="BF1709" s="121"/>
      <c r="BG1709" s="121"/>
      <c r="BH1709" s="121"/>
      <c r="BI1709" s="121"/>
      <c r="BJ1709" s="121"/>
      <c r="BK1709" s="121"/>
      <c r="BL1709" s="121"/>
      <c r="BM1709" s="121"/>
      <c r="BN1709" s="121"/>
      <c r="BO1709" s="121"/>
      <c r="BP1709" s="121"/>
    </row>
    <row r="1710" spans="1:68" ht="15" x14ac:dyDescent="0.25">
      <c r="B1710" s="175"/>
      <c r="C1710" s="34" t="s">
        <v>76</v>
      </c>
      <c r="D1710" s="34" t="s">
        <v>1177</v>
      </c>
      <c r="E1710" s="65" t="s">
        <v>18</v>
      </c>
      <c r="F1710" s="65" t="s">
        <v>2751</v>
      </c>
      <c r="G1710" s="43" t="s">
        <v>2711</v>
      </c>
      <c r="H1710" s="67">
        <v>45677</v>
      </c>
      <c r="I1710" s="37">
        <v>45679</v>
      </c>
      <c r="J1710" s="41">
        <v>20000</v>
      </c>
      <c r="K1710" s="44">
        <v>7.1867000000000001</v>
      </c>
      <c r="L1710" s="67">
        <v>46043</v>
      </c>
      <c r="M1710" s="44">
        <v>38.56</v>
      </c>
      <c r="N1710" s="109">
        <v>7712</v>
      </c>
      <c r="O1710" s="146">
        <v>0</v>
      </c>
      <c r="P1710" s="70">
        <v>7712</v>
      </c>
      <c r="Q1710" s="44">
        <v>6.8</v>
      </c>
      <c r="R1710" s="44">
        <v>6.5</v>
      </c>
      <c r="S1710" s="44">
        <v>6.8</v>
      </c>
      <c r="T1710" s="132">
        <v>20000</v>
      </c>
      <c r="U1710" s="44">
        <v>93.225686999999994</v>
      </c>
      <c r="W1710" s="163">
        <f t="shared" si="66"/>
        <v>12288</v>
      </c>
    </row>
    <row r="1711" spans="1:68" ht="15" customHeight="1" x14ac:dyDescent="0.2">
      <c r="B1711" s="175"/>
      <c r="C1711" s="34" t="s">
        <v>79</v>
      </c>
      <c r="D1711" s="34" t="s">
        <v>1177</v>
      </c>
      <c r="E1711" s="65" t="s">
        <v>23</v>
      </c>
      <c r="F1711" s="65" t="s">
        <v>2752</v>
      </c>
      <c r="G1711" s="43" t="s">
        <v>2711</v>
      </c>
      <c r="H1711" s="67">
        <v>45678</v>
      </c>
      <c r="I1711" s="37">
        <v>45680</v>
      </c>
      <c r="J1711" s="41">
        <v>15000</v>
      </c>
      <c r="K1711" s="44">
        <v>6.6082999999999998</v>
      </c>
      <c r="L1711" s="67">
        <v>45771</v>
      </c>
      <c r="M1711" s="44">
        <v>86.8</v>
      </c>
      <c r="N1711" s="41">
        <v>1000</v>
      </c>
      <c r="O1711" s="146">
        <v>12020</v>
      </c>
      <c r="P1711" s="70">
        <v>13020</v>
      </c>
      <c r="Q1711" s="44">
        <v>6.5</v>
      </c>
      <c r="R1711" s="44">
        <v>6.3</v>
      </c>
      <c r="S1711" s="44">
        <v>6.5</v>
      </c>
      <c r="T1711" s="132">
        <v>15000</v>
      </c>
      <c r="U1711" s="44">
        <v>98.357022000000001</v>
      </c>
      <c r="W1711" s="163">
        <f t="shared" si="66"/>
        <v>1980</v>
      </c>
    </row>
    <row r="1712" spans="1:68" ht="15" customHeight="1" x14ac:dyDescent="0.2">
      <c r="B1712" s="175"/>
      <c r="C1712" s="34" t="s">
        <v>79</v>
      </c>
      <c r="D1712" s="34" t="s">
        <v>1177</v>
      </c>
      <c r="E1712" s="65" t="s">
        <v>21</v>
      </c>
      <c r="F1712" s="65" t="s">
        <v>2753</v>
      </c>
      <c r="G1712" s="43" t="s">
        <v>2711</v>
      </c>
      <c r="H1712" s="67">
        <v>45678</v>
      </c>
      <c r="I1712" s="37">
        <v>45680</v>
      </c>
      <c r="J1712" s="41">
        <v>25000</v>
      </c>
      <c r="K1712" s="44">
        <v>6.9238999999999997</v>
      </c>
      <c r="L1712" s="67">
        <v>45862</v>
      </c>
      <c r="M1712" s="44">
        <v>23.9</v>
      </c>
      <c r="N1712" s="41">
        <v>1390</v>
      </c>
      <c r="O1712" s="146">
        <v>4585</v>
      </c>
      <c r="P1712" s="70">
        <v>5975</v>
      </c>
      <c r="Q1712" s="44">
        <v>6.8</v>
      </c>
      <c r="R1712" s="44">
        <v>6.35</v>
      </c>
      <c r="S1712" s="44">
        <v>6.8</v>
      </c>
      <c r="T1712" s="132">
        <v>25000</v>
      </c>
      <c r="U1712" s="44">
        <v>96.617952000000002</v>
      </c>
      <c r="W1712" s="163">
        <f t="shared" si="66"/>
        <v>19025</v>
      </c>
    </row>
    <row r="1713" spans="2:23" ht="15" customHeight="1" x14ac:dyDescent="0.2">
      <c r="B1713" s="175"/>
      <c r="C1713" s="34" t="s">
        <v>79</v>
      </c>
      <c r="D1713" s="34" t="s">
        <v>1177</v>
      </c>
      <c r="E1713" s="65" t="s">
        <v>18</v>
      </c>
      <c r="F1713" s="65" t="s">
        <v>2754</v>
      </c>
      <c r="G1713" s="43" t="s">
        <v>2711</v>
      </c>
      <c r="H1713" s="67">
        <v>45678</v>
      </c>
      <c r="I1713" s="37">
        <v>45680</v>
      </c>
      <c r="J1713" s="41">
        <v>20000</v>
      </c>
      <c r="K1713" s="44">
        <v>7.3085000000000004</v>
      </c>
      <c r="L1713" s="67">
        <v>46044</v>
      </c>
      <c r="M1713" s="44">
        <v>3.58</v>
      </c>
      <c r="N1713" s="41">
        <v>4</v>
      </c>
      <c r="O1713" s="146">
        <v>712</v>
      </c>
      <c r="P1713" s="70">
        <v>716</v>
      </c>
      <c r="Q1713" s="44">
        <v>7</v>
      </c>
      <c r="R1713" s="44">
        <v>6.1</v>
      </c>
      <c r="S1713" s="44">
        <v>7</v>
      </c>
      <c r="T1713" s="132">
        <v>20000</v>
      </c>
      <c r="U1713" s="44">
        <v>93.118796000000003</v>
      </c>
      <c r="W1713" s="163">
        <f t="shared" si="66"/>
        <v>19284</v>
      </c>
    </row>
    <row r="1714" spans="2:23" ht="15" customHeight="1" x14ac:dyDescent="0.2">
      <c r="B1714" s="175"/>
      <c r="C1714" s="34" t="s">
        <v>111</v>
      </c>
      <c r="D1714" s="34" t="s">
        <v>1177</v>
      </c>
      <c r="E1714" s="65" t="s">
        <v>23</v>
      </c>
      <c r="F1714" s="65" t="s">
        <v>2755</v>
      </c>
      <c r="G1714" s="43" t="s">
        <v>2711</v>
      </c>
      <c r="H1714" s="67">
        <v>45679</v>
      </c>
      <c r="I1714" s="37">
        <v>45681</v>
      </c>
      <c r="J1714" s="41">
        <v>12500</v>
      </c>
      <c r="K1714" s="44">
        <v>6.4623999999999997</v>
      </c>
      <c r="L1714" s="67">
        <v>45772</v>
      </c>
      <c r="M1714" s="44">
        <v>66.408000000000001</v>
      </c>
      <c r="N1714" s="41">
        <v>1270</v>
      </c>
      <c r="O1714" s="146">
        <v>6531</v>
      </c>
      <c r="P1714" s="70">
        <v>7801</v>
      </c>
      <c r="Q1714" s="44">
        <v>6.5</v>
      </c>
      <c r="R1714" s="44">
        <v>6</v>
      </c>
      <c r="S1714" s="44">
        <v>6.55</v>
      </c>
      <c r="T1714" s="132">
        <v>12500</v>
      </c>
      <c r="U1714" s="44">
        <v>98.392697999999996</v>
      </c>
      <c r="W1714" s="163">
        <f t="shared" si="66"/>
        <v>4699</v>
      </c>
    </row>
    <row r="1715" spans="2:23" ht="15" x14ac:dyDescent="0.2">
      <c r="B1715" s="175"/>
      <c r="C1715" s="34" t="s">
        <v>76</v>
      </c>
      <c r="D1715" s="34" t="s">
        <v>1177</v>
      </c>
      <c r="E1715" s="65" t="s">
        <v>21</v>
      </c>
      <c r="F1715" s="65" t="s">
        <v>2750</v>
      </c>
      <c r="G1715" s="43" t="s">
        <v>2711</v>
      </c>
      <c r="H1715" s="67">
        <v>45684</v>
      </c>
      <c r="I1715" s="37">
        <v>45686</v>
      </c>
      <c r="J1715" s="41">
        <v>25000</v>
      </c>
      <c r="K1715" s="44">
        <v>6.7762000000000002</v>
      </c>
      <c r="L1715" s="67">
        <v>45868</v>
      </c>
      <c r="M1715" s="44">
        <v>104.104</v>
      </c>
      <c r="N1715" s="41">
        <v>21500</v>
      </c>
      <c r="O1715" s="146">
        <v>3500</v>
      </c>
      <c r="P1715" s="70">
        <v>25000</v>
      </c>
      <c r="Q1715" s="44">
        <v>6.75</v>
      </c>
      <c r="R1715" s="44">
        <v>6.5</v>
      </c>
      <c r="S1715" s="44">
        <v>6.8</v>
      </c>
      <c r="T1715" s="132">
        <v>25000</v>
      </c>
      <c r="U1715" s="44">
        <v>96.687704999999994</v>
      </c>
      <c r="W1715" s="163">
        <f t="shared" si="66"/>
        <v>0</v>
      </c>
    </row>
    <row r="1716" spans="2:23" ht="15" customHeight="1" x14ac:dyDescent="0.2">
      <c r="B1716" s="175"/>
      <c r="C1716" s="34" t="s">
        <v>79</v>
      </c>
      <c r="D1716" s="34" t="s">
        <v>1177</v>
      </c>
      <c r="E1716" s="65" t="s">
        <v>23</v>
      </c>
      <c r="F1716" s="65" t="s">
        <v>2756</v>
      </c>
      <c r="G1716" s="43" t="s">
        <v>2711</v>
      </c>
      <c r="H1716" s="67">
        <v>45685</v>
      </c>
      <c r="I1716" s="37">
        <v>45687</v>
      </c>
      <c r="J1716" s="41">
        <v>50000</v>
      </c>
      <c r="K1716" s="44">
        <v>6.6086</v>
      </c>
      <c r="L1716" s="67">
        <v>45778</v>
      </c>
      <c r="M1716" s="44">
        <v>71.94</v>
      </c>
      <c r="N1716" s="110">
        <v>33970</v>
      </c>
      <c r="O1716" s="146">
        <v>2000</v>
      </c>
      <c r="P1716" s="70">
        <v>35970</v>
      </c>
      <c r="Q1716" s="44">
        <v>6.5</v>
      </c>
      <c r="R1716" s="44">
        <v>6.5</v>
      </c>
      <c r="S1716" s="44">
        <v>6.5</v>
      </c>
      <c r="T1716" s="132">
        <v>50000</v>
      </c>
      <c r="U1716" s="44">
        <v>98.356943999999999</v>
      </c>
      <c r="W1716" s="163">
        <f t="shared" si="66"/>
        <v>14030</v>
      </c>
    </row>
    <row r="1717" spans="2:23" ht="15" customHeight="1" x14ac:dyDescent="0.2">
      <c r="B1717" s="175"/>
      <c r="C1717" s="34" t="s">
        <v>79</v>
      </c>
      <c r="D1717" s="34" t="s">
        <v>1177</v>
      </c>
      <c r="E1717" s="65" t="s">
        <v>21</v>
      </c>
      <c r="F1717" s="65" t="s">
        <v>2753</v>
      </c>
      <c r="G1717" s="43" t="s">
        <v>2711</v>
      </c>
      <c r="H1717" s="67">
        <v>45685</v>
      </c>
      <c r="I1717" s="37">
        <v>45687</v>
      </c>
      <c r="J1717" s="41">
        <v>20000</v>
      </c>
      <c r="K1717" s="44">
        <v>7.0092999999999996</v>
      </c>
      <c r="L1717" s="67">
        <v>45862</v>
      </c>
      <c r="M1717" s="44">
        <v>24.25</v>
      </c>
      <c r="N1717" s="110">
        <v>0</v>
      </c>
      <c r="O1717" s="146">
        <v>4850</v>
      </c>
      <c r="P1717" s="70">
        <v>4850</v>
      </c>
      <c r="Q1717" s="44">
        <v>6.8</v>
      </c>
      <c r="R1717" s="44">
        <v>6.5</v>
      </c>
      <c r="S1717" s="44">
        <v>6.8</v>
      </c>
      <c r="T1717" s="132">
        <v>20000</v>
      </c>
      <c r="U1717" s="44">
        <v>96.704967999999994</v>
      </c>
      <c r="W1717" s="163">
        <f t="shared" si="66"/>
        <v>15150</v>
      </c>
    </row>
    <row r="1718" spans="2:23" ht="15" customHeight="1" x14ac:dyDescent="0.2">
      <c r="B1718" s="175"/>
      <c r="C1718" s="34" t="s">
        <v>79</v>
      </c>
      <c r="D1718" s="34" t="s">
        <v>1177</v>
      </c>
      <c r="E1718" s="65" t="s">
        <v>18</v>
      </c>
      <c r="F1718" s="65" t="s">
        <v>2754</v>
      </c>
      <c r="G1718" s="43" t="s">
        <v>2711</v>
      </c>
      <c r="H1718" s="67">
        <v>45685</v>
      </c>
      <c r="I1718" s="37">
        <v>45687</v>
      </c>
      <c r="J1718" s="41">
        <v>25000</v>
      </c>
      <c r="K1718" s="44">
        <v>7.0841000000000003</v>
      </c>
      <c r="L1718" s="67">
        <v>46044</v>
      </c>
      <c r="M1718" s="44">
        <v>3.9159999999999999</v>
      </c>
      <c r="N1718" s="110">
        <v>100</v>
      </c>
      <c r="O1718" s="146">
        <v>879</v>
      </c>
      <c r="P1718" s="70">
        <v>979</v>
      </c>
      <c r="Q1718" s="44">
        <v>7</v>
      </c>
      <c r="R1718" s="44">
        <v>6.45</v>
      </c>
      <c r="S1718" s="44">
        <v>7</v>
      </c>
      <c r="T1718" s="132">
        <v>25000</v>
      </c>
      <c r="U1718" s="44">
        <v>93.436058000000003</v>
      </c>
      <c r="W1718" s="163">
        <f t="shared" si="66"/>
        <v>24021</v>
      </c>
    </row>
    <row r="1719" spans="2:23" ht="15" customHeight="1" x14ac:dyDescent="0.2">
      <c r="B1719" s="175"/>
      <c r="C1719" s="34" t="s">
        <v>112</v>
      </c>
      <c r="D1719" s="34" t="s">
        <v>1177</v>
      </c>
      <c r="E1719" s="65" t="s">
        <v>18</v>
      </c>
      <c r="F1719" s="65" t="s">
        <v>2757</v>
      </c>
      <c r="G1719" s="43" t="s">
        <v>2711</v>
      </c>
      <c r="H1719" s="67">
        <v>45685</v>
      </c>
      <c r="I1719" s="37">
        <v>45687</v>
      </c>
      <c r="J1719" s="41">
        <v>17000</v>
      </c>
      <c r="K1719" s="44">
        <v>7.2443999999999997</v>
      </c>
      <c r="L1719" s="67">
        <v>46051</v>
      </c>
      <c r="M1719" s="44">
        <v>188.2353</v>
      </c>
      <c r="N1719" s="110">
        <v>15000</v>
      </c>
      <c r="O1719" s="146">
        <v>0</v>
      </c>
      <c r="P1719" s="70">
        <v>15000</v>
      </c>
      <c r="Q1719" s="44">
        <v>6.75</v>
      </c>
      <c r="R1719" s="44">
        <v>6.75</v>
      </c>
      <c r="S1719" s="44">
        <v>6.95</v>
      </c>
      <c r="T1719" s="132">
        <v>17000</v>
      </c>
      <c r="U1719" s="44">
        <v>93.174999999999997</v>
      </c>
      <c r="W1719" s="163">
        <f t="shared" si="66"/>
        <v>2000</v>
      </c>
    </row>
    <row r="1720" spans="2:23" ht="15" customHeight="1" x14ac:dyDescent="0.2">
      <c r="B1720" s="175"/>
      <c r="C1720" s="34" t="s">
        <v>111</v>
      </c>
      <c r="D1720" s="34" t="s">
        <v>1177</v>
      </c>
      <c r="E1720" s="65" t="s">
        <v>21</v>
      </c>
      <c r="F1720" s="65" t="s">
        <v>2758</v>
      </c>
      <c r="G1720" s="43" t="s">
        <v>2711</v>
      </c>
      <c r="H1720" s="67">
        <v>45686</v>
      </c>
      <c r="I1720" s="37">
        <v>45688</v>
      </c>
      <c r="J1720" s="41">
        <v>15000</v>
      </c>
      <c r="K1720" s="44">
        <v>6.8250999999999999</v>
      </c>
      <c r="L1720" s="67">
        <v>45870</v>
      </c>
      <c r="M1720" s="44">
        <v>46.926699999999997</v>
      </c>
      <c r="N1720" s="110">
        <v>4370</v>
      </c>
      <c r="O1720" s="146">
        <v>2669</v>
      </c>
      <c r="P1720" s="70">
        <v>7039</v>
      </c>
      <c r="Q1720" s="44">
        <v>6.75</v>
      </c>
      <c r="R1720" s="44">
        <v>6</v>
      </c>
      <c r="S1720" s="44">
        <v>6.75</v>
      </c>
      <c r="T1720" s="132">
        <v>15000</v>
      </c>
      <c r="U1720" s="44">
        <v>96.664619000000002</v>
      </c>
      <c r="W1720" s="163">
        <f t="shared" si="66"/>
        <v>7961</v>
      </c>
    </row>
    <row r="1721" spans="2:23" ht="15" customHeight="1" x14ac:dyDescent="0.25">
      <c r="B1721" s="172" t="s">
        <v>944</v>
      </c>
      <c r="C1721" s="26" t="s">
        <v>79</v>
      </c>
      <c r="D1721" s="26" t="s">
        <v>1177</v>
      </c>
      <c r="E1721" s="27" t="s">
        <v>23</v>
      </c>
      <c r="F1721" s="27" t="s">
        <v>2762</v>
      </c>
      <c r="G1721" s="47" t="s">
        <v>2763</v>
      </c>
      <c r="H1721" s="74">
        <v>45692</v>
      </c>
      <c r="I1721" s="60">
        <v>45694</v>
      </c>
      <c r="J1721" s="88">
        <v>17000</v>
      </c>
      <c r="K1721" s="63"/>
      <c r="L1721" s="60">
        <v>45778</v>
      </c>
      <c r="M1721" s="63"/>
      <c r="N1721" s="112"/>
      <c r="O1721" s="112">
        <v>0</v>
      </c>
      <c r="P1721" s="64"/>
      <c r="Q1721" s="63"/>
      <c r="R1721" s="63"/>
      <c r="S1721" s="63"/>
      <c r="T1721" s="112">
        <v>17000</v>
      </c>
      <c r="U1721" s="63" t="s">
        <v>1430</v>
      </c>
      <c r="W1721" s="163">
        <f t="shared" si="66"/>
        <v>17000</v>
      </c>
    </row>
    <row r="1722" spans="2:23" ht="15" customHeight="1" x14ac:dyDescent="0.25">
      <c r="B1722" s="171"/>
      <c r="C1722" s="26" t="s">
        <v>111</v>
      </c>
      <c r="D1722" s="26" t="s">
        <v>1177</v>
      </c>
      <c r="E1722" s="27" t="s">
        <v>23</v>
      </c>
      <c r="F1722" s="27" t="s">
        <v>2770</v>
      </c>
      <c r="G1722" s="47" t="s">
        <v>2763</v>
      </c>
      <c r="H1722" s="74">
        <v>45693</v>
      </c>
      <c r="I1722" s="60">
        <v>45695</v>
      </c>
      <c r="J1722" s="88">
        <v>10000</v>
      </c>
      <c r="K1722" s="63">
        <v>6.3566000000000003</v>
      </c>
      <c r="L1722" s="60">
        <v>45786</v>
      </c>
      <c r="M1722" s="63">
        <v>15.91</v>
      </c>
      <c r="N1722" s="112">
        <v>2000</v>
      </c>
      <c r="O1722" s="112">
        <v>812</v>
      </c>
      <c r="P1722" s="64">
        <v>2812</v>
      </c>
      <c r="Q1722" s="63">
        <v>6.35</v>
      </c>
      <c r="R1722" s="63">
        <v>6</v>
      </c>
      <c r="S1722" s="63">
        <v>6.5</v>
      </c>
      <c r="T1722" s="112">
        <v>10000</v>
      </c>
      <c r="U1722" s="63">
        <v>98.418610999999999</v>
      </c>
      <c r="W1722" s="163">
        <f t="shared" si="66"/>
        <v>7188</v>
      </c>
    </row>
    <row r="1723" spans="2:23" ht="15" x14ac:dyDescent="0.25">
      <c r="B1723" s="171"/>
      <c r="C1723" s="26" t="s">
        <v>76</v>
      </c>
      <c r="D1723" s="26" t="s">
        <v>1177</v>
      </c>
      <c r="E1723" s="27" t="s">
        <v>21</v>
      </c>
      <c r="F1723" s="27" t="s">
        <v>2771</v>
      </c>
      <c r="G1723" s="47" t="s">
        <v>2763</v>
      </c>
      <c r="H1723" s="74">
        <v>45698</v>
      </c>
      <c r="I1723" s="60">
        <v>45700</v>
      </c>
      <c r="J1723" s="88">
        <v>10000</v>
      </c>
      <c r="K1723" s="63">
        <v>6.9348999999999998</v>
      </c>
      <c r="L1723" s="60">
        <v>45882</v>
      </c>
      <c r="M1723" s="63">
        <v>101</v>
      </c>
      <c r="N1723" s="112">
        <v>10000</v>
      </c>
      <c r="O1723" s="112">
        <v>0</v>
      </c>
      <c r="P1723" s="64">
        <v>10000</v>
      </c>
      <c r="Q1723" s="63">
        <v>6.7</v>
      </c>
      <c r="R1723" s="63">
        <v>6.7</v>
      </c>
      <c r="S1723" s="63">
        <v>6.8</v>
      </c>
      <c r="T1723" s="112">
        <v>10000</v>
      </c>
      <c r="U1723" s="63">
        <v>96.612778000000006</v>
      </c>
      <c r="W1723" s="163">
        <f t="shared" si="66"/>
        <v>0</v>
      </c>
    </row>
    <row r="1724" spans="2:23" ht="15" x14ac:dyDescent="0.25">
      <c r="B1724" s="171"/>
      <c r="C1724" s="26" t="s">
        <v>76</v>
      </c>
      <c r="D1724" s="26" t="s">
        <v>1177</v>
      </c>
      <c r="E1724" s="27" t="s">
        <v>18</v>
      </c>
      <c r="F1724" s="27" t="s">
        <v>2772</v>
      </c>
      <c r="G1724" s="47" t="s">
        <v>2763</v>
      </c>
      <c r="H1724" s="74">
        <v>45698</v>
      </c>
      <c r="I1724" s="60">
        <v>45700</v>
      </c>
      <c r="J1724" s="88">
        <v>20000</v>
      </c>
      <c r="K1724" s="63">
        <v>7.3597000000000001</v>
      </c>
      <c r="L1724" s="60">
        <v>46064</v>
      </c>
      <c r="M1724" s="63">
        <v>100</v>
      </c>
      <c r="N1724" s="112">
        <v>20000</v>
      </c>
      <c r="O1724" s="112">
        <v>0</v>
      </c>
      <c r="P1724" s="64">
        <v>20000</v>
      </c>
      <c r="Q1724" s="63">
        <v>6.85</v>
      </c>
      <c r="R1724" s="63">
        <v>6.85</v>
      </c>
      <c r="S1724" s="63">
        <v>6.85</v>
      </c>
      <c r="T1724" s="112">
        <v>20000</v>
      </c>
      <c r="U1724" s="63">
        <v>93.073888999999994</v>
      </c>
      <c r="W1724" s="163">
        <f t="shared" si="66"/>
        <v>0</v>
      </c>
    </row>
    <row r="1725" spans="2:23" ht="15" customHeight="1" x14ac:dyDescent="0.25">
      <c r="B1725" s="171"/>
      <c r="C1725" s="26" t="s">
        <v>76</v>
      </c>
      <c r="D1725" s="26" t="s">
        <v>1177</v>
      </c>
      <c r="E1725" s="27" t="s">
        <v>21</v>
      </c>
      <c r="F1725" s="27" t="s">
        <v>2776</v>
      </c>
      <c r="G1725" s="47" t="s">
        <v>2763</v>
      </c>
      <c r="H1725" s="74">
        <v>45705</v>
      </c>
      <c r="I1725" s="60">
        <v>45707</v>
      </c>
      <c r="J1725" s="88">
        <v>50000</v>
      </c>
      <c r="K1725" s="63">
        <v>6.9039999999999999</v>
      </c>
      <c r="L1725" s="60">
        <v>45889</v>
      </c>
      <c r="M1725" s="63">
        <v>70.28</v>
      </c>
      <c r="N1725" s="112">
        <v>35040</v>
      </c>
      <c r="O1725" s="112">
        <v>100</v>
      </c>
      <c r="P1725" s="64">
        <v>35140</v>
      </c>
      <c r="Q1725" s="63">
        <v>6.8</v>
      </c>
      <c r="R1725" s="63">
        <v>6.5</v>
      </c>
      <c r="S1725" s="63">
        <v>6.8</v>
      </c>
      <c r="T1725" s="112">
        <v>50000</v>
      </c>
      <c r="U1725" s="63">
        <v>96.627352000000002</v>
      </c>
      <c r="W1725" s="163">
        <f t="shared" si="66"/>
        <v>14860</v>
      </c>
    </row>
    <row r="1726" spans="2:23" ht="15" customHeight="1" x14ac:dyDescent="0.25">
      <c r="B1726" s="171"/>
      <c r="C1726" s="26" t="s">
        <v>112</v>
      </c>
      <c r="D1726" s="26" t="s">
        <v>1177</v>
      </c>
      <c r="E1726" s="27" t="s">
        <v>18</v>
      </c>
      <c r="F1726" s="27" t="s">
        <v>2777</v>
      </c>
      <c r="G1726" s="47" t="s">
        <v>2763</v>
      </c>
      <c r="H1726" s="74">
        <v>45706</v>
      </c>
      <c r="I1726" s="60">
        <v>45708</v>
      </c>
      <c r="J1726" s="88">
        <v>10000</v>
      </c>
      <c r="K1726" s="63">
        <v>6.65</v>
      </c>
      <c r="L1726" s="60">
        <v>46072</v>
      </c>
      <c r="M1726" s="63">
        <v>188.58</v>
      </c>
      <c r="N1726" s="112">
        <v>8855</v>
      </c>
      <c r="O1726" s="112">
        <v>1145</v>
      </c>
      <c r="P1726" s="64">
        <v>10000</v>
      </c>
      <c r="Q1726" s="63">
        <v>6.65</v>
      </c>
      <c r="R1726" s="63">
        <v>6.55</v>
      </c>
      <c r="S1726" s="63">
        <v>6.75</v>
      </c>
      <c r="T1726" s="112">
        <v>10000</v>
      </c>
      <c r="U1726" s="63">
        <v>93.332454999999996</v>
      </c>
      <c r="W1726" s="163">
        <f t="shared" si="66"/>
        <v>0</v>
      </c>
    </row>
    <row r="1727" spans="2:23" ht="15" customHeight="1" x14ac:dyDescent="0.25">
      <c r="B1727" s="171"/>
      <c r="C1727" s="26" t="s">
        <v>111</v>
      </c>
      <c r="D1727" s="26" t="s">
        <v>1339</v>
      </c>
      <c r="E1727" s="27" t="s">
        <v>21</v>
      </c>
      <c r="F1727" s="27" t="s">
        <v>2526</v>
      </c>
      <c r="G1727" s="47" t="s">
        <v>2763</v>
      </c>
      <c r="H1727" s="74">
        <v>45707</v>
      </c>
      <c r="I1727" s="60">
        <v>45709</v>
      </c>
      <c r="J1727" s="88">
        <v>5000</v>
      </c>
      <c r="K1727" s="63">
        <v>0</v>
      </c>
      <c r="L1727" s="60">
        <v>45716</v>
      </c>
      <c r="M1727" s="63">
        <v>54</v>
      </c>
      <c r="N1727" s="112">
        <v>2700</v>
      </c>
      <c r="O1727" s="112">
        <v>0</v>
      </c>
      <c r="P1727" s="64">
        <v>2700</v>
      </c>
      <c r="Q1727" s="63">
        <v>0</v>
      </c>
      <c r="R1727" s="63">
        <v>0</v>
      </c>
      <c r="S1727" s="63">
        <v>0</v>
      </c>
      <c r="T1727" s="112">
        <v>5000</v>
      </c>
      <c r="U1727" s="63">
        <v>100</v>
      </c>
      <c r="W1727" s="163">
        <f t="shared" si="66"/>
        <v>2300</v>
      </c>
    </row>
    <row r="1728" spans="2:23" ht="15" customHeight="1" x14ac:dyDescent="0.25">
      <c r="B1728" s="171"/>
      <c r="C1728" s="26" t="s">
        <v>111</v>
      </c>
      <c r="D1728" s="26" t="s">
        <v>1339</v>
      </c>
      <c r="E1728" s="27" t="s">
        <v>21</v>
      </c>
      <c r="F1728" s="27" t="s">
        <v>2552</v>
      </c>
      <c r="G1728" s="47" t="s">
        <v>2763</v>
      </c>
      <c r="H1728" s="74">
        <v>45707</v>
      </c>
      <c r="I1728" s="60">
        <v>45709</v>
      </c>
      <c r="J1728" s="88">
        <v>10000</v>
      </c>
      <c r="K1728" s="63">
        <v>0</v>
      </c>
      <c r="L1728" s="60">
        <v>45744</v>
      </c>
      <c r="M1728" s="63">
        <v>75</v>
      </c>
      <c r="N1728" s="112">
        <v>7500</v>
      </c>
      <c r="O1728" s="112">
        <v>0</v>
      </c>
      <c r="P1728" s="64">
        <v>7500</v>
      </c>
      <c r="Q1728" s="63">
        <v>0</v>
      </c>
      <c r="R1728" s="63">
        <v>0</v>
      </c>
      <c r="S1728" s="63">
        <v>0</v>
      </c>
      <c r="T1728" s="112">
        <v>10000</v>
      </c>
      <c r="U1728" s="63">
        <v>100</v>
      </c>
      <c r="W1728" s="163">
        <f t="shared" si="66"/>
        <v>2500</v>
      </c>
    </row>
    <row r="1729" spans="2:23" ht="15" customHeight="1" x14ac:dyDescent="0.25">
      <c r="B1729" s="171"/>
      <c r="C1729" s="26" t="s">
        <v>111</v>
      </c>
      <c r="D1729" s="26" t="s">
        <v>1339</v>
      </c>
      <c r="E1729" s="27" t="s">
        <v>21</v>
      </c>
      <c r="F1729" s="27" t="s">
        <v>2573</v>
      </c>
      <c r="G1729" s="47" t="s">
        <v>2763</v>
      </c>
      <c r="H1729" s="74">
        <v>45707</v>
      </c>
      <c r="I1729" s="60">
        <v>45709</v>
      </c>
      <c r="J1729" s="88">
        <v>10000</v>
      </c>
      <c r="K1729" s="63">
        <v>0</v>
      </c>
      <c r="L1729" s="60">
        <v>45758</v>
      </c>
      <c r="M1729" s="63">
        <v>100</v>
      </c>
      <c r="N1729" s="112">
        <v>5700</v>
      </c>
      <c r="O1729" s="112">
        <v>4300</v>
      </c>
      <c r="P1729" s="64">
        <v>10000</v>
      </c>
      <c r="Q1729" s="63">
        <v>0</v>
      </c>
      <c r="R1729" s="63">
        <v>0</v>
      </c>
      <c r="S1729" s="63">
        <v>0</v>
      </c>
      <c r="T1729" s="112">
        <v>10000</v>
      </c>
      <c r="U1729" s="63">
        <v>100</v>
      </c>
      <c r="W1729" s="163">
        <f t="shared" si="66"/>
        <v>0</v>
      </c>
    </row>
    <row r="1730" spans="2:23" ht="15" customHeight="1" x14ac:dyDescent="0.25">
      <c r="B1730" s="171"/>
      <c r="C1730" s="26" t="s">
        <v>111</v>
      </c>
      <c r="D1730" s="26" t="s">
        <v>1177</v>
      </c>
      <c r="E1730" s="27" t="s">
        <v>21</v>
      </c>
      <c r="F1730" s="27" t="s">
        <v>2778</v>
      </c>
      <c r="G1730" s="47" t="s">
        <v>2763</v>
      </c>
      <c r="H1730" s="74">
        <v>45707</v>
      </c>
      <c r="I1730" s="60">
        <v>45709</v>
      </c>
      <c r="J1730" s="88">
        <v>25000</v>
      </c>
      <c r="K1730" s="63">
        <v>6.6673999999999998</v>
      </c>
      <c r="L1730" s="60">
        <v>45891</v>
      </c>
      <c r="M1730" s="63">
        <v>100</v>
      </c>
      <c r="N1730" s="112">
        <v>15000</v>
      </c>
      <c r="O1730" s="112">
        <v>10000</v>
      </c>
      <c r="P1730" s="64">
        <v>25000</v>
      </c>
      <c r="Q1730" s="63">
        <v>6.45</v>
      </c>
      <c r="R1730" s="63">
        <v>6.45</v>
      </c>
      <c r="S1730" s="63">
        <v>6.45</v>
      </c>
      <c r="T1730" s="112">
        <v>25000</v>
      </c>
      <c r="U1730" s="63">
        <v>96.739166999999995</v>
      </c>
      <c r="W1730" s="163">
        <f t="shared" si="66"/>
        <v>0</v>
      </c>
    </row>
    <row r="1731" spans="2:23" ht="15" customHeight="1" x14ac:dyDescent="0.25">
      <c r="B1731" s="171"/>
      <c r="C1731" s="26" t="s">
        <v>111</v>
      </c>
      <c r="D1731" s="26" t="s">
        <v>1177</v>
      </c>
      <c r="E1731" s="27" t="s">
        <v>18</v>
      </c>
      <c r="F1731" s="27" t="s">
        <v>2779</v>
      </c>
      <c r="G1731" s="47" t="s">
        <v>2763</v>
      </c>
      <c r="H1731" s="74">
        <v>45707</v>
      </c>
      <c r="I1731" s="60">
        <v>45709</v>
      </c>
      <c r="J1731" s="88">
        <v>30000</v>
      </c>
      <c r="K1731" s="63">
        <v>6.9572000000000003</v>
      </c>
      <c r="L1731" s="60">
        <v>46073</v>
      </c>
      <c r="M1731" s="63">
        <v>77.41</v>
      </c>
      <c r="N1731" s="112">
        <v>15073</v>
      </c>
      <c r="O1731" s="112">
        <v>8150</v>
      </c>
      <c r="P1731" s="64">
        <v>23223</v>
      </c>
      <c r="Q1731" s="63">
        <v>6.5</v>
      </c>
      <c r="R1731" s="63">
        <v>6.5</v>
      </c>
      <c r="S1731" s="63">
        <v>6.5</v>
      </c>
      <c r="T1731" s="112">
        <v>30000</v>
      </c>
      <c r="U1731" s="63">
        <v>93.427778000000004</v>
      </c>
      <c r="W1731" s="163">
        <f t="shared" ref="W1731:W1768" si="67">J1731-P1731</f>
        <v>6777</v>
      </c>
    </row>
    <row r="1732" spans="2:23" ht="15" customHeight="1" x14ac:dyDescent="0.25">
      <c r="B1732" s="171"/>
      <c r="C1732" s="26" t="s">
        <v>76</v>
      </c>
      <c r="D1732" s="26" t="s">
        <v>1177</v>
      </c>
      <c r="E1732" s="27" t="s">
        <v>21</v>
      </c>
      <c r="F1732" s="27" t="s">
        <v>2780</v>
      </c>
      <c r="G1732" s="47" t="s">
        <v>2763</v>
      </c>
      <c r="H1732" s="74">
        <v>45712</v>
      </c>
      <c r="I1732" s="60">
        <v>45714</v>
      </c>
      <c r="J1732" s="88">
        <v>20000</v>
      </c>
      <c r="K1732" s="63">
        <v>6.6269999999999998</v>
      </c>
      <c r="L1732" s="60">
        <v>45896</v>
      </c>
      <c r="M1732" s="63">
        <v>111.745</v>
      </c>
      <c r="N1732" s="112">
        <v>16000</v>
      </c>
      <c r="O1732" s="112">
        <v>4000</v>
      </c>
      <c r="P1732" s="64">
        <v>20000</v>
      </c>
      <c r="Q1732" s="63">
        <v>6.6</v>
      </c>
      <c r="R1732" s="63">
        <v>6</v>
      </c>
      <c r="S1732" s="63">
        <v>6.8</v>
      </c>
      <c r="T1732" s="112">
        <v>20000</v>
      </c>
      <c r="U1732" s="63">
        <v>96.758307000000002</v>
      </c>
      <c r="W1732" s="163">
        <f t="shared" si="67"/>
        <v>0</v>
      </c>
    </row>
    <row r="1733" spans="2:23" ht="15" customHeight="1" x14ac:dyDescent="0.25">
      <c r="B1733" s="171"/>
      <c r="C1733" s="26" t="s">
        <v>112</v>
      </c>
      <c r="D1733" s="26" t="s">
        <v>1177</v>
      </c>
      <c r="E1733" s="27" t="s">
        <v>18</v>
      </c>
      <c r="F1733" s="27" t="s">
        <v>2781</v>
      </c>
      <c r="G1733" s="47" t="s">
        <v>2763</v>
      </c>
      <c r="H1733" s="74">
        <v>45713</v>
      </c>
      <c r="I1733" s="60">
        <v>45715</v>
      </c>
      <c r="J1733" s="88">
        <v>15000</v>
      </c>
      <c r="K1733" s="63">
        <v>7.0054999999999996</v>
      </c>
      <c r="L1733" s="60">
        <v>46079</v>
      </c>
      <c r="M1733" s="63">
        <v>119.72</v>
      </c>
      <c r="N1733" s="112">
        <v>7080</v>
      </c>
      <c r="O1733" s="112">
        <v>7920</v>
      </c>
      <c r="P1733" s="64">
        <v>15000</v>
      </c>
      <c r="Q1733" s="63">
        <v>6.65</v>
      </c>
      <c r="R1733" s="63">
        <v>6.5</v>
      </c>
      <c r="S1733" s="63">
        <v>7</v>
      </c>
      <c r="T1733" s="112">
        <v>15000</v>
      </c>
      <c r="U1733" s="63">
        <v>93.385176000000001</v>
      </c>
      <c r="W1733" s="163">
        <f t="shared" si="67"/>
        <v>0</v>
      </c>
    </row>
    <row r="1734" spans="2:23" ht="15" customHeight="1" x14ac:dyDescent="0.25">
      <c r="B1734" s="171"/>
      <c r="C1734" s="26" t="s">
        <v>79</v>
      </c>
      <c r="D1734" s="26" t="s">
        <v>1177</v>
      </c>
      <c r="E1734" s="27" t="s">
        <v>21</v>
      </c>
      <c r="F1734" s="27" t="s">
        <v>2782</v>
      </c>
      <c r="G1734" s="47" t="s">
        <v>2763</v>
      </c>
      <c r="H1734" s="74">
        <v>45713</v>
      </c>
      <c r="I1734" s="60">
        <v>45715</v>
      </c>
      <c r="J1734" s="88"/>
      <c r="K1734" s="63"/>
      <c r="L1734" s="60"/>
      <c r="M1734" s="63"/>
      <c r="N1734" s="112"/>
      <c r="O1734" s="112">
        <v>0</v>
      </c>
      <c r="P1734" s="64"/>
      <c r="Q1734" s="63"/>
      <c r="R1734" s="63"/>
      <c r="S1734" s="63"/>
      <c r="T1734" s="112">
        <v>0</v>
      </c>
      <c r="U1734" s="63"/>
      <c r="W1734" s="163">
        <f t="shared" si="67"/>
        <v>0</v>
      </c>
    </row>
    <row r="1735" spans="2:23" ht="15" customHeight="1" x14ac:dyDescent="0.25">
      <c r="B1735" s="171"/>
      <c r="C1735" s="26" t="s">
        <v>79</v>
      </c>
      <c r="D1735" s="26" t="s">
        <v>1177</v>
      </c>
      <c r="E1735" s="27" t="s">
        <v>18</v>
      </c>
      <c r="F1735" s="27" t="s">
        <v>2783</v>
      </c>
      <c r="G1735" s="47" t="s">
        <v>2763</v>
      </c>
      <c r="H1735" s="74">
        <v>45713</v>
      </c>
      <c r="I1735" s="60">
        <v>45715</v>
      </c>
      <c r="J1735" s="88"/>
      <c r="K1735" s="63"/>
      <c r="L1735" s="60"/>
      <c r="M1735" s="63"/>
      <c r="N1735" s="112"/>
      <c r="O1735" s="112">
        <v>0</v>
      </c>
      <c r="P1735" s="64"/>
      <c r="Q1735" s="63"/>
      <c r="R1735" s="63"/>
      <c r="S1735" s="63"/>
      <c r="T1735" s="112">
        <v>0</v>
      </c>
      <c r="U1735" s="63"/>
      <c r="W1735" s="163">
        <f t="shared" si="67"/>
        <v>0</v>
      </c>
    </row>
    <row r="1736" spans="2:23" ht="15" customHeight="1" x14ac:dyDescent="0.25">
      <c r="B1736" s="171"/>
      <c r="C1736" s="26" t="s">
        <v>111</v>
      </c>
      <c r="D1736" s="26" t="s">
        <v>1177</v>
      </c>
      <c r="E1736" s="27" t="s">
        <v>21</v>
      </c>
      <c r="F1736" s="27" t="s">
        <v>2784</v>
      </c>
      <c r="G1736" s="47" t="s">
        <v>2763</v>
      </c>
      <c r="H1736" s="74">
        <v>45714</v>
      </c>
      <c r="I1736" s="60">
        <v>45716</v>
      </c>
      <c r="J1736" s="88">
        <v>7500</v>
      </c>
      <c r="K1736" s="63">
        <v>6.6108000000000002</v>
      </c>
      <c r="L1736" s="60">
        <v>45898</v>
      </c>
      <c r="M1736" s="63">
        <v>111.4667</v>
      </c>
      <c r="N1736" s="112">
        <v>1295</v>
      </c>
      <c r="O1736" s="112">
        <v>512</v>
      </c>
      <c r="P1736" s="64">
        <v>1807</v>
      </c>
      <c r="Q1736" s="63">
        <v>6.5</v>
      </c>
      <c r="R1736" s="63">
        <v>6.3</v>
      </c>
      <c r="S1736" s="63">
        <v>6.75</v>
      </c>
      <c r="T1736" s="112">
        <v>7500</v>
      </c>
      <c r="U1736" s="63">
        <v>96.765940999999998</v>
      </c>
      <c r="W1736" s="163">
        <f t="shared" si="67"/>
        <v>5693</v>
      </c>
    </row>
    <row r="1737" spans="2:23" ht="15" x14ac:dyDescent="0.25">
      <c r="B1737" s="173"/>
      <c r="C1737" s="26" t="s">
        <v>113</v>
      </c>
      <c r="D1737" s="26" t="s">
        <v>1177</v>
      </c>
      <c r="E1737" s="27" t="s">
        <v>21</v>
      </c>
      <c r="F1737" s="27" t="s">
        <v>2785</v>
      </c>
      <c r="G1737" s="47" t="s">
        <v>2763</v>
      </c>
      <c r="H1737" s="74">
        <v>45714</v>
      </c>
      <c r="I1737" s="60">
        <v>45716</v>
      </c>
      <c r="J1737" s="88"/>
      <c r="K1737" s="63"/>
      <c r="L1737" s="60"/>
      <c r="M1737" s="63"/>
      <c r="N1737" s="112"/>
      <c r="O1737" s="112">
        <v>0</v>
      </c>
      <c r="P1737" s="64"/>
      <c r="Q1737" s="63"/>
      <c r="R1737" s="63"/>
      <c r="S1737" s="63"/>
      <c r="T1737" s="112">
        <v>0</v>
      </c>
      <c r="U1737" s="63"/>
      <c r="W1737" s="163">
        <f t="shared" si="67"/>
        <v>0</v>
      </c>
    </row>
    <row r="1738" spans="2:23" ht="15" x14ac:dyDescent="0.2">
      <c r="B1738" s="174" t="s">
        <v>943</v>
      </c>
      <c r="C1738" s="34" t="s">
        <v>76</v>
      </c>
      <c r="D1738" s="34" t="s">
        <v>1177</v>
      </c>
      <c r="E1738" s="65" t="s">
        <v>21</v>
      </c>
      <c r="F1738" s="65" t="s">
        <v>2786</v>
      </c>
      <c r="G1738" s="43" t="s">
        <v>2787</v>
      </c>
      <c r="H1738" s="67">
        <v>45719</v>
      </c>
      <c r="I1738" s="37">
        <v>45721</v>
      </c>
      <c r="J1738" s="41">
        <v>35000</v>
      </c>
      <c r="K1738" s="44">
        <v>6.9946000000000002</v>
      </c>
      <c r="L1738" s="67">
        <v>45903</v>
      </c>
      <c r="M1738" s="44">
        <v>108.4629</v>
      </c>
      <c r="N1738" s="41">
        <v>32000</v>
      </c>
      <c r="O1738" s="146">
        <v>3000</v>
      </c>
      <c r="P1738" s="70">
        <v>35000</v>
      </c>
      <c r="Q1738" s="44">
        <v>6.85</v>
      </c>
      <c r="R1738" s="44">
        <v>6.5</v>
      </c>
      <c r="S1738" s="44">
        <v>6.85</v>
      </c>
      <c r="T1738" s="132">
        <v>35000</v>
      </c>
      <c r="U1738" s="44">
        <v>96.584615999999997</v>
      </c>
      <c r="W1738" s="163">
        <f t="shared" si="67"/>
        <v>0</v>
      </c>
    </row>
    <row r="1739" spans="2:23" ht="15" x14ac:dyDescent="0.2">
      <c r="B1739" s="175"/>
      <c r="C1739" s="34" t="s">
        <v>76</v>
      </c>
      <c r="D1739" s="34" t="s">
        <v>1177</v>
      </c>
      <c r="E1739" s="65" t="s">
        <v>18</v>
      </c>
      <c r="F1739" s="65" t="s">
        <v>2788</v>
      </c>
      <c r="G1739" s="43" t="s">
        <v>2787</v>
      </c>
      <c r="H1739" s="67">
        <v>45719</v>
      </c>
      <c r="I1739" s="37">
        <v>45721</v>
      </c>
      <c r="J1739" s="41">
        <v>35000</v>
      </c>
      <c r="K1739" s="44">
        <v>7.3909000000000002</v>
      </c>
      <c r="L1739" s="67">
        <v>46085</v>
      </c>
      <c r="M1739" s="44">
        <v>44.571399999999997</v>
      </c>
      <c r="N1739" s="41">
        <v>15600</v>
      </c>
      <c r="O1739" s="146">
        <v>0</v>
      </c>
      <c r="P1739" s="70">
        <v>15600</v>
      </c>
      <c r="Q1739" s="44">
        <v>6.95</v>
      </c>
      <c r="R1739" s="44">
        <v>6.5</v>
      </c>
      <c r="S1739" s="44">
        <v>6.95</v>
      </c>
      <c r="T1739" s="132">
        <v>35000</v>
      </c>
      <c r="U1739" s="44">
        <v>93.046608000000006</v>
      </c>
      <c r="W1739" s="163">
        <f t="shared" si="67"/>
        <v>19400</v>
      </c>
    </row>
    <row r="1740" spans="2:23" ht="15" x14ac:dyDescent="0.2">
      <c r="B1740" s="175"/>
      <c r="C1740" s="34" t="s">
        <v>79</v>
      </c>
      <c r="D1740" s="34" t="s">
        <v>1177</v>
      </c>
      <c r="E1740" s="65" t="s">
        <v>21</v>
      </c>
      <c r="F1740" s="65" t="s">
        <v>2789</v>
      </c>
      <c r="G1740" s="43" t="s">
        <v>2763</v>
      </c>
      <c r="H1740" s="67">
        <v>45720</v>
      </c>
      <c r="I1740" s="37">
        <v>45722</v>
      </c>
      <c r="J1740" s="41">
        <v>25000</v>
      </c>
      <c r="K1740" s="44">
        <v>6.7157999999999998</v>
      </c>
      <c r="L1740" s="67">
        <v>45897</v>
      </c>
      <c r="M1740" s="44">
        <v>41.9</v>
      </c>
      <c r="N1740" s="41">
        <v>526</v>
      </c>
      <c r="O1740" s="146">
        <v>9949</v>
      </c>
      <c r="P1740" s="70">
        <v>10475</v>
      </c>
      <c r="Q1740" s="44">
        <v>6.75</v>
      </c>
      <c r="R1740" s="44">
        <v>6.2</v>
      </c>
      <c r="S1740" s="44">
        <v>6.75</v>
      </c>
      <c r="T1740" s="132">
        <v>25000</v>
      </c>
      <c r="U1740" s="44">
        <v>96.838595999999995</v>
      </c>
      <c r="W1740" s="163">
        <f t="shared" si="67"/>
        <v>14525</v>
      </c>
    </row>
    <row r="1741" spans="2:23" ht="15" x14ac:dyDescent="0.2">
      <c r="B1741" s="175"/>
      <c r="C1741" s="34" t="s">
        <v>79</v>
      </c>
      <c r="D1741" s="34" t="s">
        <v>1177</v>
      </c>
      <c r="E1741" s="65" t="s">
        <v>23</v>
      </c>
      <c r="F1741" s="65" t="s">
        <v>2808</v>
      </c>
      <c r="G1741" s="43" t="s">
        <v>2787</v>
      </c>
      <c r="H1741" s="67">
        <v>45720</v>
      </c>
      <c r="I1741" s="37">
        <v>45722</v>
      </c>
      <c r="J1741" s="41">
        <v>25000</v>
      </c>
      <c r="K1741" s="44">
        <v>6.7606000000000002</v>
      </c>
      <c r="L1741" s="67">
        <v>45813</v>
      </c>
      <c r="M1741" s="44">
        <v>148.50399999999999</v>
      </c>
      <c r="N1741" s="110">
        <v>12917</v>
      </c>
      <c r="O1741" s="146">
        <v>12083</v>
      </c>
      <c r="P1741" s="70">
        <v>25000</v>
      </c>
      <c r="Q1741" s="44">
        <v>7</v>
      </c>
      <c r="R1741" s="44">
        <v>6.3</v>
      </c>
      <c r="S1741" s="44">
        <v>7</v>
      </c>
      <c r="T1741" s="132">
        <v>25000</v>
      </c>
      <c r="U1741" s="44">
        <v>98.319795999999997</v>
      </c>
      <c r="W1741" s="163">
        <f t="shared" si="67"/>
        <v>0</v>
      </c>
    </row>
    <row r="1742" spans="2:23" ht="15" x14ac:dyDescent="0.2">
      <c r="B1742" s="175"/>
      <c r="C1742" s="34" t="s">
        <v>79</v>
      </c>
      <c r="D1742" s="34" t="s">
        <v>1177</v>
      </c>
      <c r="E1742" s="65" t="s">
        <v>23</v>
      </c>
      <c r="F1742" s="65" t="s">
        <v>2809</v>
      </c>
      <c r="G1742" s="43" t="s">
        <v>2787</v>
      </c>
      <c r="H1742" s="67">
        <v>45720</v>
      </c>
      <c r="I1742" s="37">
        <v>45722</v>
      </c>
      <c r="J1742" s="41">
        <v>12126</v>
      </c>
      <c r="K1742" s="44">
        <v>6.7606000000000002</v>
      </c>
      <c r="L1742" s="67">
        <v>45813</v>
      </c>
      <c r="M1742" s="44">
        <v>58.823999999999998</v>
      </c>
      <c r="N1742" s="110">
        <v>7133</v>
      </c>
      <c r="O1742" s="146">
        <v>0</v>
      </c>
      <c r="P1742" s="70">
        <v>7133</v>
      </c>
      <c r="Q1742" s="44">
        <v>6.7606000000000002</v>
      </c>
      <c r="R1742" s="44">
        <v>6.7606000000000002</v>
      </c>
      <c r="S1742" s="44">
        <v>6.7606000000000002</v>
      </c>
      <c r="T1742" s="132">
        <v>12126</v>
      </c>
      <c r="U1742" s="44">
        <v>98.319795999999997</v>
      </c>
      <c r="W1742" s="163">
        <f t="shared" si="67"/>
        <v>4993</v>
      </c>
    </row>
    <row r="1743" spans="2:23" ht="15" x14ac:dyDescent="0.2">
      <c r="B1743" s="175"/>
      <c r="C1743" s="34" t="s">
        <v>111</v>
      </c>
      <c r="D1743" s="34" t="s">
        <v>1177</v>
      </c>
      <c r="E1743" s="65" t="s">
        <v>23</v>
      </c>
      <c r="F1743" s="65" t="s">
        <v>2790</v>
      </c>
      <c r="G1743" s="43" t="s">
        <v>2787</v>
      </c>
      <c r="H1743" s="67">
        <v>45721</v>
      </c>
      <c r="I1743" s="37">
        <v>45723</v>
      </c>
      <c r="J1743" s="41">
        <v>7500</v>
      </c>
      <c r="K1743" s="44">
        <v>6.4217000000000004</v>
      </c>
      <c r="L1743" s="67">
        <v>45814</v>
      </c>
      <c r="M1743" s="44">
        <v>58.386699999999998</v>
      </c>
      <c r="N1743" s="110">
        <v>2100</v>
      </c>
      <c r="O1743" s="146">
        <v>2279</v>
      </c>
      <c r="P1743" s="70">
        <v>4379</v>
      </c>
      <c r="Q1743" s="44">
        <v>6.49</v>
      </c>
      <c r="R1743" s="44">
        <v>5.9</v>
      </c>
      <c r="S1743" s="44">
        <v>6.49</v>
      </c>
      <c r="T1743" s="132">
        <v>7500</v>
      </c>
      <c r="U1743" s="44">
        <v>98.402676</v>
      </c>
      <c r="W1743" s="163">
        <f t="shared" si="67"/>
        <v>3121</v>
      </c>
    </row>
    <row r="1744" spans="2:23" ht="15" x14ac:dyDescent="0.2">
      <c r="B1744" s="175"/>
      <c r="C1744" s="34" t="s">
        <v>76</v>
      </c>
      <c r="D1744" s="34" t="s">
        <v>1177</v>
      </c>
      <c r="E1744" s="65" t="s">
        <v>21</v>
      </c>
      <c r="F1744" s="65" t="s">
        <v>2810</v>
      </c>
      <c r="G1744" s="43" t="s">
        <v>2787</v>
      </c>
      <c r="H1744" s="67">
        <v>45726</v>
      </c>
      <c r="I1744" s="37">
        <v>45728</v>
      </c>
      <c r="J1744" s="41">
        <v>25000</v>
      </c>
      <c r="K1744" s="44">
        <v>6.9827000000000004</v>
      </c>
      <c r="L1744" s="67">
        <v>45910</v>
      </c>
      <c r="M1744" s="44">
        <v>92.42</v>
      </c>
      <c r="N1744" s="110">
        <v>23000</v>
      </c>
      <c r="O1744" s="146">
        <v>0</v>
      </c>
      <c r="P1744" s="70">
        <v>23000</v>
      </c>
      <c r="Q1744" s="44">
        <v>6.8</v>
      </c>
      <c r="R1744" s="44">
        <v>6.5</v>
      </c>
      <c r="S1744" s="44">
        <v>6.85</v>
      </c>
      <c r="T1744" s="132">
        <v>25000</v>
      </c>
      <c r="U1744" s="44">
        <v>96.590220000000002</v>
      </c>
      <c r="W1744" s="163">
        <f t="shared" si="67"/>
        <v>2000</v>
      </c>
    </row>
    <row r="1745" spans="2:23" ht="15" x14ac:dyDescent="0.2">
      <c r="B1745" s="175"/>
      <c r="C1745" s="34" t="s">
        <v>112</v>
      </c>
      <c r="D1745" s="34" t="s">
        <v>1177</v>
      </c>
      <c r="E1745" s="65" t="s">
        <v>18</v>
      </c>
      <c r="F1745" s="65" t="s">
        <v>2811</v>
      </c>
      <c r="G1745" s="43" t="s">
        <v>2787</v>
      </c>
      <c r="H1745" s="67">
        <v>45727</v>
      </c>
      <c r="I1745" s="37">
        <v>45729</v>
      </c>
      <c r="J1745" s="41">
        <v>15000</v>
      </c>
      <c r="K1745" s="44">
        <v>7.0359999999999996</v>
      </c>
      <c r="L1745" s="67">
        <v>46093</v>
      </c>
      <c r="M1745" s="44">
        <v>69.726699999999994</v>
      </c>
      <c r="N1745" s="110">
        <v>5000</v>
      </c>
      <c r="O1745" s="146">
        <v>5448</v>
      </c>
      <c r="P1745" s="70">
        <v>10448</v>
      </c>
      <c r="Q1745" s="44">
        <v>6.75</v>
      </c>
      <c r="R1745" s="44">
        <v>6.49</v>
      </c>
      <c r="S1745" s="44">
        <v>7</v>
      </c>
      <c r="T1745" s="132">
        <v>15000</v>
      </c>
      <c r="U1745" s="44">
        <v>93.358335999999994</v>
      </c>
      <c r="W1745" s="163">
        <f t="shared" si="67"/>
        <v>4552</v>
      </c>
    </row>
    <row r="1746" spans="2:23" ht="15" x14ac:dyDescent="0.2">
      <c r="B1746" s="175"/>
      <c r="C1746" s="34" t="s">
        <v>111</v>
      </c>
      <c r="D1746" s="34" t="s">
        <v>1177</v>
      </c>
      <c r="E1746" s="65" t="s">
        <v>23</v>
      </c>
      <c r="F1746" s="65" t="s">
        <v>2812</v>
      </c>
      <c r="G1746" s="43" t="s">
        <v>2787</v>
      </c>
      <c r="H1746" s="67">
        <v>45728</v>
      </c>
      <c r="I1746" s="37">
        <v>45730</v>
      </c>
      <c r="J1746" s="41">
        <v>7500</v>
      </c>
      <c r="K1746" s="44">
        <v>6.5712999999999999</v>
      </c>
      <c r="L1746" s="67">
        <v>45821</v>
      </c>
      <c r="M1746" s="44">
        <v>101.12</v>
      </c>
      <c r="N1746" s="110">
        <v>2578</v>
      </c>
      <c r="O1746" s="146">
        <v>4922</v>
      </c>
      <c r="P1746" s="70">
        <v>7500</v>
      </c>
      <c r="Q1746" s="44">
        <v>6.5</v>
      </c>
      <c r="R1746" s="44">
        <v>6</v>
      </c>
      <c r="S1746" s="44">
        <v>6.5</v>
      </c>
      <c r="T1746" s="132">
        <v>7500</v>
      </c>
      <c r="U1746" s="44">
        <v>98.366061000000002</v>
      </c>
      <c r="W1746" s="163">
        <f t="shared" si="67"/>
        <v>0</v>
      </c>
    </row>
    <row r="1747" spans="2:23" ht="15" x14ac:dyDescent="0.2">
      <c r="B1747" s="175"/>
      <c r="C1747" s="34" t="s">
        <v>79</v>
      </c>
      <c r="D1747" s="34" t="s">
        <v>1177</v>
      </c>
      <c r="E1747" s="34" t="s">
        <v>23</v>
      </c>
      <c r="F1747" s="34" t="s">
        <v>2813</v>
      </c>
      <c r="G1747" s="36" t="s">
        <v>2787</v>
      </c>
      <c r="H1747" s="37">
        <v>45734</v>
      </c>
      <c r="I1747" s="37">
        <v>45736</v>
      </c>
      <c r="J1747" s="40">
        <v>35000</v>
      </c>
      <c r="K1747" s="39">
        <v>7.1254999999999997</v>
      </c>
      <c r="L1747" s="37">
        <v>45827</v>
      </c>
      <c r="M1747" s="39">
        <v>71.505700000000004</v>
      </c>
      <c r="N1747" s="132">
        <v>10017</v>
      </c>
      <c r="O1747" s="146">
        <v>15010</v>
      </c>
      <c r="P1747" s="124">
        <v>25027</v>
      </c>
      <c r="Q1747" s="39">
        <v>7</v>
      </c>
      <c r="R1747" s="39">
        <v>6.3</v>
      </c>
      <c r="S1747" s="39">
        <v>7</v>
      </c>
      <c r="T1747" s="132">
        <v>35000</v>
      </c>
      <c r="U1747" s="39">
        <v>98.230711999999997</v>
      </c>
      <c r="W1747" s="163">
        <f t="shared" si="67"/>
        <v>9973</v>
      </c>
    </row>
    <row r="1748" spans="2:23" ht="15" x14ac:dyDescent="0.25">
      <c r="B1748" s="175"/>
      <c r="C1748" s="34" t="s">
        <v>79</v>
      </c>
      <c r="D1748" s="34" t="s">
        <v>1339</v>
      </c>
      <c r="E1748" s="34" t="s">
        <v>21</v>
      </c>
      <c r="F1748" s="34" t="s">
        <v>2580</v>
      </c>
      <c r="G1748" s="36" t="s">
        <v>2787</v>
      </c>
      <c r="H1748" s="37">
        <v>45734</v>
      </c>
      <c r="I1748" s="37">
        <v>45736</v>
      </c>
      <c r="J1748" s="40">
        <v>11750</v>
      </c>
      <c r="K1748" s="39">
        <v>0</v>
      </c>
      <c r="L1748" s="37">
        <v>45764</v>
      </c>
      <c r="M1748" s="39">
        <v>95.106399999999994</v>
      </c>
      <c r="N1748" s="106">
        <v>11175</v>
      </c>
      <c r="O1748" s="146">
        <v>0</v>
      </c>
      <c r="P1748" s="124">
        <v>11175</v>
      </c>
      <c r="Q1748" s="39">
        <v>0</v>
      </c>
      <c r="R1748" s="39">
        <v>0</v>
      </c>
      <c r="S1748" s="39">
        <v>0</v>
      </c>
      <c r="T1748" s="132">
        <v>11750</v>
      </c>
      <c r="U1748" s="39">
        <v>100</v>
      </c>
      <c r="W1748" s="163">
        <f t="shared" si="67"/>
        <v>575</v>
      </c>
    </row>
    <row r="1749" spans="2:23" ht="15" x14ac:dyDescent="0.25">
      <c r="B1749" s="175"/>
      <c r="C1749" s="34" t="s">
        <v>79</v>
      </c>
      <c r="D1749" s="34" t="s">
        <v>1177</v>
      </c>
      <c r="E1749" s="65" t="s">
        <v>21</v>
      </c>
      <c r="F1749" s="65" t="s">
        <v>2814</v>
      </c>
      <c r="G1749" s="43" t="s">
        <v>2787</v>
      </c>
      <c r="H1749" s="67">
        <v>45734</v>
      </c>
      <c r="I1749" s="37">
        <v>45736</v>
      </c>
      <c r="J1749" s="41">
        <v>25000</v>
      </c>
      <c r="K1749" s="44">
        <v>7.1684999999999999</v>
      </c>
      <c r="L1749" s="67">
        <v>45918</v>
      </c>
      <c r="M1749" s="44">
        <v>62.304000000000002</v>
      </c>
      <c r="N1749" s="109">
        <v>10000</v>
      </c>
      <c r="O1749" s="146">
        <v>5576</v>
      </c>
      <c r="P1749" s="70">
        <v>15576</v>
      </c>
      <c r="Q1749" s="44">
        <v>7</v>
      </c>
      <c r="R1749" s="44">
        <v>6.3</v>
      </c>
      <c r="S1749" s="44">
        <v>7</v>
      </c>
      <c r="T1749" s="132">
        <v>25000</v>
      </c>
      <c r="U1749" s="44">
        <v>96.502664999999993</v>
      </c>
      <c r="W1749" s="163">
        <f t="shared" si="67"/>
        <v>9424</v>
      </c>
    </row>
    <row r="1750" spans="2:23" ht="15" x14ac:dyDescent="0.2">
      <c r="B1750" s="175"/>
      <c r="C1750" s="34" t="s">
        <v>111</v>
      </c>
      <c r="D1750" s="34" t="s">
        <v>1177</v>
      </c>
      <c r="E1750" s="65" t="s">
        <v>21</v>
      </c>
      <c r="F1750" s="65" t="s">
        <v>2815</v>
      </c>
      <c r="G1750" s="43" t="s">
        <v>2787</v>
      </c>
      <c r="H1750" s="67">
        <v>45735</v>
      </c>
      <c r="I1750" s="37">
        <v>45737</v>
      </c>
      <c r="J1750" s="41">
        <v>7500</v>
      </c>
      <c r="K1750" s="44">
        <v>6.5301</v>
      </c>
      <c r="L1750" s="67">
        <v>45919</v>
      </c>
      <c r="M1750" s="44">
        <v>59.346699999999998</v>
      </c>
      <c r="N1750" s="41">
        <v>1165</v>
      </c>
      <c r="O1750" s="146">
        <v>181</v>
      </c>
      <c r="P1750" s="70">
        <v>1346</v>
      </c>
      <c r="Q1750" s="44">
        <v>6.5</v>
      </c>
      <c r="R1750" s="44">
        <v>6.1</v>
      </c>
      <c r="S1750" s="44">
        <v>6.8</v>
      </c>
      <c r="T1750" s="132">
        <v>7500</v>
      </c>
      <c r="U1750" s="44">
        <v>96.804182999999995</v>
      </c>
      <c r="W1750" s="163">
        <f t="shared" si="67"/>
        <v>6154</v>
      </c>
    </row>
    <row r="1751" spans="2:23" ht="15" x14ac:dyDescent="0.2">
      <c r="B1751" s="175"/>
      <c r="C1751" s="34" t="s">
        <v>111</v>
      </c>
      <c r="D1751" s="34" t="s">
        <v>1177</v>
      </c>
      <c r="E1751" s="65" t="s">
        <v>21</v>
      </c>
      <c r="F1751" s="65" t="s">
        <v>2816</v>
      </c>
      <c r="G1751" s="43" t="s">
        <v>2787</v>
      </c>
      <c r="H1751" s="67">
        <v>45735</v>
      </c>
      <c r="I1751" s="37">
        <v>45737</v>
      </c>
      <c r="J1751" s="41">
        <v>20000</v>
      </c>
      <c r="K1751" s="44">
        <v>6.7209000000000003</v>
      </c>
      <c r="L1751" s="67">
        <v>45919</v>
      </c>
      <c r="M1751" s="44">
        <v>100</v>
      </c>
      <c r="N1751" s="41">
        <v>20000</v>
      </c>
      <c r="O1751" s="146">
        <v>0</v>
      </c>
      <c r="P1751" s="70">
        <v>20000</v>
      </c>
      <c r="Q1751" s="44">
        <v>6.5</v>
      </c>
      <c r="R1751" s="44">
        <v>6.5</v>
      </c>
      <c r="S1751" s="44">
        <v>6.5</v>
      </c>
      <c r="T1751" s="132">
        <v>20000</v>
      </c>
      <c r="U1751" s="44">
        <v>96.713888999999995</v>
      </c>
      <c r="W1751" s="163">
        <f t="shared" si="67"/>
        <v>0</v>
      </c>
    </row>
    <row r="1752" spans="2:23" ht="15" x14ac:dyDescent="0.2">
      <c r="B1752" s="175"/>
      <c r="C1752" s="34" t="s">
        <v>111</v>
      </c>
      <c r="D1752" s="34" t="s">
        <v>1177</v>
      </c>
      <c r="E1752" s="65" t="s">
        <v>18</v>
      </c>
      <c r="F1752" s="65" t="s">
        <v>2817</v>
      </c>
      <c r="G1752" s="43" t="s">
        <v>2787</v>
      </c>
      <c r="H1752" s="67">
        <v>45735</v>
      </c>
      <c r="I1752" s="37">
        <v>45737</v>
      </c>
      <c r="J1752" s="41">
        <v>10000</v>
      </c>
      <c r="K1752" s="44">
        <v>6.9572000000000003</v>
      </c>
      <c r="L1752" s="67">
        <v>46101</v>
      </c>
      <c r="M1752" s="44">
        <v>115.1</v>
      </c>
      <c r="N1752" s="41">
        <v>10000</v>
      </c>
      <c r="O1752" s="146">
        <v>0</v>
      </c>
      <c r="P1752" s="70">
        <v>10000</v>
      </c>
      <c r="Q1752" s="44">
        <v>6.5</v>
      </c>
      <c r="R1752" s="44">
        <v>6.5</v>
      </c>
      <c r="S1752" s="44">
        <v>6.5</v>
      </c>
      <c r="T1752" s="132">
        <v>10000</v>
      </c>
      <c r="U1752" s="44">
        <v>93.427778000000004</v>
      </c>
      <c r="W1752" s="163">
        <f t="shared" si="67"/>
        <v>0</v>
      </c>
    </row>
    <row r="1753" spans="2:23" ht="15" x14ac:dyDescent="0.25">
      <c r="B1753" s="171" t="s">
        <v>17</v>
      </c>
      <c r="C1753" s="26" t="s">
        <v>113</v>
      </c>
      <c r="D1753" s="26" t="s">
        <v>1177</v>
      </c>
      <c r="E1753" s="27" t="s">
        <v>21</v>
      </c>
      <c r="F1753" s="27" t="s">
        <v>2818</v>
      </c>
      <c r="G1753" s="47" t="s">
        <v>2787</v>
      </c>
      <c r="H1753" s="74">
        <v>45735</v>
      </c>
      <c r="I1753" s="60">
        <v>45737</v>
      </c>
      <c r="J1753" s="88">
        <v>25000</v>
      </c>
      <c r="K1753" s="63">
        <v>6.8296000000000001</v>
      </c>
      <c r="L1753" s="60">
        <v>45919</v>
      </c>
      <c r="M1753" s="63">
        <v>57.76</v>
      </c>
      <c r="N1753" s="112">
        <v>871</v>
      </c>
      <c r="O1753" s="112">
        <v>13569</v>
      </c>
      <c r="P1753" s="64">
        <v>14440</v>
      </c>
      <c r="Q1753" s="63">
        <v>6.75</v>
      </c>
      <c r="R1753" s="63">
        <v>6.5</v>
      </c>
      <c r="S1753" s="63">
        <v>6.75</v>
      </c>
      <c r="T1753" s="112">
        <v>25000</v>
      </c>
      <c r="U1753" s="63">
        <v>96.662502000000003</v>
      </c>
      <c r="W1753" s="163">
        <f t="shared" si="67"/>
        <v>10560</v>
      </c>
    </row>
    <row r="1754" spans="2:23" ht="15" x14ac:dyDescent="0.25">
      <c r="B1754" s="171"/>
      <c r="C1754" s="26" t="s">
        <v>76</v>
      </c>
      <c r="D1754" s="26" t="s">
        <v>1177</v>
      </c>
      <c r="E1754" s="27" t="s">
        <v>21</v>
      </c>
      <c r="F1754" s="27" t="s">
        <v>2819</v>
      </c>
      <c r="G1754" s="47" t="s">
        <v>2787</v>
      </c>
      <c r="H1754" s="74">
        <v>45740</v>
      </c>
      <c r="I1754" s="60">
        <v>45742</v>
      </c>
      <c r="J1754" s="88">
        <v>30000</v>
      </c>
      <c r="K1754" s="63">
        <v>6.9175000000000004</v>
      </c>
      <c r="L1754" s="60">
        <v>45924</v>
      </c>
      <c r="M1754" s="63">
        <v>40.643300000000004</v>
      </c>
      <c r="N1754" s="112">
        <v>10043</v>
      </c>
      <c r="O1754" s="112">
        <v>2150</v>
      </c>
      <c r="P1754" s="64">
        <v>12193</v>
      </c>
      <c r="Q1754" s="63">
        <v>6.8</v>
      </c>
      <c r="R1754" s="63">
        <v>6</v>
      </c>
      <c r="S1754" s="63">
        <v>6.8</v>
      </c>
      <c r="T1754" s="112">
        <v>30000</v>
      </c>
      <c r="U1754" s="63">
        <v>96.620992000000001</v>
      </c>
      <c r="W1754" s="163">
        <f t="shared" si="67"/>
        <v>17807</v>
      </c>
    </row>
    <row r="1755" spans="2:23" ht="15" x14ac:dyDescent="0.25">
      <c r="B1755" s="171"/>
      <c r="C1755" s="26" t="s">
        <v>79</v>
      </c>
      <c r="D1755" s="26" t="s">
        <v>1177</v>
      </c>
      <c r="E1755" s="27" t="s">
        <v>23</v>
      </c>
      <c r="F1755" s="27" t="s">
        <v>2820</v>
      </c>
      <c r="G1755" s="47" t="s">
        <v>2787</v>
      </c>
      <c r="H1755" s="74">
        <v>45741</v>
      </c>
      <c r="I1755" s="60">
        <v>45743</v>
      </c>
      <c r="J1755" s="88">
        <v>35000</v>
      </c>
      <c r="K1755" s="63">
        <v>7.0648999999999997</v>
      </c>
      <c r="L1755" s="60">
        <v>45834</v>
      </c>
      <c r="M1755" s="63">
        <v>53.625700000000002</v>
      </c>
      <c r="N1755" s="112">
        <v>16650</v>
      </c>
      <c r="O1755" s="112">
        <v>2119</v>
      </c>
      <c r="P1755" s="64">
        <v>18769</v>
      </c>
      <c r="Q1755" s="63">
        <v>7</v>
      </c>
      <c r="R1755" s="63">
        <v>6</v>
      </c>
      <c r="S1755" s="63">
        <v>7</v>
      </c>
      <c r="T1755" s="112">
        <v>35000</v>
      </c>
      <c r="U1755" s="63">
        <v>98.245485000000002</v>
      </c>
      <c r="W1755" s="163">
        <f t="shared" si="67"/>
        <v>16231</v>
      </c>
    </row>
    <row r="1756" spans="2:23" ht="15" x14ac:dyDescent="0.25">
      <c r="B1756" s="171"/>
      <c r="C1756" s="26" t="s">
        <v>79</v>
      </c>
      <c r="D1756" s="26" t="s">
        <v>1177</v>
      </c>
      <c r="E1756" s="27" t="s">
        <v>21</v>
      </c>
      <c r="F1756" s="27" t="s">
        <v>2821</v>
      </c>
      <c r="G1756" s="47" t="s">
        <v>2787</v>
      </c>
      <c r="H1756" s="74">
        <v>45741</v>
      </c>
      <c r="I1756" s="60">
        <v>45743</v>
      </c>
      <c r="J1756" s="88">
        <v>25000</v>
      </c>
      <c r="K1756" s="63">
        <v>6.9725000000000001</v>
      </c>
      <c r="L1756" s="60">
        <v>45925</v>
      </c>
      <c r="M1756" s="63">
        <v>9.2680000000000007</v>
      </c>
      <c r="N1756" s="112">
        <v>2220</v>
      </c>
      <c r="O1756" s="112">
        <v>97</v>
      </c>
      <c r="P1756" s="64">
        <v>2317</v>
      </c>
      <c r="Q1756" s="63">
        <v>6.75</v>
      </c>
      <c r="R1756" s="63">
        <v>6.5</v>
      </c>
      <c r="S1756" s="63">
        <v>6.75</v>
      </c>
      <c r="T1756" s="112">
        <v>25000</v>
      </c>
      <c r="U1756" s="63">
        <v>96.595016999999999</v>
      </c>
      <c r="W1756" s="163">
        <f t="shared" si="67"/>
        <v>22683</v>
      </c>
    </row>
    <row r="1757" spans="2:23" ht="15" x14ac:dyDescent="0.25">
      <c r="B1757" s="171"/>
      <c r="C1757" s="26" t="s">
        <v>112</v>
      </c>
      <c r="D1757" s="26" t="s">
        <v>1177</v>
      </c>
      <c r="E1757" s="27" t="s">
        <v>18</v>
      </c>
      <c r="F1757" s="27" t="s">
        <v>2822</v>
      </c>
      <c r="G1757" s="47" t="s">
        <v>2787</v>
      </c>
      <c r="H1757" s="74">
        <v>45741</v>
      </c>
      <c r="I1757" s="60">
        <v>45743</v>
      </c>
      <c r="J1757" s="88">
        <v>15000</v>
      </c>
      <c r="K1757" s="63">
        <v>7.2106000000000003</v>
      </c>
      <c r="L1757" s="60">
        <v>46107</v>
      </c>
      <c r="M1757" s="63">
        <v>99.933300000000003</v>
      </c>
      <c r="N1757" s="112">
        <v>9240</v>
      </c>
      <c r="O1757" s="112">
        <v>5750</v>
      </c>
      <c r="P1757" s="64">
        <v>14990</v>
      </c>
      <c r="Q1757" s="63">
        <v>7</v>
      </c>
      <c r="R1757" s="63">
        <v>6.5</v>
      </c>
      <c r="S1757" s="63">
        <v>7</v>
      </c>
      <c r="T1757" s="112">
        <v>15000</v>
      </c>
      <c r="U1757" s="63">
        <v>93.204678999999999</v>
      </c>
      <c r="W1757" s="163">
        <f t="shared" si="67"/>
        <v>10</v>
      </c>
    </row>
    <row r="1758" spans="2:23" ht="15" x14ac:dyDescent="0.25">
      <c r="B1758" s="171"/>
      <c r="C1758" s="26" t="s">
        <v>111</v>
      </c>
      <c r="D1758" s="26" t="s">
        <v>1177</v>
      </c>
      <c r="E1758" s="27" t="s">
        <v>21</v>
      </c>
      <c r="F1758" s="27" t="s">
        <v>2823</v>
      </c>
      <c r="G1758" s="47" t="s">
        <v>2787</v>
      </c>
      <c r="H1758" s="74">
        <v>45742</v>
      </c>
      <c r="I1758" s="60">
        <v>45744</v>
      </c>
      <c r="J1758" s="88">
        <v>10000</v>
      </c>
      <c r="K1758" s="63">
        <v>6.7146999999999997</v>
      </c>
      <c r="L1758" s="60">
        <v>45926</v>
      </c>
      <c r="M1758" s="63">
        <v>63.42</v>
      </c>
      <c r="N1758" s="112">
        <v>662</v>
      </c>
      <c r="O1758" s="112">
        <v>5680</v>
      </c>
      <c r="P1758" s="64">
        <v>6342</v>
      </c>
      <c r="Q1758" s="63">
        <v>6.5</v>
      </c>
      <c r="R1758" s="63">
        <v>6.2</v>
      </c>
      <c r="S1758" s="63">
        <v>6.5</v>
      </c>
      <c r="T1758" s="112">
        <v>10000</v>
      </c>
      <c r="U1758" s="63">
        <v>96.716806000000005</v>
      </c>
      <c r="W1758" s="163">
        <f t="shared" si="67"/>
        <v>3658</v>
      </c>
    </row>
    <row r="1759" spans="2:23" ht="15" x14ac:dyDescent="0.25">
      <c r="B1759" s="171"/>
      <c r="C1759" s="26" t="s">
        <v>111</v>
      </c>
      <c r="D1759" s="26" t="s">
        <v>1177</v>
      </c>
      <c r="E1759" s="27" t="s">
        <v>18</v>
      </c>
      <c r="F1759" s="27" t="s">
        <v>2824</v>
      </c>
      <c r="G1759" s="47" t="s">
        <v>2787</v>
      </c>
      <c r="H1759" s="74">
        <v>45742</v>
      </c>
      <c r="I1759" s="60">
        <v>45744</v>
      </c>
      <c r="J1759" s="88">
        <v>20000</v>
      </c>
      <c r="K1759" s="63">
        <v>7.2439999999999998</v>
      </c>
      <c r="L1759" s="60">
        <v>46107</v>
      </c>
      <c r="M1759" s="63">
        <v>68.59</v>
      </c>
      <c r="N1759" s="112">
        <v>13380</v>
      </c>
      <c r="O1759" s="112">
        <v>338</v>
      </c>
      <c r="P1759" s="64">
        <v>13718</v>
      </c>
      <c r="Q1759" s="63">
        <v>6.75</v>
      </c>
      <c r="R1759" s="63">
        <v>6.5</v>
      </c>
      <c r="S1759" s="63">
        <v>6.8</v>
      </c>
      <c r="T1759" s="112">
        <v>20000</v>
      </c>
      <c r="U1759" s="63">
        <v>93.175374000000005</v>
      </c>
      <c r="W1759" s="163">
        <f t="shared" si="67"/>
        <v>6282</v>
      </c>
    </row>
    <row r="1760" spans="2:23" ht="15" x14ac:dyDescent="0.25">
      <c r="B1760" s="171"/>
      <c r="C1760" s="26" t="s">
        <v>76</v>
      </c>
      <c r="D1760" s="26" t="s">
        <v>1177</v>
      </c>
      <c r="E1760" s="27" t="s">
        <v>21</v>
      </c>
      <c r="F1760" s="27" t="s">
        <v>2825</v>
      </c>
      <c r="G1760" s="47" t="s">
        <v>2826</v>
      </c>
      <c r="H1760" s="74">
        <v>45747</v>
      </c>
      <c r="I1760" s="60">
        <v>45749</v>
      </c>
      <c r="J1760" s="88">
        <v>10000</v>
      </c>
      <c r="K1760" s="63">
        <v>6.65</v>
      </c>
      <c r="L1760" s="60">
        <v>45931</v>
      </c>
      <c r="M1760" s="63">
        <v>114.8</v>
      </c>
      <c r="N1760" s="112">
        <v>9480</v>
      </c>
      <c r="O1760" s="112">
        <v>0</v>
      </c>
      <c r="P1760" s="64">
        <v>9480</v>
      </c>
      <c r="Q1760" s="63">
        <v>6.65</v>
      </c>
      <c r="R1760" s="63">
        <v>5.65</v>
      </c>
      <c r="S1760" s="63">
        <v>6.7</v>
      </c>
      <c r="T1760" s="112">
        <v>10000</v>
      </c>
      <c r="U1760" s="63">
        <v>96.741219999999998</v>
      </c>
      <c r="W1760" s="163">
        <f t="shared" si="67"/>
        <v>520</v>
      </c>
    </row>
    <row r="1761" spans="2:23" ht="15" x14ac:dyDescent="0.25">
      <c r="B1761" s="171"/>
      <c r="C1761" s="26" t="s">
        <v>76</v>
      </c>
      <c r="D1761" s="26" t="s">
        <v>1177</v>
      </c>
      <c r="E1761" s="27" t="s">
        <v>18</v>
      </c>
      <c r="F1761" s="27" t="s">
        <v>2827</v>
      </c>
      <c r="G1761" s="47" t="s">
        <v>2826</v>
      </c>
      <c r="H1761" s="74">
        <v>45747</v>
      </c>
      <c r="I1761" s="60">
        <v>45749</v>
      </c>
      <c r="J1761" s="88">
        <v>10000</v>
      </c>
      <c r="K1761" s="63">
        <v>7.2077999999999998</v>
      </c>
      <c r="L1761" s="60">
        <v>46113</v>
      </c>
      <c r="M1761" s="63">
        <v>75.16</v>
      </c>
      <c r="N1761" s="112">
        <v>7506</v>
      </c>
      <c r="O1761" s="112">
        <v>0</v>
      </c>
      <c r="P1761" s="64">
        <v>7506</v>
      </c>
      <c r="Q1761" s="63">
        <v>6.8</v>
      </c>
      <c r="R1761" s="63">
        <v>6.15</v>
      </c>
      <c r="S1761" s="63">
        <v>7</v>
      </c>
      <c r="T1761" s="112">
        <v>10000</v>
      </c>
      <c r="U1761" s="63">
        <v>93.207194999999999</v>
      </c>
      <c r="W1761" s="163">
        <f t="shared" si="67"/>
        <v>2494</v>
      </c>
    </row>
    <row r="1762" spans="2:23" ht="15" x14ac:dyDescent="0.25">
      <c r="B1762" s="171"/>
      <c r="C1762" s="26" t="s">
        <v>79</v>
      </c>
      <c r="D1762" s="26" t="s">
        <v>1177</v>
      </c>
      <c r="E1762" s="27" t="s">
        <v>21</v>
      </c>
      <c r="F1762" s="27" t="s">
        <v>2828</v>
      </c>
      <c r="G1762" s="47" t="s">
        <v>2826</v>
      </c>
      <c r="H1762" s="74">
        <v>45748</v>
      </c>
      <c r="I1762" s="60">
        <v>45750</v>
      </c>
      <c r="J1762" s="88">
        <v>15000</v>
      </c>
      <c r="K1762" s="63">
        <v>6.9001000000000001</v>
      </c>
      <c r="L1762" s="60">
        <v>45932</v>
      </c>
      <c r="M1762" s="63">
        <v>13.7333</v>
      </c>
      <c r="N1762" s="112">
        <v>1360</v>
      </c>
      <c r="O1762" s="112">
        <v>700</v>
      </c>
      <c r="P1762" s="64">
        <v>2060</v>
      </c>
      <c r="Q1762" s="63">
        <v>6.75</v>
      </c>
      <c r="R1762" s="63">
        <v>6.5</v>
      </c>
      <c r="S1762" s="63">
        <v>6.75</v>
      </c>
      <c r="T1762" s="112">
        <v>15000</v>
      </c>
      <c r="U1762" s="63">
        <v>96.629183999999995</v>
      </c>
      <c r="W1762" s="163">
        <f t="shared" si="67"/>
        <v>12940</v>
      </c>
    </row>
    <row r="1763" spans="2:23" ht="15" x14ac:dyDescent="0.25">
      <c r="B1763" s="171"/>
      <c r="C1763" s="26" t="s">
        <v>79</v>
      </c>
      <c r="D1763" s="26" t="s">
        <v>1177</v>
      </c>
      <c r="E1763" s="27" t="s">
        <v>18</v>
      </c>
      <c r="F1763" s="27" t="s">
        <v>2829</v>
      </c>
      <c r="G1763" s="47" t="s">
        <v>2826</v>
      </c>
      <c r="H1763" s="74">
        <v>45748</v>
      </c>
      <c r="I1763" s="60">
        <v>45750</v>
      </c>
      <c r="J1763" s="88"/>
      <c r="K1763" s="63"/>
      <c r="L1763" s="60"/>
      <c r="M1763" s="63"/>
      <c r="N1763" s="112"/>
      <c r="O1763" s="112">
        <v>0</v>
      </c>
      <c r="P1763" s="64"/>
      <c r="Q1763" s="63"/>
      <c r="R1763" s="63"/>
      <c r="S1763" s="63"/>
      <c r="T1763" s="112">
        <v>0</v>
      </c>
      <c r="U1763" s="63" t="s">
        <v>1430</v>
      </c>
      <c r="W1763" s="163">
        <f t="shared" si="67"/>
        <v>0</v>
      </c>
    </row>
    <row r="1764" spans="2:23" ht="15" x14ac:dyDescent="0.25">
      <c r="B1764" s="171"/>
      <c r="C1764" s="26" t="s">
        <v>111</v>
      </c>
      <c r="D1764" s="26" t="s">
        <v>1177</v>
      </c>
      <c r="E1764" s="27" t="s">
        <v>23</v>
      </c>
      <c r="F1764" s="27" t="s">
        <v>2830</v>
      </c>
      <c r="G1764" s="47" t="s">
        <v>2826</v>
      </c>
      <c r="H1764" s="74">
        <v>45749</v>
      </c>
      <c r="I1764" s="60">
        <v>45751</v>
      </c>
      <c r="J1764" s="88"/>
      <c r="K1764" s="63"/>
      <c r="L1764" s="60"/>
      <c r="M1764" s="63"/>
      <c r="N1764" s="112"/>
      <c r="O1764" s="112">
        <v>0</v>
      </c>
      <c r="P1764" s="64"/>
      <c r="Q1764" s="63"/>
      <c r="R1764" s="63"/>
      <c r="S1764" s="63"/>
      <c r="T1764" s="112">
        <v>0</v>
      </c>
      <c r="U1764" s="63" t="s">
        <v>1430</v>
      </c>
      <c r="W1764" s="163">
        <f t="shared" si="67"/>
        <v>0</v>
      </c>
    </row>
    <row r="1765" spans="2:23" ht="15" x14ac:dyDescent="0.25">
      <c r="B1765" s="171"/>
      <c r="C1765" s="26" t="s">
        <v>111</v>
      </c>
      <c r="D1765" s="26" t="s">
        <v>1177</v>
      </c>
      <c r="E1765" s="27" t="s">
        <v>18</v>
      </c>
      <c r="F1765" s="27" t="s">
        <v>2824</v>
      </c>
      <c r="G1765" s="47" t="s">
        <v>2826</v>
      </c>
      <c r="H1765" s="74">
        <v>45749</v>
      </c>
      <c r="I1765" s="60">
        <v>45751</v>
      </c>
      <c r="J1765" s="88">
        <v>20000</v>
      </c>
      <c r="K1765" s="63">
        <v>7.2439999999999998</v>
      </c>
      <c r="L1765" s="60">
        <v>46108</v>
      </c>
      <c r="M1765" s="63">
        <v>68.59</v>
      </c>
      <c r="N1765" s="112">
        <v>13380</v>
      </c>
      <c r="O1765" s="112">
        <v>338</v>
      </c>
      <c r="P1765" s="64">
        <v>13718</v>
      </c>
      <c r="Q1765" s="63">
        <v>6.75</v>
      </c>
      <c r="R1765" s="63">
        <v>6.5</v>
      </c>
      <c r="S1765" s="63">
        <v>6.8</v>
      </c>
      <c r="T1765" s="112">
        <v>20000</v>
      </c>
      <c r="U1765" s="63">
        <v>93.175374000000005</v>
      </c>
      <c r="W1765" s="163">
        <f t="shared" si="67"/>
        <v>6282</v>
      </c>
    </row>
    <row r="1766" spans="2:23" ht="15" x14ac:dyDescent="0.25">
      <c r="B1766" s="171"/>
      <c r="C1766" s="26" t="s">
        <v>76</v>
      </c>
      <c r="D1766" s="26" t="s">
        <v>1177</v>
      </c>
      <c r="E1766" s="27" t="s">
        <v>18</v>
      </c>
      <c r="F1766" s="27" t="s">
        <v>2831</v>
      </c>
      <c r="G1766" s="47" t="s">
        <v>2826</v>
      </c>
      <c r="H1766" s="74">
        <v>45754</v>
      </c>
      <c r="I1766" s="60">
        <v>45756</v>
      </c>
      <c r="J1766" s="88">
        <v>25000</v>
      </c>
      <c r="K1766" s="63">
        <v>7.2606999999999999</v>
      </c>
      <c r="L1766" s="60">
        <v>45754</v>
      </c>
      <c r="M1766" s="63">
        <v>90.048000000000002</v>
      </c>
      <c r="N1766" s="112">
        <v>22512</v>
      </c>
      <c r="O1766" s="112">
        <v>0</v>
      </c>
      <c r="P1766" s="64">
        <v>22512</v>
      </c>
      <c r="Q1766" s="63">
        <v>7</v>
      </c>
      <c r="R1766" s="63">
        <v>5.5</v>
      </c>
      <c r="S1766" s="63">
        <v>7</v>
      </c>
      <c r="T1766" s="112">
        <v>25000</v>
      </c>
      <c r="U1766" s="63">
        <v>93.160762000000005</v>
      </c>
      <c r="W1766" s="163">
        <f t="shared" si="67"/>
        <v>2488</v>
      </c>
    </row>
    <row r="1767" spans="2:23" ht="15" x14ac:dyDescent="0.25">
      <c r="B1767" s="171"/>
      <c r="C1767" s="26"/>
      <c r="D1767" s="26"/>
      <c r="E1767" s="27"/>
      <c r="F1767" s="27"/>
      <c r="G1767" s="47"/>
      <c r="H1767" s="74"/>
      <c r="I1767" s="60"/>
      <c r="J1767" s="88"/>
      <c r="K1767" s="63"/>
      <c r="L1767" s="60"/>
      <c r="M1767" s="63"/>
      <c r="N1767" s="112"/>
      <c r="O1767" s="112"/>
      <c r="P1767" s="64"/>
      <c r="Q1767" s="63"/>
      <c r="R1767" s="63"/>
      <c r="S1767" s="63"/>
      <c r="T1767" s="112"/>
      <c r="U1767" s="63"/>
      <c r="W1767" s="163">
        <f t="shared" si="67"/>
        <v>0</v>
      </c>
    </row>
    <row r="1768" spans="2:23" ht="15" x14ac:dyDescent="0.25">
      <c r="B1768" s="171"/>
      <c r="C1768" s="26"/>
      <c r="D1768" s="26"/>
      <c r="E1768" s="27"/>
      <c r="F1768" s="27"/>
      <c r="G1768" s="47"/>
      <c r="H1768" s="74"/>
      <c r="I1768" s="60"/>
      <c r="J1768" s="88"/>
      <c r="K1768" s="63"/>
      <c r="L1768" s="60"/>
      <c r="M1768" s="63"/>
      <c r="N1768" s="112"/>
      <c r="O1768" s="112"/>
      <c r="P1768" s="64"/>
      <c r="Q1768" s="63"/>
      <c r="R1768" s="63"/>
      <c r="S1768" s="63"/>
      <c r="T1768" s="112"/>
      <c r="U1768" s="63"/>
      <c r="W1768" s="163">
        <f t="shared" si="67"/>
        <v>0</v>
      </c>
    </row>
    <row r="1769" spans="2:23" ht="15" x14ac:dyDescent="0.2">
      <c r="C1769" s="34"/>
      <c r="D1769" s="34"/>
      <c r="E1769" s="65"/>
      <c r="F1769" s="65"/>
      <c r="G1769" s="43"/>
      <c r="H1769" s="67"/>
      <c r="I1769" s="37"/>
      <c r="J1769" s="41"/>
      <c r="K1769" s="44"/>
      <c r="L1769" s="67"/>
      <c r="M1769" s="44"/>
      <c r="N1769" s="41"/>
      <c r="O1769" s="146"/>
      <c r="P1769" s="70"/>
      <c r="Q1769" s="44"/>
      <c r="R1769" s="44"/>
      <c r="S1769" s="44"/>
      <c r="T1769" s="132"/>
      <c r="U1769" s="44"/>
    </row>
    <row r="1770" spans="2:23" ht="15" x14ac:dyDescent="0.2">
      <c r="C1770" s="34"/>
      <c r="D1770" s="34"/>
      <c r="E1770" s="65"/>
      <c r="F1770" s="65"/>
      <c r="G1770" s="43"/>
      <c r="H1770" s="67"/>
      <c r="I1770" s="37"/>
      <c r="J1770" s="41"/>
      <c r="K1770" s="44"/>
      <c r="L1770" s="67"/>
      <c r="M1770" s="44"/>
      <c r="N1770" s="41"/>
      <c r="O1770" s="146"/>
      <c r="P1770" s="70"/>
      <c r="Q1770" s="44"/>
      <c r="R1770" s="44"/>
      <c r="S1770" s="44"/>
      <c r="T1770" s="132"/>
      <c r="U1770" s="44"/>
    </row>
    <row r="1771" spans="2:23" ht="15" x14ac:dyDescent="0.2">
      <c r="C1771" s="34"/>
      <c r="D1771" s="34"/>
      <c r="E1771" s="65"/>
      <c r="F1771" s="65"/>
      <c r="G1771" s="43"/>
      <c r="H1771" s="67"/>
      <c r="I1771" s="37"/>
      <c r="J1771" s="41"/>
      <c r="K1771" s="44"/>
      <c r="L1771" s="67"/>
      <c r="M1771" s="44"/>
      <c r="N1771" s="110"/>
      <c r="O1771" s="146"/>
      <c r="P1771" s="70"/>
      <c r="Q1771" s="44"/>
      <c r="R1771" s="44"/>
      <c r="S1771" s="44"/>
      <c r="T1771" s="132"/>
      <c r="U1771" s="44"/>
    </row>
    <row r="1772" spans="2:23" ht="15" x14ac:dyDescent="0.2">
      <c r="C1772" s="34"/>
      <c r="D1772" s="34"/>
      <c r="E1772" s="65"/>
      <c r="F1772" s="65"/>
      <c r="G1772" s="43"/>
      <c r="H1772" s="67"/>
      <c r="I1772" s="37"/>
      <c r="J1772" s="41"/>
      <c r="K1772" s="44"/>
      <c r="L1772" s="67"/>
      <c r="M1772" s="44"/>
      <c r="N1772" s="110"/>
      <c r="O1772" s="146"/>
      <c r="P1772" s="70"/>
      <c r="Q1772" s="44"/>
      <c r="R1772" s="44"/>
      <c r="S1772" s="44"/>
      <c r="T1772" s="132"/>
      <c r="U1772" s="44"/>
    </row>
    <row r="1773" spans="2:23" ht="15" x14ac:dyDescent="0.2">
      <c r="C1773" s="34"/>
      <c r="D1773" s="34"/>
      <c r="E1773" s="65"/>
      <c r="F1773" s="65"/>
      <c r="G1773" s="43"/>
      <c r="H1773" s="67"/>
      <c r="I1773" s="37"/>
      <c r="J1773" s="41"/>
      <c r="K1773" s="44"/>
      <c r="L1773" s="67"/>
      <c r="M1773" s="44"/>
      <c r="N1773" s="110"/>
      <c r="O1773" s="146"/>
      <c r="P1773" s="70"/>
      <c r="Q1773" s="44"/>
      <c r="R1773" s="44"/>
      <c r="S1773" s="44"/>
      <c r="T1773" s="132"/>
      <c r="U1773" s="44"/>
    </row>
    <row r="1774" spans="2:23" ht="15" x14ac:dyDescent="0.2">
      <c r="C1774" s="34"/>
      <c r="D1774" s="34"/>
      <c r="E1774" s="65"/>
      <c r="F1774" s="65"/>
      <c r="G1774" s="43"/>
      <c r="H1774" s="67"/>
      <c r="I1774" s="37"/>
      <c r="J1774" s="41"/>
      <c r="K1774" s="44"/>
      <c r="L1774" s="67"/>
      <c r="M1774" s="44"/>
      <c r="N1774" s="110"/>
      <c r="O1774" s="146"/>
      <c r="P1774" s="70"/>
      <c r="Q1774" s="44"/>
      <c r="R1774" s="44"/>
      <c r="S1774" s="44"/>
      <c r="T1774" s="132"/>
      <c r="U1774" s="44"/>
    </row>
    <row r="1775" spans="2:23" ht="15" x14ac:dyDescent="0.2">
      <c r="C1775" s="34"/>
      <c r="D1775" s="34"/>
      <c r="E1775" s="65"/>
      <c r="F1775" s="65"/>
      <c r="G1775" s="43"/>
      <c r="H1775" s="67"/>
      <c r="I1775" s="37"/>
      <c r="J1775" s="41"/>
      <c r="K1775" s="44"/>
      <c r="L1775" s="67"/>
      <c r="M1775" s="44"/>
      <c r="N1775" s="110"/>
      <c r="O1775" s="146"/>
      <c r="P1775" s="70"/>
      <c r="Q1775" s="44"/>
      <c r="R1775" s="44"/>
      <c r="S1775" s="44"/>
      <c r="T1775" s="132"/>
      <c r="U1775" s="44"/>
    </row>
    <row r="1776" spans="2:23" ht="15" x14ac:dyDescent="0.2">
      <c r="C1776" s="34"/>
      <c r="D1776" s="34"/>
      <c r="E1776" s="65"/>
      <c r="F1776" s="65"/>
      <c r="G1776" s="43"/>
      <c r="H1776" s="67"/>
      <c r="I1776" s="37"/>
      <c r="J1776" s="41"/>
      <c r="K1776" s="44"/>
      <c r="L1776" s="67"/>
      <c r="M1776" s="44"/>
      <c r="N1776" s="41"/>
      <c r="O1776" s="146"/>
      <c r="P1776" s="70"/>
      <c r="Q1776" s="44"/>
      <c r="R1776" s="44"/>
      <c r="S1776" s="44"/>
      <c r="T1776" s="132"/>
      <c r="U1776" s="44"/>
    </row>
    <row r="1777" spans="3:21" ht="15" x14ac:dyDescent="0.2">
      <c r="C1777" s="34"/>
      <c r="D1777" s="34"/>
      <c r="E1777" s="65"/>
      <c r="F1777" s="65"/>
      <c r="G1777" s="43"/>
      <c r="H1777" s="67"/>
      <c r="I1777" s="37"/>
      <c r="J1777" s="41"/>
      <c r="K1777" s="44"/>
      <c r="L1777" s="67"/>
      <c r="M1777" s="44"/>
      <c r="N1777" s="110"/>
      <c r="O1777" s="146"/>
      <c r="P1777" s="70"/>
      <c r="Q1777" s="44"/>
      <c r="R1777" s="44"/>
      <c r="S1777" s="44"/>
      <c r="T1777" s="132"/>
      <c r="U1777" s="44"/>
    </row>
    <row r="1778" spans="3:21" ht="15" x14ac:dyDescent="0.2">
      <c r="C1778" s="34"/>
      <c r="D1778" s="34"/>
      <c r="E1778" s="65"/>
      <c r="F1778" s="65"/>
      <c r="G1778" s="43"/>
      <c r="H1778" s="67"/>
      <c r="I1778" s="37"/>
      <c r="J1778" s="41"/>
      <c r="K1778" s="44"/>
      <c r="L1778" s="67"/>
      <c r="M1778" s="44"/>
      <c r="N1778" s="110"/>
      <c r="O1778" s="146"/>
      <c r="P1778" s="70"/>
      <c r="Q1778" s="44"/>
      <c r="R1778" s="44"/>
      <c r="S1778" s="44"/>
      <c r="T1778" s="132"/>
      <c r="U1778" s="44"/>
    </row>
    <row r="1779" spans="3:21" ht="15" x14ac:dyDescent="0.2">
      <c r="C1779" s="34"/>
      <c r="D1779" s="34"/>
      <c r="E1779" s="65"/>
      <c r="F1779" s="65"/>
      <c r="G1779" s="43"/>
      <c r="H1779" s="67"/>
      <c r="I1779" s="37"/>
      <c r="J1779" s="41"/>
      <c r="K1779" s="44"/>
      <c r="L1779" s="67"/>
      <c r="M1779" s="44"/>
      <c r="N1779" s="110"/>
      <c r="O1779" s="146"/>
      <c r="P1779" s="70"/>
      <c r="Q1779" s="44"/>
      <c r="R1779" s="44"/>
      <c r="S1779" s="44"/>
      <c r="T1779" s="132"/>
      <c r="U1779" s="44"/>
    </row>
    <row r="1780" spans="3:21" ht="15" x14ac:dyDescent="0.2">
      <c r="C1780" s="34"/>
      <c r="D1780" s="34"/>
      <c r="E1780" s="65"/>
      <c r="F1780" s="65"/>
      <c r="G1780" s="43"/>
      <c r="H1780" s="67"/>
      <c r="I1780" s="37"/>
      <c r="J1780" s="41"/>
      <c r="K1780" s="44"/>
      <c r="L1780" s="67"/>
      <c r="M1780" s="44"/>
      <c r="N1780" s="41"/>
      <c r="O1780" s="146"/>
      <c r="P1780" s="70"/>
      <c r="Q1780" s="44"/>
      <c r="R1780" s="44"/>
      <c r="S1780" s="44"/>
      <c r="T1780" s="132"/>
      <c r="U1780" s="44"/>
    </row>
    <row r="1781" spans="3:21" ht="15" x14ac:dyDescent="0.2">
      <c r="C1781" s="34"/>
      <c r="D1781" s="34"/>
      <c r="E1781" s="65"/>
      <c r="F1781" s="65"/>
      <c r="G1781" s="43"/>
      <c r="H1781" s="67"/>
      <c r="I1781" s="37"/>
      <c r="J1781" s="41"/>
      <c r="K1781" s="44"/>
      <c r="L1781" s="67"/>
      <c r="M1781" s="44"/>
      <c r="N1781" s="110"/>
      <c r="O1781" s="146"/>
      <c r="P1781" s="70"/>
      <c r="Q1781" s="44"/>
      <c r="R1781" s="44"/>
      <c r="S1781" s="44"/>
      <c r="T1781" s="132"/>
      <c r="U1781" s="44"/>
    </row>
    <row r="1782" spans="3:21" ht="15" x14ac:dyDescent="0.2">
      <c r="C1782" s="34"/>
      <c r="D1782" s="34"/>
      <c r="E1782" s="65"/>
      <c r="F1782" s="65"/>
      <c r="G1782" s="43"/>
      <c r="H1782" s="67"/>
      <c r="I1782" s="37"/>
      <c r="J1782" s="41"/>
      <c r="K1782" s="44"/>
      <c r="L1782" s="67"/>
      <c r="M1782" s="44"/>
      <c r="N1782" s="110"/>
      <c r="O1782" s="146"/>
      <c r="P1782" s="70"/>
      <c r="Q1782" s="44"/>
      <c r="R1782" s="44"/>
      <c r="S1782" s="44"/>
      <c r="T1782" s="132"/>
      <c r="U1782" s="44"/>
    </row>
    <row r="1783" spans="3:21" ht="15" x14ac:dyDescent="0.2">
      <c r="C1783" s="34"/>
      <c r="D1783" s="34"/>
      <c r="E1783" s="65"/>
      <c r="F1783" s="65"/>
      <c r="G1783" s="43"/>
      <c r="H1783" s="67"/>
      <c r="I1783" s="37"/>
      <c r="J1783" s="41"/>
      <c r="K1783" s="44"/>
      <c r="L1783" s="67"/>
      <c r="M1783" s="44"/>
      <c r="N1783" s="110"/>
      <c r="O1783" s="146"/>
      <c r="P1783" s="70"/>
      <c r="Q1783" s="44"/>
      <c r="R1783" s="44"/>
      <c r="S1783" s="44"/>
      <c r="T1783" s="132"/>
      <c r="U1783" s="44"/>
    </row>
    <row r="1784" spans="3:21" ht="15" x14ac:dyDescent="0.2">
      <c r="C1784" s="34"/>
      <c r="D1784" s="34"/>
      <c r="E1784" s="65"/>
      <c r="F1784" s="65"/>
      <c r="G1784" s="43"/>
      <c r="H1784" s="67"/>
      <c r="I1784" s="37"/>
      <c r="J1784" s="41"/>
      <c r="K1784" s="44"/>
      <c r="L1784" s="67"/>
      <c r="M1784" s="44"/>
      <c r="N1784" s="41"/>
      <c r="O1784" s="146"/>
      <c r="P1784" s="70"/>
      <c r="Q1784" s="44"/>
      <c r="R1784" s="44"/>
      <c r="S1784" s="44"/>
      <c r="T1784" s="132"/>
      <c r="U1784" s="44"/>
    </row>
    <row r="1785" spans="3:21" ht="15" x14ac:dyDescent="0.2">
      <c r="C1785" s="34"/>
      <c r="D1785" s="34"/>
      <c r="E1785" s="65"/>
      <c r="F1785" s="65"/>
      <c r="G1785" s="43"/>
      <c r="H1785" s="67"/>
      <c r="I1785" s="37"/>
      <c r="J1785" s="41"/>
      <c r="K1785" s="44"/>
      <c r="L1785" s="67"/>
      <c r="M1785" s="44"/>
      <c r="N1785" s="110"/>
      <c r="O1785" s="146"/>
      <c r="P1785" s="70"/>
      <c r="Q1785" s="44"/>
      <c r="R1785" s="44"/>
      <c r="S1785" s="44"/>
      <c r="T1785" s="132"/>
      <c r="U1785" s="44"/>
    </row>
    <row r="1786" spans="3:21" ht="15" x14ac:dyDescent="0.2">
      <c r="C1786" s="34"/>
      <c r="D1786" s="34"/>
      <c r="E1786" s="65"/>
      <c r="F1786" s="65"/>
      <c r="G1786" s="43"/>
      <c r="H1786" s="67"/>
      <c r="I1786" s="37"/>
      <c r="J1786" s="41"/>
      <c r="K1786" s="44"/>
      <c r="L1786" s="67"/>
      <c r="M1786" s="44"/>
      <c r="N1786" s="110"/>
      <c r="O1786" s="146"/>
      <c r="P1786" s="70"/>
      <c r="Q1786" s="44"/>
      <c r="R1786" s="44"/>
      <c r="S1786" s="44"/>
      <c r="T1786" s="132"/>
      <c r="U1786" s="44"/>
    </row>
    <row r="1787" spans="3:21" ht="15" x14ac:dyDescent="0.2">
      <c r="C1787" s="34"/>
      <c r="D1787" s="34"/>
      <c r="E1787" s="65"/>
      <c r="F1787" s="65"/>
      <c r="G1787" s="43"/>
      <c r="H1787" s="67"/>
      <c r="I1787" s="37"/>
      <c r="J1787" s="41"/>
      <c r="K1787" s="44"/>
      <c r="L1787" s="67"/>
      <c r="M1787" s="44"/>
      <c r="N1787" s="110"/>
      <c r="O1787" s="146"/>
      <c r="P1787" s="70"/>
      <c r="Q1787" s="44"/>
      <c r="R1787" s="44"/>
      <c r="S1787" s="44"/>
      <c r="T1787" s="132"/>
      <c r="U1787" s="44"/>
    </row>
    <row r="1788" spans="3:21" ht="15" x14ac:dyDescent="0.2">
      <c r="C1788" s="34"/>
      <c r="D1788" s="34"/>
      <c r="E1788" s="65"/>
      <c r="F1788" s="65"/>
      <c r="G1788" s="43"/>
      <c r="H1788" s="67"/>
      <c r="I1788" s="37"/>
      <c r="J1788" s="41"/>
      <c r="K1788" s="44"/>
      <c r="L1788" s="67"/>
      <c r="M1788" s="44"/>
      <c r="N1788" s="41"/>
      <c r="O1788" s="146"/>
      <c r="P1788" s="70"/>
      <c r="Q1788" s="44"/>
      <c r="R1788" s="44"/>
      <c r="S1788" s="44"/>
      <c r="T1788" s="132"/>
      <c r="U1788" s="44"/>
    </row>
    <row r="1789" spans="3:21" ht="15" x14ac:dyDescent="0.2">
      <c r="C1789" s="34"/>
      <c r="D1789" s="34"/>
      <c r="E1789" s="65"/>
      <c r="F1789" s="65"/>
      <c r="G1789" s="43"/>
      <c r="H1789" s="67"/>
      <c r="I1789" s="37"/>
      <c r="J1789" s="41"/>
      <c r="K1789" s="44"/>
      <c r="L1789" s="67"/>
      <c r="M1789" s="44"/>
      <c r="N1789" s="110"/>
      <c r="O1789" s="146"/>
      <c r="P1789" s="70"/>
      <c r="Q1789" s="44"/>
      <c r="R1789" s="44"/>
      <c r="S1789" s="44"/>
      <c r="T1789" s="132"/>
      <c r="U1789" s="44"/>
    </row>
    <row r="1790" spans="3:21" ht="15" x14ac:dyDescent="0.2">
      <c r="C1790" s="34"/>
      <c r="D1790" s="34"/>
      <c r="E1790" s="65"/>
      <c r="F1790" s="65"/>
      <c r="G1790" s="43"/>
      <c r="H1790" s="67"/>
      <c r="I1790" s="37"/>
      <c r="J1790" s="41"/>
      <c r="K1790" s="44"/>
      <c r="L1790" s="67"/>
      <c r="M1790" s="44"/>
      <c r="N1790" s="110"/>
      <c r="O1790" s="146"/>
      <c r="P1790" s="70"/>
      <c r="Q1790" s="44"/>
      <c r="R1790" s="44"/>
      <c r="S1790" s="44"/>
      <c r="T1790" s="132"/>
      <c r="U1790" s="44"/>
    </row>
    <row r="1791" spans="3:21" ht="15" x14ac:dyDescent="0.2">
      <c r="C1791" s="34"/>
      <c r="D1791" s="34"/>
      <c r="E1791" s="65"/>
      <c r="F1791" s="65"/>
      <c r="G1791" s="43"/>
      <c r="H1791" s="67"/>
      <c r="I1791" s="37"/>
      <c r="J1791" s="41"/>
      <c r="K1791" s="44"/>
      <c r="L1791" s="67"/>
      <c r="M1791" s="44"/>
      <c r="N1791" s="110"/>
      <c r="O1791" s="146"/>
      <c r="P1791" s="70"/>
      <c r="Q1791" s="44"/>
      <c r="R1791" s="44"/>
      <c r="S1791" s="44"/>
      <c r="T1791" s="132"/>
      <c r="U1791" s="44"/>
    </row>
    <row r="1792" spans="3:21" ht="15" x14ac:dyDescent="0.2">
      <c r="C1792" s="34"/>
      <c r="D1792" s="34"/>
      <c r="E1792" s="65"/>
      <c r="F1792" s="65"/>
      <c r="G1792" s="43"/>
      <c r="H1792" s="67"/>
      <c r="I1792" s="37"/>
      <c r="J1792" s="41"/>
      <c r="K1792" s="44"/>
      <c r="L1792" s="67"/>
      <c r="M1792" s="44"/>
      <c r="N1792" s="41"/>
      <c r="O1792" s="146"/>
      <c r="P1792" s="70"/>
      <c r="Q1792" s="44"/>
      <c r="R1792" s="44"/>
      <c r="S1792" s="44"/>
      <c r="T1792" s="132"/>
      <c r="U1792" s="44"/>
    </row>
    <row r="1793" spans="3:21" ht="15" x14ac:dyDescent="0.2">
      <c r="C1793" s="34"/>
      <c r="D1793" s="34"/>
      <c r="E1793" s="65"/>
      <c r="F1793" s="65"/>
      <c r="G1793" s="43"/>
      <c r="H1793" s="67"/>
      <c r="I1793" s="37"/>
      <c r="J1793" s="41"/>
      <c r="K1793" s="44"/>
      <c r="L1793" s="67"/>
      <c r="M1793" s="44"/>
      <c r="N1793" s="110"/>
      <c r="O1793" s="146"/>
      <c r="P1793" s="70"/>
      <c r="Q1793" s="44"/>
      <c r="R1793" s="44"/>
      <c r="S1793" s="44"/>
      <c r="T1793" s="132"/>
      <c r="U1793" s="44"/>
    </row>
    <row r="1794" spans="3:21" ht="15" x14ac:dyDescent="0.2">
      <c r="C1794" s="34"/>
      <c r="D1794" s="34"/>
      <c r="E1794" s="65"/>
      <c r="F1794" s="65"/>
      <c r="G1794" s="43"/>
      <c r="H1794" s="67"/>
      <c r="I1794" s="37"/>
      <c r="J1794" s="41"/>
      <c r="K1794" s="44"/>
      <c r="L1794" s="67"/>
      <c r="M1794" s="44"/>
      <c r="N1794" s="110"/>
      <c r="O1794" s="146"/>
      <c r="P1794" s="70"/>
      <c r="Q1794" s="44"/>
      <c r="R1794" s="44"/>
      <c r="S1794" s="44"/>
      <c r="T1794" s="132"/>
      <c r="U1794" s="44"/>
    </row>
    <row r="1795" spans="3:21" ht="15" x14ac:dyDescent="0.2">
      <c r="C1795" s="34"/>
      <c r="D1795" s="34"/>
      <c r="E1795" s="65"/>
      <c r="F1795" s="65"/>
      <c r="G1795" s="43"/>
      <c r="H1795" s="67"/>
      <c r="I1795" s="37"/>
      <c r="J1795" s="41"/>
      <c r="K1795" s="44"/>
      <c r="L1795" s="67"/>
      <c r="M1795" s="44"/>
      <c r="N1795" s="110"/>
      <c r="O1795" s="146"/>
      <c r="P1795" s="70"/>
      <c r="Q1795" s="44"/>
      <c r="R1795" s="44"/>
      <c r="S1795" s="44"/>
      <c r="T1795" s="132"/>
      <c r="U1795" s="44"/>
    </row>
    <row r="1796" spans="3:21" ht="15" x14ac:dyDescent="0.2">
      <c r="C1796" s="34"/>
      <c r="D1796" s="34"/>
      <c r="E1796" s="65"/>
      <c r="F1796" s="65"/>
      <c r="G1796" s="43"/>
      <c r="H1796" s="67"/>
      <c r="I1796" s="37"/>
      <c r="J1796" s="41"/>
      <c r="K1796" s="44"/>
      <c r="L1796" s="67"/>
      <c r="M1796" s="44"/>
      <c r="N1796" s="41"/>
      <c r="O1796" s="146"/>
      <c r="P1796" s="70"/>
      <c r="Q1796" s="44"/>
      <c r="R1796" s="44"/>
      <c r="S1796" s="44"/>
      <c r="T1796" s="132"/>
      <c r="U1796" s="44"/>
    </row>
  </sheetData>
  <autoFilter ref="A1:BP1752"/>
  <mergeCells count="162">
    <mergeCell ref="A992:A1159"/>
    <mergeCell ref="A659:A806"/>
    <mergeCell ref="B589:B601"/>
    <mergeCell ref="B629:B638"/>
    <mergeCell ref="B757:B769"/>
    <mergeCell ref="B929:B943"/>
    <mergeCell ref="A1160:A1407"/>
    <mergeCell ref="B878:B886"/>
    <mergeCell ref="B857:B877"/>
    <mergeCell ref="B796:B806"/>
    <mergeCell ref="B916:B928"/>
    <mergeCell ref="B887:B901"/>
    <mergeCell ref="B823:B838"/>
    <mergeCell ref="B839:B856"/>
    <mergeCell ref="B1337:B1357"/>
    <mergeCell ref="B1358:B1379"/>
    <mergeCell ref="B1247:B1267"/>
    <mergeCell ref="B1231:B1246"/>
    <mergeCell ref="B1214:B1230"/>
    <mergeCell ref="B1005:B1018"/>
    <mergeCell ref="B1057:B1072"/>
    <mergeCell ref="B1129:B1141"/>
    <mergeCell ref="B1160:B1176"/>
    <mergeCell ref="B1142:B1159"/>
    <mergeCell ref="B1116:B1128"/>
    <mergeCell ref="B1408:B1425"/>
    <mergeCell ref="B1191:B1213"/>
    <mergeCell ref="B1268:B1285"/>
    <mergeCell ref="B1286:B1309"/>
    <mergeCell ref="B1380:B1407"/>
    <mergeCell ref="B1310:B1336"/>
    <mergeCell ref="B1177:B1190"/>
    <mergeCell ref="B902:B915"/>
    <mergeCell ref="B964:B976"/>
    <mergeCell ref="B1031:B1045"/>
    <mergeCell ref="B992:B1004"/>
    <mergeCell ref="B1046:B1056"/>
    <mergeCell ref="B1019:B1030"/>
    <mergeCell ref="B944:B963"/>
    <mergeCell ref="B1102:B1115"/>
    <mergeCell ref="B1087:B1101"/>
    <mergeCell ref="B1073:B1086"/>
    <mergeCell ref="A807:A991"/>
    <mergeCell ref="B555:B565"/>
    <mergeCell ref="B541:B554"/>
    <mergeCell ref="B527:B540"/>
    <mergeCell ref="B770:B783"/>
    <mergeCell ref="B744:B756"/>
    <mergeCell ref="B977:B991"/>
    <mergeCell ref="B566:B576"/>
    <mergeCell ref="B617:B628"/>
    <mergeCell ref="B730:B743"/>
    <mergeCell ref="B720:B729"/>
    <mergeCell ref="B685:B698"/>
    <mergeCell ref="B673:B684"/>
    <mergeCell ref="B602:B616"/>
    <mergeCell ref="B651:B658"/>
    <mergeCell ref="A514:A658"/>
    <mergeCell ref="B659:B672"/>
    <mergeCell ref="B807:B822"/>
    <mergeCell ref="B784:B795"/>
    <mergeCell ref="B699:B708"/>
    <mergeCell ref="B709:B719"/>
    <mergeCell ref="B514:B526"/>
    <mergeCell ref="B577:B588"/>
    <mergeCell ref="B639:B650"/>
    <mergeCell ref="B3:B6"/>
    <mergeCell ref="B97:B99"/>
    <mergeCell ref="B215:B222"/>
    <mergeCell ref="B158:B164"/>
    <mergeCell ref="B165:B169"/>
    <mergeCell ref="B319:B331"/>
    <mergeCell ref="B380:B389"/>
    <mergeCell ref="B354:B367"/>
    <mergeCell ref="B368:B379"/>
    <mergeCell ref="B268:B275"/>
    <mergeCell ref="A2:A6"/>
    <mergeCell ref="A7:A27"/>
    <mergeCell ref="B11:B12"/>
    <mergeCell ref="B50:B51"/>
    <mergeCell ref="B80:B81"/>
    <mergeCell ref="B82:B86"/>
    <mergeCell ref="B87:B90"/>
    <mergeCell ref="B91:B96"/>
    <mergeCell ref="B13:B16"/>
    <mergeCell ref="B19:B21"/>
    <mergeCell ref="B22:B23"/>
    <mergeCell ref="B25:B27"/>
    <mergeCell ref="B35:B39"/>
    <mergeCell ref="B43:B46"/>
    <mergeCell ref="B53:B58"/>
    <mergeCell ref="B59:B62"/>
    <mergeCell ref="B63:B65"/>
    <mergeCell ref="B70:B72"/>
    <mergeCell ref="B17:B18"/>
    <mergeCell ref="B8:B9"/>
    <mergeCell ref="A59:A96"/>
    <mergeCell ref="B47:B49"/>
    <mergeCell ref="B74:B79"/>
    <mergeCell ref="B67:B69"/>
    <mergeCell ref="A28:A58"/>
    <mergeCell ref="B100:B104"/>
    <mergeCell ref="B105:B109"/>
    <mergeCell ref="B115:B122"/>
    <mergeCell ref="B123:B126"/>
    <mergeCell ref="B127:B130"/>
    <mergeCell ref="B28:B30"/>
    <mergeCell ref="B32:B34"/>
    <mergeCell ref="B40:B42"/>
    <mergeCell ref="B110:B114"/>
    <mergeCell ref="A97:A157"/>
    <mergeCell ref="B152:B157"/>
    <mergeCell ref="B131:B134"/>
    <mergeCell ref="B146:B151"/>
    <mergeCell ref="B135:B141"/>
    <mergeCell ref="B142:B145"/>
    <mergeCell ref="A158:A247"/>
    <mergeCell ref="B170:B175"/>
    <mergeCell ref="B176:B180"/>
    <mergeCell ref="B181:B186"/>
    <mergeCell ref="B239:B247"/>
    <mergeCell ref="B231:B238"/>
    <mergeCell ref="B187:B196"/>
    <mergeCell ref="B197:B205"/>
    <mergeCell ref="B223:B230"/>
    <mergeCell ref="B206:B214"/>
    <mergeCell ref="A248:A367"/>
    <mergeCell ref="A368:A513"/>
    <mergeCell ref="B276:B285"/>
    <mergeCell ref="B309:B318"/>
    <mergeCell ref="B286:B296"/>
    <mergeCell ref="B248:B253"/>
    <mergeCell ref="B297:B308"/>
    <mergeCell ref="B403:B413"/>
    <mergeCell ref="B332:B341"/>
    <mergeCell ref="B254:B261"/>
    <mergeCell ref="B262:B267"/>
    <mergeCell ref="B390:B402"/>
    <mergeCell ref="B342:B353"/>
    <mergeCell ref="B414:B424"/>
    <mergeCell ref="B439:B448"/>
    <mergeCell ref="B449:B463"/>
    <mergeCell ref="B464:B475"/>
    <mergeCell ref="B488:B499"/>
    <mergeCell ref="B476:B487"/>
    <mergeCell ref="B500:B513"/>
    <mergeCell ref="B425:B438"/>
    <mergeCell ref="B1753:B1768"/>
    <mergeCell ref="B1721:B1737"/>
    <mergeCell ref="B1738:B1752"/>
    <mergeCell ref="B1553:B1570"/>
    <mergeCell ref="B1529:B1552"/>
    <mergeCell ref="B1504:B1528"/>
    <mergeCell ref="B1475:B1503"/>
    <mergeCell ref="B1450:B1474"/>
    <mergeCell ref="B1426:B1449"/>
    <mergeCell ref="B1571:B1596"/>
    <mergeCell ref="B1597:B1610"/>
    <mergeCell ref="B1611:B1651"/>
    <mergeCell ref="B1652:B1672"/>
    <mergeCell ref="B1673:B1698"/>
    <mergeCell ref="B1699:B1720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6"/>
  <sheetViews>
    <sheetView topLeftCell="B1" zoomScale="80" zoomScaleNormal="80" workbookViewId="0">
      <pane xSplit="4" ySplit="1" topLeftCell="F868" activePane="bottomRight" state="frozen"/>
      <selection activeCell="B1" sqref="B1"/>
      <selection pane="topRight" activeCell="F1" sqref="F1"/>
      <selection pane="bottomLeft" activeCell="B2" sqref="B2"/>
      <selection pane="bottomRight" activeCell="C888" sqref="A888:XFD888"/>
    </sheetView>
  </sheetViews>
  <sheetFormatPr baseColWidth="10" defaultColWidth="18" defaultRowHeight="12.75" x14ac:dyDescent="0.2"/>
  <cols>
    <col min="1" max="1" width="13.7109375" style="99" hidden="1" customWidth="1"/>
    <col min="2" max="2" width="16.140625" bestFit="1" customWidth="1"/>
    <col min="3" max="3" width="25.7109375" customWidth="1"/>
    <col min="4" max="4" width="14.28515625" customWidth="1"/>
    <col min="5" max="5" width="12.140625" customWidth="1"/>
    <col min="6" max="6" width="24.85546875" customWidth="1"/>
    <col min="7" max="7" width="25.140625" bestFit="1" customWidth="1"/>
    <col min="8" max="8" width="25.140625" style="118" bestFit="1" customWidth="1"/>
    <col min="9" max="9" width="15.42578125" customWidth="1"/>
    <col min="10" max="10" width="17.42578125" bestFit="1" customWidth="1"/>
    <col min="11" max="11" width="29.7109375" bestFit="1" customWidth="1"/>
    <col min="12" max="12" width="17.85546875" bestFit="1" customWidth="1"/>
    <col min="13" max="13" width="17.28515625" bestFit="1" customWidth="1"/>
    <col min="14" max="14" width="15.85546875" style="116" customWidth="1"/>
    <col min="15" max="15" width="19.140625" bestFit="1" customWidth="1"/>
    <col min="16" max="16" width="16.7109375" bestFit="1" customWidth="1"/>
    <col min="17" max="17" width="14.7109375" bestFit="1" customWidth="1"/>
    <col min="18" max="18" width="15.5703125" bestFit="1" customWidth="1"/>
    <col min="19" max="19" width="16.85546875" style="116" bestFit="1" customWidth="1"/>
    <col min="20" max="20" width="17.140625" bestFit="1" customWidth="1"/>
    <col min="21" max="21" width="16.28515625" customWidth="1"/>
    <col min="22" max="22" width="18" style="118"/>
    <col min="23" max="23" width="14.85546875" style="160" customWidth="1"/>
    <col min="24" max="24" width="13.85546875" customWidth="1"/>
  </cols>
  <sheetData>
    <row r="1" spans="1:23" ht="52.5" customHeight="1" x14ac:dyDescent="0.2">
      <c r="A1" s="102" t="s">
        <v>1155</v>
      </c>
      <c r="B1" s="103" t="s">
        <v>163</v>
      </c>
      <c r="C1" s="55" t="s">
        <v>0</v>
      </c>
      <c r="D1" s="55" t="s">
        <v>1175</v>
      </c>
      <c r="E1" s="55" t="s">
        <v>1</v>
      </c>
      <c r="F1" s="55" t="s">
        <v>1176</v>
      </c>
      <c r="G1" s="55" t="s">
        <v>4</v>
      </c>
      <c r="H1" s="55" t="s">
        <v>5</v>
      </c>
      <c r="I1" s="56" t="s">
        <v>6</v>
      </c>
      <c r="J1" s="57" t="s">
        <v>73</v>
      </c>
      <c r="K1" s="58" t="s">
        <v>7</v>
      </c>
      <c r="L1" s="57" t="s">
        <v>8</v>
      </c>
      <c r="M1" s="55" t="s">
        <v>9</v>
      </c>
      <c r="N1" s="55" t="s">
        <v>10</v>
      </c>
      <c r="O1" s="55" t="s">
        <v>11</v>
      </c>
      <c r="P1" s="59" t="s">
        <v>1981</v>
      </c>
      <c r="Q1" s="59" t="s">
        <v>132</v>
      </c>
      <c r="R1" s="59" t="s">
        <v>133</v>
      </c>
      <c r="S1" s="59" t="s">
        <v>74</v>
      </c>
      <c r="T1" s="59" t="s">
        <v>114</v>
      </c>
      <c r="U1" s="59" t="s">
        <v>75</v>
      </c>
    </row>
    <row r="2" spans="1:23" ht="15" x14ac:dyDescent="0.2">
      <c r="A2" s="223">
        <v>2013</v>
      </c>
      <c r="B2" s="100" t="s">
        <v>45</v>
      </c>
      <c r="C2" s="4" t="s">
        <v>76</v>
      </c>
      <c r="D2" s="4" t="s">
        <v>1177</v>
      </c>
      <c r="E2" s="4" t="s">
        <v>80</v>
      </c>
      <c r="F2" s="5" t="s">
        <v>1080</v>
      </c>
      <c r="G2" s="6">
        <v>41430</v>
      </c>
      <c r="H2" s="6">
        <v>41432</v>
      </c>
      <c r="I2" s="7">
        <v>16000</v>
      </c>
      <c r="J2" s="8">
        <v>100.38</v>
      </c>
      <c r="K2" s="6">
        <v>42163</v>
      </c>
      <c r="L2" s="8">
        <v>87.29</v>
      </c>
      <c r="M2" s="7">
        <v>16000</v>
      </c>
      <c r="N2" s="7"/>
      <c r="O2" s="7">
        <v>16000</v>
      </c>
      <c r="P2" s="8">
        <v>100</v>
      </c>
      <c r="Q2" s="8"/>
      <c r="R2" s="8"/>
      <c r="S2" s="154"/>
      <c r="T2" s="9">
        <v>4</v>
      </c>
      <c r="U2" s="8">
        <v>3.9842249423464366</v>
      </c>
      <c r="V2"/>
      <c r="W2" s="161">
        <f>I2-O2</f>
        <v>0</v>
      </c>
    </row>
    <row r="3" spans="1:23" ht="15" x14ac:dyDescent="0.2">
      <c r="A3" s="223"/>
      <c r="B3" s="101" t="s">
        <v>57</v>
      </c>
      <c r="C3" s="11" t="s">
        <v>111</v>
      </c>
      <c r="D3" s="11" t="s">
        <v>1177</v>
      </c>
      <c r="E3" s="11" t="s">
        <v>82</v>
      </c>
      <c r="F3" s="12" t="s">
        <v>1081</v>
      </c>
      <c r="G3" s="13">
        <v>41486</v>
      </c>
      <c r="H3" s="13">
        <v>41488</v>
      </c>
      <c r="I3" s="14">
        <v>25500</v>
      </c>
      <c r="J3" s="15">
        <v>99.92</v>
      </c>
      <c r="K3" s="13">
        <v>42584</v>
      </c>
      <c r="L3" s="15">
        <v>36.4</v>
      </c>
      <c r="M3" s="14">
        <v>20000</v>
      </c>
      <c r="N3" s="14">
        <v>5500</v>
      </c>
      <c r="O3" s="14">
        <v>25500</v>
      </c>
      <c r="P3" s="15">
        <v>98.5</v>
      </c>
      <c r="Q3" s="15"/>
      <c r="R3" s="15"/>
      <c r="S3" s="153">
        <f>I3</f>
        <v>25500</v>
      </c>
      <c r="T3" s="16">
        <v>4.5</v>
      </c>
      <c r="U3" s="15">
        <v>4.5036246426797932</v>
      </c>
      <c r="V3"/>
      <c r="W3" s="161">
        <f t="shared" ref="W3:W66" si="0">I3-O3</f>
        <v>0</v>
      </c>
    </row>
    <row r="4" spans="1:23" ht="15" x14ac:dyDescent="0.2">
      <c r="A4" s="223"/>
      <c r="B4" s="100" t="s">
        <v>147</v>
      </c>
      <c r="C4" s="4" t="s">
        <v>76</v>
      </c>
      <c r="D4" s="4" t="s">
        <v>1177</v>
      </c>
      <c r="E4" s="4" t="s">
        <v>80</v>
      </c>
      <c r="F4" s="5" t="s">
        <v>1082</v>
      </c>
      <c r="G4" s="6">
        <v>41521</v>
      </c>
      <c r="H4" s="6">
        <v>41523</v>
      </c>
      <c r="I4" s="7">
        <v>7511</v>
      </c>
      <c r="J4" s="8">
        <v>98.5</v>
      </c>
      <c r="K4" s="6">
        <v>42254</v>
      </c>
      <c r="L4" s="8">
        <v>80.11</v>
      </c>
      <c r="M4" s="7">
        <v>6011</v>
      </c>
      <c r="N4" s="7">
        <v>1500</v>
      </c>
      <c r="O4" s="7">
        <v>7511</v>
      </c>
      <c r="P4" s="8">
        <v>97</v>
      </c>
      <c r="Q4" s="8"/>
      <c r="R4" s="8"/>
      <c r="S4" s="154"/>
      <c r="T4" s="9">
        <v>4</v>
      </c>
      <c r="U4" s="8">
        <v>4.0634252276730267</v>
      </c>
      <c r="V4"/>
      <c r="W4" s="161">
        <f t="shared" si="0"/>
        <v>0</v>
      </c>
    </row>
    <row r="5" spans="1:23" ht="15" x14ac:dyDescent="0.2">
      <c r="A5" s="224">
        <v>2014</v>
      </c>
      <c r="B5" s="101" t="s">
        <v>1078</v>
      </c>
      <c r="C5" s="11" t="s">
        <v>76</v>
      </c>
      <c r="D5" s="11" t="s">
        <v>1177</v>
      </c>
      <c r="E5" s="11" t="s">
        <v>80</v>
      </c>
      <c r="F5" s="12" t="s">
        <v>1083</v>
      </c>
      <c r="G5" s="13">
        <v>41857</v>
      </c>
      <c r="H5" s="13">
        <v>41859</v>
      </c>
      <c r="I5" s="14">
        <v>10000</v>
      </c>
      <c r="J5" s="15">
        <v>100.05</v>
      </c>
      <c r="K5" s="13">
        <v>42590</v>
      </c>
      <c r="L5" s="15">
        <v>191.55</v>
      </c>
      <c r="M5" s="14">
        <v>7305</v>
      </c>
      <c r="N5" s="14">
        <v>2695</v>
      </c>
      <c r="O5" s="14">
        <v>10000</v>
      </c>
      <c r="P5" s="15">
        <v>100</v>
      </c>
      <c r="Q5" s="15"/>
      <c r="R5" s="15"/>
      <c r="S5" s="153"/>
      <c r="T5" s="16">
        <v>3.75</v>
      </c>
      <c r="U5" s="15">
        <v>3.7480389943149439</v>
      </c>
      <c r="V5"/>
      <c r="W5" s="161">
        <f t="shared" si="0"/>
        <v>0</v>
      </c>
    </row>
    <row r="6" spans="1:23" ht="15" x14ac:dyDescent="0.2">
      <c r="A6" s="224"/>
      <c r="B6" s="100" t="s">
        <v>147</v>
      </c>
      <c r="C6" s="4" t="s">
        <v>111</v>
      </c>
      <c r="D6" s="4" t="s">
        <v>1177</v>
      </c>
      <c r="E6" s="4" t="s">
        <v>82</v>
      </c>
      <c r="F6" s="5" t="s">
        <v>1084</v>
      </c>
      <c r="G6" s="6">
        <v>41906</v>
      </c>
      <c r="H6" s="6">
        <v>41908</v>
      </c>
      <c r="I6" s="7">
        <v>26050</v>
      </c>
      <c r="J6" s="8">
        <v>98.89</v>
      </c>
      <c r="K6" s="6">
        <v>43004</v>
      </c>
      <c r="L6" s="8">
        <v>74.400000000000006</v>
      </c>
      <c r="M6" s="7"/>
      <c r="N6" s="7"/>
      <c r="O6" s="7">
        <v>0</v>
      </c>
      <c r="P6" s="8"/>
      <c r="Q6" s="8"/>
      <c r="R6" s="8"/>
      <c r="S6" s="153">
        <f>I6</f>
        <v>26050</v>
      </c>
      <c r="T6" s="9">
        <v>7881.99</v>
      </c>
      <c r="U6" s="8">
        <v>7970.4621296391697</v>
      </c>
      <c r="V6"/>
      <c r="W6" s="161">
        <f t="shared" si="0"/>
        <v>26050</v>
      </c>
    </row>
    <row r="7" spans="1:23" ht="15" x14ac:dyDescent="0.2">
      <c r="A7" s="224"/>
      <c r="B7" s="101" t="s">
        <v>946</v>
      </c>
      <c r="C7" s="11" t="s">
        <v>111</v>
      </c>
      <c r="D7" s="11" t="s">
        <v>1177</v>
      </c>
      <c r="E7" s="11" t="s">
        <v>82</v>
      </c>
      <c r="F7" s="12" t="s">
        <v>1085</v>
      </c>
      <c r="G7" s="13">
        <v>41983</v>
      </c>
      <c r="H7" s="13">
        <v>41985</v>
      </c>
      <c r="I7" s="14">
        <v>11006</v>
      </c>
      <c r="J7" s="15">
        <v>96.88</v>
      </c>
      <c r="K7" s="13">
        <v>43081</v>
      </c>
      <c r="L7" s="15">
        <v>31.45</v>
      </c>
      <c r="M7" s="14"/>
      <c r="N7" s="14"/>
      <c r="O7" s="14">
        <v>0</v>
      </c>
      <c r="P7" s="15"/>
      <c r="Q7" s="15"/>
      <c r="R7" s="15"/>
      <c r="S7" s="153">
        <f>I7</f>
        <v>11006</v>
      </c>
      <c r="T7" s="16">
        <v>5.3</v>
      </c>
      <c r="U7" s="15">
        <v>5.4713379692098263</v>
      </c>
      <c r="V7"/>
      <c r="W7" s="161">
        <f t="shared" si="0"/>
        <v>11006</v>
      </c>
    </row>
    <row r="8" spans="1:23" ht="15" x14ac:dyDescent="0.2">
      <c r="A8" s="223">
        <v>2015</v>
      </c>
      <c r="B8" s="100" t="s">
        <v>17</v>
      </c>
      <c r="C8" s="4" t="s">
        <v>111</v>
      </c>
      <c r="D8" s="4" t="s">
        <v>1177</v>
      </c>
      <c r="E8" s="4" t="s">
        <v>82</v>
      </c>
      <c r="F8" s="5" t="s">
        <v>1086</v>
      </c>
      <c r="G8" s="6">
        <v>42102</v>
      </c>
      <c r="H8" s="6">
        <v>42104</v>
      </c>
      <c r="I8" s="7">
        <v>12500</v>
      </c>
      <c r="J8" s="8">
        <v>98.23</v>
      </c>
      <c r="K8" s="6">
        <v>43200</v>
      </c>
      <c r="L8" s="8">
        <v>83.33</v>
      </c>
      <c r="M8" s="7"/>
      <c r="N8" s="7"/>
      <c r="O8" s="7">
        <v>0</v>
      </c>
      <c r="P8" s="8"/>
      <c r="Q8" s="8"/>
      <c r="R8" s="8"/>
      <c r="S8" s="153">
        <f>I8</f>
        <v>12500</v>
      </c>
      <c r="T8" s="9">
        <v>5.3</v>
      </c>
      <c r="U8" s="8">
        <v>5.3958733954363298</v>
      </c>
      <c r="V8"/>
      <c r="W8" s="161">
        <f t="shared" si="0"/>
        <v>12500</v>
      </c>
    </row>
    <row r="9" spans="1:23" ht="15" x14ac:dyDescent="0.2">
      <c r="A9" s="223"/>
      <c r="B9" s="218" t="s">
        <v>57</v>
      </c>
      <c r="C9" s="11" t="s">
        <v>113</v>
      </c>
      <c r="D9" s="11" t="s">
        <v>1177</v>
      </c>
      <c r="E9" s="11" t="s">
        <v>80</v>
      </c>
      <c r="F9" s="12" t="s">
        <v>1087</v>
      </c>
      <c r="G9" s="13">
        <v>42207</v>
      </c>
      <c r="H9" s="13">
        <v>42209</v>
      </c>
      <c r="I9" s="14">
        <v>2000</v>
      </c>
      <c r="J9" s="15">
        <v>97.775000000000006</v>
      </c>
      <c r="K9" s="13">
        <v>42940</v>
      </c>
      <c r="L9" s="15">
        <v>6.6666600000000003</v>
      </c>
      <c r="M9" s="14">
        <v>2000</v>
      </c>
      <c r="N9" s="14">
        <v>0</v>
      </c>
      <c r="O9" s="14">
        <v>2000</v>
      </c>
      <c r="P9" s="15">
        <v>94.4</v>
      </c>
      <c r="Q9" s="15">
        <v>96.4</v>
      </c>
      <c r="R9" s="15">
        <v>98.4</v>
      </c>
      <c r="S9" s="153"/>
      <c r="T9" s="16">
        <v>4.1500000000000004</v>
      </c>
      <c r="U9" s="15">
        <v>4.2480808933356284</v>
      </c>
      <c r="V9"/>
      <c r="W9" s="161">
        <f t="shared" si="0"/>
        <v>0</v>
      </c>
    </row>
    <row r="10" spans="1:23" ht="15" x14ac:dyDescent="0.2">
      <c r="A10" s="223"/>
      <c r="B10" s="215"/>
      <c r="C10" s="11" t="s">
        <v>113</v>
      </c>
      <c r="D10" s="11" t="s">
        <v>1177</v>
      </c>
      <c r="E10" s="11" t="s">
        <v>80</v>
      </c>
      <c r="F10" s="12" t="s">
        <v>1087</v>
      </c>
      <c r="G10" s="13">
        <v>42214</v>
      </c>
      <c r="H10" s="13">
        <v>42216</v>
      </c>
      <c r="I10" s="14">
        <v>23500</v>
      </c>
      <c r="J10" s="15">
        <v>96.31</v>
      </c>
      <c r="K10" s="13">
        <v>42940</v>
      </c>
      <c r="L10" s="15">
        <v>78.33</v>
      </c>
      <c r="M10" s="14"/>
      <c r="N10" s="14"/>
      <c r="O10" s="14">
        <v>0</v>
      </c>
      <c r="P10" s="15"/>
      <c r="Q10" s="15"/>
      <c r="R10" s="15"/>
      <c r="S10" s="153"/>
      <c r="T10" s="16">
        <v>4.1500000000000004</v>
      </c>
      <c r="U10" s="15">
        <v>4.3150692205950723</v>
      </c>
      <c r="V10"/>
      <c r="W10" s="161">
        <f t="shared" si="0"/>
        <v>23500</v>
      </c>
    </row>
    <row r="11" spans="1:23" ht="15" x14ac:dyDescent="0.2">
      <c r="A11" s="223"/>
      <c r="B11" s="100" t="s">
        <v>1078</v>
      </c>
      <c r="C11" s="4" t="s">
        <v>113</v>
      </c>
      <c r="D11" s="4" t="s">
        <v>1177</v>
      </c>
      <c r="E11" s="4" t="s">
        <v>77</v>
      </c>
      <c r="F11" s="5" t="s">
        <v>1088</v>
      </c>
      <c r="G11" s="6">
        <v>42235</v>
      </c>
      <c r="H11" s="6">
        <v>42237</v>
      </c>
      <c r="I11" s="7">
        <v>48760</v>
      </c>
      <c r="J11" s="8">
        <v>94.23</v>
      </c>
      <c r="K11" s="6">
        <v>44064</v>
      </c>
      <c r="L11" s="8">
        <v>97.52</v>
      </c>
      <c r="M11" s="7"/>
      <c r="N11" s="7"/>
      <c r="O11" s="7">
        <v>7050</v>
      </c>
      <c r="P11" s="8"/>
      <c r="Q11" s="8"/>
      <c r="R11" s="8"/>
      <c r="S11" s="154"/>
      <c r="T11" s="9">
        <v>4.1500000000000004</v>
      </c>
      <c r="U11" s="8">
        <v>4.404176103790113</v>
      </c>
      <c r="V11"/>
      <c r="W11" s="161">
        <f t="shared" si="0"/>
        <v>41710</v>
      </c>
    </row>
    <row r="12" spans="1:23" ht="15" x14ac:dyDescent="0.2">
      <c r="A12" s="223"/>
      <c r="B12" s="101" t="s">
        <v>147</v>
      </c>
      <c r="C12" s="11" t="s">
        <v>113</v>
      </c>
      <c r="D12" s="11" t="s">
        <v>1177</v>
      </c>
      <c r="E12" s="11" t="s">
        <v>77</v>
      </c>
      <c r="F12" s="12" t="s">
        <v>1089</v>
      </c>
      <c r="G12" s="13">
        <v>42270</v>
      </c>
      <c r="H12" s="13">
        <v>42272</v>
      </c>
      <c r="I12" s="14">
        <v>10000</v>
      </c>
      <c r="J12" s="15">
        <v>100</v>
      </c>
      <c r="K12" s="13">
        <v>44099</v>
      </c>
      <c r="L12" s="15">
        <v>40</v>
      </c>
      <c r="M12" s="14"/>
      <c r="N12" s="14">
        <v>10000</v>
      </c>
      <c r="O12" s="14">
        <v>10000</v>
      </c>
      <c r="P12" s="15"/>
      <c r="Q12" s="15"/>
      <c r="R12" s="15"/>
      <c r="S12" s="153"/>
      <c r="T12" s="16">
        <v>4.0999999999999996</v>
      </c>
      <c r="U12" s="15">
        <v>4.0999999999999996</v>
      </c>
      <c r="V12"/>
      <c r="W12" s="161">
        <f t="shared" si="0"/>
        <v>0</v>
      </c>
    </row>
    <row r="13" spans="1:23" ht="15" x14ac:dyDescent="0.2">
      <c r="A13" s="223"/>
      <c r="B13" s="218" t="s">
        <v>152</v>
      </c>
      <c r="C13" s="11" t="s">
        <v>113</v>
      </c>
      <c r="D13" s="11" t="s">
        <v>1177</v>
      </c>
      <c r="E13" s="11" t="s">
        <v>77</v>
      </c>
      <c r="F13" s="12" t="s">
        <v>1090</v>
      </c>
      <c r="G13" s="13">
        <v>42277</v>
      </c>
      <c r="H13" s="13">
        <v>42279</v>
      </c>
      <c r="I13" s="14">
        <v>10000</v>
      </c>
      <c r="J13" s="15">
        <v>100</v>
      </c>
      <c r="K13" s="13">
        <v>44106</v>
      </c>
      <c r="L13" s="15">
        <v>40</v>
      </c>
      <c r="M13" s="14"/>
      <c r="N13" s="14">
        <v>10000</v>
      </c>
      <c r="O13" s="14">
        <v>10000</v>
      </c>
      <c r="P13" s="15"/>
      <c r="Q13" s="15"/>
      <c r="R13" s="15"/>
      <c r="S13" s="153"/>
      <c r="T13" s="16">
        <v>4.0999999999999996</v>
      </c>
      <c r="U13" s="15">
        <v>4.0999999999999996</v>
      </c>
      <c r="V13"/>
      <c r="W13" s="161">
        <f t="shared" si="0"/>
        <v>0</v>
      </c>
    </row>
    <row r="14" spans="1:23" ht="15" x14ac:dyDescent="0.2">
      <c r="A14" s="223"/>
      <c r="B14" s="215"/>
      <c r="C14" s="4" t="s">
        <v>113</v>
      </c>
      <c r="D14" s="4" t="s">
        <v>1177</v>
      </c>
      <c r="E14" s="4" t="s">
        <v>77</v>
      </c>
      <c r="F14" s="5" t="s">
        <v>1091</v>
      </c>
      <c r="G14" s="6">
        <v>42305</v>
      </c>
      <c r="H14" s="6">
        <v>42307</v>
      </c>
      <c r="I14" s="7">
        <v>15000</v>
      </c>
      <c r="J14" s="8">
        <v>100</v>
      </c>
      <c r="K14" s="6">
        <v>44134</v>
      </c>
      <c r="L14" s="8">
        <v>100</v>
      </c>
      <c r="M14" s="7"/>
      <c r="N14" s="7">
        <v>15000</v>
      </c>
      <c r="O14" s="7">
        <v>15000</v>
      </c>
      <c r="P14" s="8"/>
      <c r="Q14" s="8"/>
      <c r="R14" s="8"/>
      <c r="S14" s="154"/>
      <c r="T14" s="9">
        <v>4.0999999999999996</v>
      </c>
      <c r="U14" s="8">
        <v>4.0999999999999996</v>
      </c>
      <c r="V14"/>
      <c r="W14" s="161">
        <f t="shared" si="0"/>
        <v>0</v>
      </c>
    </row>
    <row r="15" spans="1:23" ht="15" x14ac:dyDescent="0.2">
      <c r="A15" s="223"/>
      <c r="B15" s="101" t="s">
        <v>161</v>
      </c>
      <c r="C15" s="11" t="s">
        <v>111</v>
      </c>
      <c r="D15" s="11" t="s">
        <v>1177</v>
      </c>
      <c r="E15" s="11" t="s">
        <v>80</v>
      </c>
      <c r="F15" s="12" t="s">
        <v>1092</v>
      </c>
      <c r="G15" s="13">
        <v>42333</v>
      </c>
      <c r="H15" s="13">
        <v>42335</v>
      </c>
      <c r="I15" s="14">
        <v>5000</v>
      </c>
      <c r="J15" s="15">
        <v>99.2</v>
      </c>
      <c r="K15" s="13">
        <v>43066</v>
      </c>
      <c r="L15" s="15">
        <v>100</v>
      </c>
      <c r="M15" s="14">
        <v>2000</v>
      </c>
      <c r="N15" s="14">
        <v>3000</v>
      </c>
      <c r="O15" s="14">
        <v>5000</v>
      </c>
      <c r="P15" s="15"/>
      <c r="Q15" s="15"/>
      <c r="R15" s="15"/>
      <c r="S15" s="153">
        <f>I15</f>
        <v>5000</v>
      </c>
      <c r="T15" s="16">
        <v>4.5</v>
      </c>
      <c r="U15" s="15">
        <v>4.5375238960646191</v>
      </c>
      <c r="V15"/>
      <c r="W15" s="161">
        <f t="shared" si="0"/>
        <v>0</v>
      </c>
    </row>
    <row r="16" spans="1:23" ht="15" x14ac:dyDescent="0.2">
      <c r="A16" s="224">
        <v>2016</v>
      </c>
      <c r="B16" s="100" t="s">
        <v>945</v>
      </c>
      <c r="C16" s="4" t="s">
        <v>113</v>
      </c>
      <c r="D16" s="4" t="s">
        <v>1177</v>
      </c>
      <c r="E16" s="4" t="s">
        <v>82</v>
      </c>
      <c r="F16" s="5" t="s">
        <v>1093</v>
      </c>
      <c r="G16" s="6">
        <v>42368</v>
      </c>
      <c r="H16" s="6">
        <v>42370</v>
      </c>
      <c r="I16" s="7">
        <v>30000</v>
      </c>
      <c r="J16" s="8">
        <v>100</v>
      </c>
      <c r="K16" s="6">
        <v>43467</v>
      </c>
      <c r="L16" s="8">
        <v>100</v>
      </c>
      <c r="M16" s="7">
        <v>30000</v>
      </c>
      <c r="N16" s="7">
        <v>0</v>
      </c>
      <c r="O16" s="7">
        <v>30000</v>
      </c>
      <c r="P16" s="8"/>
      <c r="Q16" s="8"/>
      <c r="R16" s="8"/>
      <c r="S16" s="154"/>
      <c r="T16" s="9">
        <v>4.0999999999999996</v>
      </c>
      <c r="U16" s="8">
        <v>4.0999999999999996</v>
      </c>
      <c r="V16"/>
      <c r="W16" s="161">
        <f t="shared" si="0"/>
        <v>0</v>
      </c>
    </row>
    <row r="17" spans="1:23" ht="15" x14ac:dyDescent="0.2">
      <c r="A17" s="224"/>
      <c r="B17" s="218" t="s">
        <v>943</v>
      </c>
      <c r="C17" s="11" t="s">
        <v>113</v>
      </c>
      <c r="D17" s="11" t="s">
        <v>1177</v>
      </c>
      <c r="E17" s="11" t="s">
        <v>80</v>
      </c>
      <c r="F17" s="12" t="s">
        <v>1094</v>
      </c>
      <c r="G17" s="13">
        <v>42445</v>
      </c>
      <c r="H17" s="13">
        <v>42447</v>
      </c>
      <c r="I17" s="14">
        <v>35000</v>
      </c>
      <c r="J17" s="15">
        <v>100</v>
      </c>
      <c r="K17" s="13">
        <v>43178</v>
      </c>
      <c r="L17" s="15">
        <v>100</v>
      </c>
      <c r="M17" s="14">
        <v>17000</v>
      </c>
      <c r="N17" s="14">
        <v>0</v>
      </c>
      <c r="O17" s="14">
        <v>17000</v>
      </c>
      <c r="P17" s="15">
        <v>100</v>
      </c>
      <c r="Q17" s="15">
        <v>100</v>
      </c>
      <c r="R17" s="15">
        <v>100</v>
      </c>
      <c r="S17" s="153"/>
      <c r="T17" s="16">
        <v>4</v>
      </c>
      <c r="U17" s="15">
        <v>4</v>
      </c>
      <c r="V17"/>
      <c r="W17" s="161">
        <f t="shared" si="0"/>
        <v>18000</v>
      </c>
    </row>
    <row r="18" spans="1:23" ht="15" x14ac:dyDescent="0.2">
      <c r="A18" s="224"/>
      <c r="B18" s="214"/>
      <c r="C18" s="11" t="s">
        <v>111</v>
      </c>
      <c r="D18" s="11" t="s">
        <v>1177</v>
      </c>
      <c r="E18" s="11" t="s">
        <v>80</v>
      </c>
      <c r="F18" s="12" t="s">
        <v>1095</v>
      </c>
      <c r="G18" s="13">
        <v>42452</v>
      </c>
      <c r="H18" s="13">
        <v>42454</v>
      </c>
      <c r="I18" s="14">
        <v>1300</v>
      </c>
      <c r="J18" s="15">
        <v>95</v>
      </c>
      <c r="K18" s="13">
        <v>43185</v>
      </c>
      <c r="L18" s="15">
        <v>18.57</v>
      </c>
      <c r="M18" s="14">
        <v>1000</v>
      </c>
      <c r="N18" s="14">
        <v>300</v>
      </c>
      <c r="O18" s="14">
        <v>1300</v>
      </c>
      <c r="P18" s="15"/>
      <c r="Q18" s="15"/>
      <c r="R18" s="15"/>
      <c r="S18" s="153">
        <f>I18</f>
        <v>1300</v>
      </c>
      <c r="T18" s="16">
        <v>4.5</v>
      </c>
      <c r="U18" s="15">
        <v>4.7446455663093827</v>
      </c>
      <c r="V18"/>
      <c r="W18" s="161">
        <f t="shared" si="0"/>
        <v>0</v>
      </c>
    </row>
    <row r="19" spans="1:23" ht="15" x14ac:dyDescent="0.2">
      <c r="A19" s="224"/>
      <c r="B19" s="215"/>
      <c r="C19" s="11" t="s">
        <v>113</v>
      </c>
      <c r="D19" s="11" t="s">
        <v>1177</v>
      </c>
      <c r="E19" s="11" t="s">
        <v>85</v>
      </c>
      <c r="F19" s="12" t="s">
        <v>1096</v>
      </c>
      <c r="G19" s="13">
        <v>42452</v>
      </c>
      <c r="H19" s="13">
        <v>42454</v>
      </c>
      <c r="I19" s="14">
        <v>30000</v>
      </c>
      <c r="J19" s="15">
        <v>98</v>
      </c>
      <c r="K19" s="13">
        <v>43915</v>
      </c>
      <c r="L19" s="15">
        <v>102</v>
      </c>
      <c r="M19" s="14">
        <v>15300</v>
      </c>
      <c r="N19" s="14">
        <v>14700</v>
      </c>
      <c r="O19" s="14">
        <v>30000</v>
      </c>
      <c r="P19" s="15"/>
      <c r="Q19" s="15"/>
      <c r="R19" s="15"/>
      <c r="S19" s="153"/>
      <c r="T19" s="16" t="s">
        <v>1097</v>
      </c>
      <c r="U19" s="15">
        <v>4.0817577500981876</v>
      </c>
      <c r="V19"/>
      <c r="W19" s="161">
        <f t="shared" si="0"/>
        <v>0</v>
      </c>
    </row>
    <row r="20" spans="1:23" ht="15" x14ac:dyDescent="0.2">
      <c r="A20" s="224"/>
      <c r="B20" s="210" t="s">
        <v>33</v>
      </c>
      <c r="C20" s="4" t="s">
        <v>113</v>
      </c>
      <c r="D20" s="4" t="s">
        <v>1177</v>
      </c>
      <c r="E20" s="4" t="s">
        <v>80</v>
      </c>
      <c r="F20" s="5" t="s">
        <v>1098</v>
      </c>
      <c r="G20" s="6">
        <v>42508</v>
      </c>
      <c r="H20" s="6">
        <v>42510</v>
      </c>
      <c r="I20" s="7">
        <v>25000</v>
      </c>
      <c r="J20" s="8">
        <v>99</v>
      </c>
      <c r="K20" s="6">
        <v>43241</v>
      </c>
      <c r="L20" s="8">
        <v>100</v>
      </c>
      <c r="M20" s="7">
        <v>20000</v>
      </c>
      <c r="N20" s="7">
        <v>5000</v>
      </c>
      <c r="O20" s="7">
        <v>25000</v>
      </c>
      <c r="P20" s="8"/>
      <c r="Q20" s="8"/>
      <c r="R20" s="8"/>
      <c r="S20" s="154"/>
      <c r="T20" s="9">
        <v>3.5</v>
      </c>
      <c r="U20" s="8">
        <v>3.5371777516879184</v>
      </c>
      <c r="V20"/>
      <c r="W20" s="161">
        <f t="shared" si="0"/>
        <v>0</v>
      </c>
    </row>
    <row r="21" spans="1:23" ht="15" x14ac:dyDescent="0.2">
      <c r="A21" s="224"/>
      <c r="B21" s="212"/>
      <c r="C21" s="4" t="s">
        <v>113</v>
      </c>
      <c r="D21" s="4" t="s">
        <v>1177</v>
      </c>
      <c r="E21" s="4" t="s">
        <v>80</v>
      </c>
      <c r="F21" s="5" t="s">
        <v>1099</v>
      </c>
      <c r="G21" s="6">
        <v>42515</v>
      </c>
      <c r="H21" s="6">
        <v>42517</v>
      </c>
      <c r="I21" s="7">
        <v>10200</v>
      </c>
      <c r="J21" s="8">
        <v>100</v>
      </c>
      <c r="K21" s="6">
        <v>43248</v>
      </c>
      <c r="L21" s="8">
        <v>100</v>
      </c>
      <c r="M21" s="7">
        <v>0</v>
      </c>
      <c r="N21" s="7">
        <v>10200</v>
      </c>
      <c r="O21" s="7">
        <v>10200</v>
      </c>
      <c r="P21" s="8"/>
      <c r="Q21" s="8"/>
      <c r="R21" s="8"/>
      <c r="S21" s="154"/>
      <c r="T21" s="9">
        <v>4</v>
      </c>
      <c r="U21" s="8">
        <v>4</v>
      </c>
      <c r="V21"/>
      <c r="W21" s="161">
        <f t="shared" si="0"/>
        <v>0</v>
      </c>
    </row>
    <row r="22" spans="1:23" ht="15" x14ac:dyDescent="0.2">
      <c r="A22" s="224"/>
      <c r="B22" s="101" t="s">
        <v>45</v>
      </c>
      <c r="C22" s="11" t="s">
        <v>113</v>
      </c>
      <c r="D22" s="11" t="s">
        <v>1177</v>
      </c>
      <c r="E22" s="11" t="s">
        <v>80</v>
      </c>
      <c r="F22" s="12" t="s">
        <v>1100</v>
      </c>
      <c r="G22" s="13">
        <v>42543</v>
      </c>
      <c r="H22" s="13">
        <v>42545</v>
      </c>
      <c r="I22" s="14">
        <v>40157</v>
      </c>
      <c r="J22" s="15">
        <v>100</v>
      </c>
      <c r="K22" s="13">
        <v>43276</v>
      </c>
      <c r="L22" s="15">
        <v>100</v>
      </c>
      <c r="M22" s="14">
        <v>10157</v>
      </c>
      <c r="N22" s="14">
        <v>30000</v>
      </c>
      <c r="O22" s="14">
        <v>40157</v>
      </c>
      <c r="P22" s="15"/>
      <c r="Q22" s="15"/>
      <c r="R22" s="15"/>
      <c r="S22" s="153"/>
      <c r="T22" s="16">
        <v>3.5</v>
      </c>
      <c r="U22" s="15">
        <v>3.5</v>
      </c>
      <c r="V22"/>
      <c r="W22" s="161">
        <f t="shared" si="0"/>
        <v>0</v>
      </c>
    </row>
    <row r="23" spans="1:23" ht="15" x14ac:dyDescent="0.2">
      <c r="A23" s="224"/>
      <c r="B23" s="100" t="s">
        <v>57</v>
      </c>
      <c r="C23" s="4" t="s">
        <v>111</v>
      </c>
      <c r="D23" s="4" t="s">
        <v>1177</v>
      </c>
      <c r="E23" s="4" t="s">
        <v>80</v>
      </c>
      <c r="F23" s="5" t="s">
        <v>1095</v>
      </c>
      <c r="G23" s="6">
        <v>42571</v>
      </c>
      <c r="H23" s="6">
        <v>42573</v>
      </c>
      <c r="I23" s="7">
        <v>4000</v>
      </c>
      <c r="J23" s="8">
        <v>96</v>
      </c>
      <c r="K23" s="6">
        <v>43185</v>
      </c>
      <c r="L23" s="8">
        <v>80</v>
      </c>
      <c r="M23" s="7">
        <v>4000</v>
      </c>
      <c r="N23" s="7">
        <v>0</v>
      </c>
      <c r="O23" s="7">
        <v>4000</v>
      </c>
      <c r="P23" s="8"/>
      <c r="Q23" s="8"/>
      <c r="R23" s="8"/>
      <c r="S23" s="153">
        <f>I23</f>
        <v>4000</v>
      </c>
      <c r="T23" s="9">
        <v>4.5</v>
      </c>
      <c r="U23" s="8">
        <v>4.6937247356012497</v>
      </c>
      <c r="V23"/>
      <c r="W23" s="161">
        <f t="shared" si="0"/>
        <v>0</v>
      </c>
    </row>
    <row r="24" spans="1:23" ht="15" x14ac:dyDescent="0.2">
      <c r="A24" s="224"/>
      <c r="B24" s="218" t="s">
        <v>147</v>
      </c>
      <c r="C24" s="11" t="s">
        <v>113</v>
      </c>
      <c r="D24" s="11" t="s">
        <v>1177</v>
      </c>
      <c r="E24" s="11" t="s">
        <v>82</v>
      </c>
      <c r="F24" s="12" t="s">
        <v>1101</v>
      </c>
      <c r="G24" s="13">
        <v>42620</v>
      </c>
      <c r="H24" s="13">
        <v>42622</v>
      </c>
      <c r="I24" s="14">
        <v>5000</v>
      </c>
      <c r="J24" s="15">
        <v>99</v>
      </c>
      <c r="K24" s="13">
        <v>43717</v>
      </c>
      <c r="L24" s="15">
        <v>100</v>
      </c>
      <c r="M24" s="14">
        <v>5000</v>
      </c>
      <c r="N24" s="14">
        <v>0</v>
      </c>
      <c r="O24" s="14">
        <v>5000</v>
      </c>
      <c r="P24" s="15"/>
      <c r="Q24" s="15"/>
      <c r="R24" s="15"/>
      <c r="S24" s="153"/>
      <c r="T24" s="16">
        <v>4</v>
      </c>
      <c r="U24" s="15">
        <v>4.0407252209133935</v>
      </c>
      <c r="V24"/>
      <c r="W24" s="161">
        <f t="shared" si="0"/>
        <v>0</v>
      </c>
    </row>
    <row r="25" spans="1:23" ht="15" x14ac:dyDescent="0.2">
      <c r="A25" s="224"/>
      <c r="B25" s="215"/>
      <c r="C25" s="11" t="s">
        <v>113</v>
      </c>
      <c r="D25" s="11" t="s">
        <v>1177</v>
      </c>
      <c r="E25" s="11" t="s">
        <v>80</v>
      </c>
      <c r="F25" s="12" t="s">
        <v>1102</v>
      </c>
      <c r="G25" s="13">
        <v>42641</v>
      </c>
      <c r="H25" s="13">
        <v>42643</v>
      </c>
      <c r="I25" s="14">
        <v>5000</v>
      </c>
      <c r="J25" s="15">
        <v>100</v>
      </c>
      <c r="K25" s="13">
        <v>43374</v>
      </c>
      <c r="L25" s="15">
        <v>100</v>
      </c>
      <c r="M25" s="14"/>
      <c r="N25" s="14">
        <v>5000</v>
      </c>
      <c r="O25" s="14">
        <v>5000</v>
      </c>
      <c r="P25" s="15"/>
      <c r="Q25" s="15"/>
      <c r="R25" s="15"/>
      <c r="S25" s="153"/>
      <c r="T25" s="16">
        <v>5</v>
      </c>
      <c r="U25" s="15">
        <v>5</v>
      </c>
      <c r="V25"/>
      <c r="W25" s="161">
        <f t="shared" si="0"/>
        <v>0</v>
      </c>
    </row>
    <row r="26" spans="1:23" ht="15" x14ac:dyDescent="0.2">
      <c r="A26" s="224"/>
      <c r="B26" s="100" t="s">
        <v>152</v>
      </c>
      <c r="C26" s="4" t="s">
        <v>113</v>
      </c>
      <c r="D26" s="4" t="s">
        <v>1177</v>
      </c>
      <c r="E26" s="4" t="s">
        <v>80</v>
      </c>
      <c r="F26" s="5" t="s">
        <v>1103</v>
      </c>
      <c r="G26" s="6">
        <v>42662</v>
      </c>
      <c r="H26" s="6">
        <v>42664</v>
      </c>
      <c r="I26" s="7">
        <v>9000</v>
      </c>
      <c r="J26" s="8">
        <v>100</v>
      </c>
      <c r="K26" s="6">
        <v>43395</v>
      </c>
      <c r="L26" s="8">
        <v>100</v>
      </c>
      <c r="M26" s="7">
        <v>9000</v>
      </c>
      <c r="N26" s="7">
        <v>0</v>
      </c>
      <c r="O26" s="7">
        <v>9000</v>
      </c>
      <c r="P26" s="8"/>
      <c r="Q26" s="8"/>
      <c r="R26" s="8"/>
      <c r="S26" s="154"/>
      <c r="T26" s="9">
        <v>5</v>
      </c>
      <c r="U26" s="8">
        <v>5</v>
      </c>
      <c r="V26"/>
      <c r="W26" s="161">
        <f t="shared" si="0"/>
        <v>0</v>
      </c>
    </row>
    <row r="27" spans="1:23" ht="15" x14ac:dyDescent="0.2">
      <c r="A27" s="224"/>
      <c r="B27" s="101" t="s">
        <v>161</v>
      </c>
      <c r="C27" s="11" t="s">
        <v>111</v>
      </c>
      <c r="D27" s="11" t="s">
        <v>1177</v>
      </c>
      <c r="E27" s="11" t="s">
        <v>80</v>
      </c>
      <c r="F27" s="12" t="s">
        <v>1104</v>
      </c>
      <c r="G27" s="13">
        <v>42697</v>
      </c>
      <c r="H27" s="13">
        <v>42699</v>
      </c>
      <c r="I27" s="14">
        <v>5000</v>
      </c>
      <c r="J27" s="15">
        <v>99.51</v>
      </c>
      <c r="K27" s="13">
        <v>43430</v>
      </c>
      <c r="L27" s="15">
        <v>250</v>
      </c>
      <c r="M27" s="14">
        <v>5000</v>
      </c>
      <c r="N27" s="14">
        <v>0</v>
      </c>
      <c r="O27" s="14">
        <v>5000</v>
      </c>
      <c r="P27" s="15"/>
      <c r="Q27" s="15"/>
      <c r="R27" s="15"/>
      <c r="S27" s="153">
        <f>I27</f>
        <v>5000</v>
      </c>
      <c r="T27" s="16">
        <v>4.75</v>
      </c>
      <c r="U27" s="15">
        <v>4.7741165124506644</v>
      </c>
      <c r="V27"/>
      <c r="W27" s="161">
        <f t="shared" si="0"/>
        <v>0</v>
      </c>
    </row>
    <row r="28" spans="1:23" ht="15" x14ac:dyDescent="0.2">
      <c r="A28" s="224"/>
      <c r="B28" s="210" t="s">
        <v>946</v>
      </c>
      <c r="C28" s="4" t="s">
        <v>111</v>
      </c>
      <c r="D28" s="4" t="s">
        <v>1177</v>
      </c>
      <c r="E28" s="4" t="s">
        <v>80</v>
      </c>
      <c r="F28" s="5" t="s">
        <v>1105</v>
      </c>
      <c r="G28" s="6">
        <v>42718.715671296297</v>
      </c>
      <c r="H28" s="6">
        <v>42720.715671296297</v>
      </c>
      <c r="I28" s="7">
        <v>10000</v>
      </c>
      <c r="J28" s="8">
        <v>98.62</v>
      </c>
      <c r="K28" s="6">
        <v>43430</v>
      </c>
      <c r="L28" s="8">
        <v>100</v>
      </c>
      <c r="M28" s="7">
        <v>5000</v>
      </c>
      <c r="N28" s="7">
        <v>5000</v>
      </c>
      <c r="O28" s="7">
        <v>10000</v>
      </c>
      <c r="P28" s="8"/>
      <c r="Q28" s="8"/>
      <c r="R28" s="8"/>
      <c r="S28" s="153">
        <f>I28</f>
        <v>10000</v>
      </c>
      <c r="T28" s="9">
        <v>4.75</v>
      </c>
      <c r="U28" s="8">
        <v>4.8185194684367882</v>
      </c>
      <c r="V28"/>
      <c r="W28" s="161">
        <f t="shared" si="0"/>
        <v>0</v>
      </c>
    </row>
    <row r="29" spans="1:23" ht="15" x14ac:dyDescent="0.2">
      <c r="A29" s="224"/>
      <c r="B29" s="212"/>
      <c r="C29" s="4" t="s">
        <v>113</v>
      </c>
      <c r="D29" s="4" t="s">
        <v>1177</v>
      </c>
      <c r="E29" s="4" t="s">
        <v>80</v>
      </c>
      <c r="F29" s="5" t="s">
        <v>1106</v>
      </c>
      <c r="G29" s="6">
        <v>42732</v>
      </c>
      <c r="H29" s="6">
        <v>42734</v>
      </c>
      <c r="I29" s="7">
        <v>15000</v>
      </c>
      <c r="J29" s="8">
        <v>99</v>
      </c>
      <c r="K29" s="6">
        <v>43465</v>
      </c>
      <c r="L29" s="8">
        <v>60</v>
      </c>
      <c r="M29" s="7">
        <v>15000</v>
      </c>
      <c r="N29" s="7">
        <v>0</v>
      </c>
      <c r="O29" s="7">
        <v>15000</v>
      </c>
      <c r="P29" s="8"/>
      <c r="Q29" s="8"/>
      <c r="R29" s="8"/>
      <c r="S29" s="154"/>
      <c r="T29" s="9">
        <v>4.5</v>
      </c>
      <c r="U29" s="8">
        <v>4.5469973916627744</v>
      </c>
      <c r="V29"/>
      <c r="W29" s="161">
        <f t="shared" si="0"/>
        <v>0</v>
      </c>
    </row>
    <row r="30" spans="1:23" ht="15" x14ac:dyDescent="0.2">
      <c r="A30" s="223">
        <v>2017</v>
      </c>
      <c r="B30" s="101" t="s">
        <v>943</v>
      </c>
      <c r="C30" s="11" t="s">
        <v>112</v>
      </c>
      <c r="D30" s="11" t="s">
        <v>1177</v>
      </c>
      <c r="E30" s="11" t="s">
        <v>77</v>
      </c>
      <c r="F30" s="12" t="s">
        <v>1107</v>
      </c>
      <c r="G30" s="13">
        <v>42823</v>
      </c>
      <c r="H30" s="13">
        <v>42825</v>
      </c>
      <c r="I30" s="14" t="s">
        <v>1108</v>
      </c>
      <c r="J30" s="15" t="s">
        <v>1108</v>
      </c>
      <c r="K30" s="13" t="s">
        <v>1108</v>
      </c>
      <c r="L30" s="15" t="e">
        <v>#VALUE!</v>
      </c>
      <c r="M30" s="14"/>
      <c r="N30" s="14"/>
      <c r="O30" s="14"/>
      <c r="P30" s="15"/>
      <c r="Q30" s="15"/>
      <c r="R30" s="15"/>
      <c r="S30" s="153"/>
      <c r="T30" s="16" t="s">
        <v>1108</v>
      </c>
      <c r="U30" s="15" t="e">
        <v>#VALUE!</v>
      </c>
      <c r="V30"/>
      <c r="W30" s="161" t="e">
        <f t="shared" si="0"/>
        <v>#VALUE!</v>
      </c>
    </row>
    <row r="31" spans="1:23" ht="15" x14ac:dyDescent="0.2">
      <c r="A31" s="223"/>
      <c r="B31" s="100" t="s">
        <v>45</v>
      </c>
      <c r="C31" s="4" t="s">
        <v>113</v>
      </c>
      <c r="D31" s="4" t="s">
        <v>1177</v>
      </c>
      <c r="E31" s="4" t="s">
        <v>80</v>
      </c>
      <c r="F31" s="5" t="s">
        <v>1109</v>
      </c>
      <c r="G31" s="6">
        <v>42893</v>
      </c>
      <c r="H31" s="6">
        <v>42895</v>
      </c>
      <c r="I31" s="7">
        <v>26800</v>
      </c>
      <c r="J31" s="8">
        <v>100</v>
      </c>
      <c r="K31" s="6">
        <v>43626</v>
      </c>
      <c r="L31" s="8">
        <v>89.33</v>
      </c>
      <c r="M31" s="7">
        <v>26800</v>
      </c>
      <c r="N31" s="7">
        <v>0</v>
      </c>
      <c r="O31" s="7">
        <v>26800</v>
      </c>
      <c r="P31" s="8">
        <v>100</v>
      </c>
      <c r="Q31" s="8">
        <v>100</v>
      </c>
      <c r="R31" s="8">
        <v>100</v>
      </c>
      <c r="S31" s="154"/>
      <c r="T31" s="9">
        <v>4.5</v>
      </c>
      <c r="U31" s="8">
        <v>4.5</v>
      </c>
      <c r="V31"/>
      <c r="W31" s="161">
        <f t="shared" si="0"/>
        <v>0</v>
      </c>
    </row>
    <row r="32" spans="1:23" ht="15" x14ac:dyDescent="0.2">
      <c r="A32" s="223"/>
      <c r="B32" s="101" t="s">
        <v>147</v>
      </c>
      <c r="C32" s="11" t="s">
        <v>111</v>
      </c>
      <c r="D32" s="11" t="s">
        <v>1177</v>
      </c>
      <c r="E32" s="11" t="s">
        <v>80</v>
      </c>
      <c r="F32" s="12" t="s">
        <v>1110</v>
      </c>
      <c r="G32" s="13">
        <v>42998</v>
      </c>
      <c r="H32" s="13">
        <v>43000</v>
      </c>
      <c r="I32" s="14">
        <v>8000</v>
      </c>
      <c r="J32" s="15">
        <v>99.38</v>
      </c>
      <c r="K32" s="13">
        <v>43731</v>
      </c>
      <c r="L32" s="15">
        <v>20</v>
      </c>
      <c r="M32" s="14">
        <v>0</v>
      </c>
      <c r="N32" s="14">
        <v>8000</v>
      </c>
      <c r="O32" s="14">
        <v>8000</v>
      </c>
      <c r="P32" s="15">
        <v>95</v>
      </c>
      <c r="Q32" s="15">
        <v>95</v>
      </c>
      <c r="R32" s="15">
        <v>100</v>
      </c>
      <c r="S32" s="153">
        <f t="shared" ref="S32:S37" si="1">I32</f>
        <v>8000</v>
      </c>
      <c r="T32" s="16">
        <v>4.5</v>
      </c>
      <c r="U32" s="15">
        <v>4.5290295885351002</v>
      </c>
      <c r="V32"/>
      <c r="W32" s="161">
        <f t="shared" si="0"/>
        <v>0</v>
      </c>
    </row>
    <row r="33" spans="1:23" ht="15" x14ac:dyDescent="0.2">
      <c r="A33" s="224">
        <v>2018</v>
      </c>
      <c r="B33" s="100" t="s">
        <v>943</v>
      </c>
      <c r="C33" s="4" t="s">
        <v>111</v>
      </c>
      <c r="D33" s="4" t="s">
        <v>1177</v>
      </c>
      <c r="E33" s="4" t="s">
        <v>80</v>
      </c>
      <c r="F33" s="5" t="s">
        <v>1111</v>
      </c>
      <c r="G33" s="6">
        <v>43180</v>
      </c>
      <c r="H33" s="6">
        <v>43182</v>
      </c>
      <c r="I33" s="7">
        <v>7500</v>
      </c>
      <c r="J33" s="8">
        <v>97.886700000000005</v>
      </c>
      <c r="K33" s="6">
        <v>43913</v>
      </c>
      <c r="L33" s="8">
        <v>100</v>
      </c>
      <c r="M33" s="7">
        <v>7500</v>
      </c>
      <c r="N33" s="7">
        <v>0</v>
      </c>
      <c r="O33" s="7">
        <v>7500</v>
      </c>
      <c r="P33" s="8"/>
      <c r="Q33" s="8"/>
      <c r="R33" s="8"/>
      <c r="S33" s="153">
        <f t="shared" si="1"/>
        <v>7500</v>
      </c>
      <c r="T33" s="9">
        <v>4.5</v>
      </c>
      <c r="U33" s="8">
        <v>4.6004224932894555</v>
      </c>
      <c r="V33"/>
      <c r="W33" s="161">
        <f t="shared" si="0"/>
        <v>0</v>
      </c>
    </row>
    <row r="34" spans="1:23" ht="15" x14ac:dyDescent="0.2">
      <c r="A34" s="224"/>
      <c r="B34" s="101" t="s">
        <v>17</v>
      </c>
      <c r="C34" s="11" t="s">
        <v>111</v>
      </c>
      <c r="D34" s="11" t="s">
        <v>1177</v>
      </c>
      <c r="E34" s="11" t="s">
        <v>80</v>
      </c>
      <c r="F34" s="12" t="s">
        <v>1112</v>
      </c>
      <c r="G34" s="13">
        <v>43194</v>
      </c>
      <c r="H34" s="13">
        <v>43196</v>
      </c>
      <c r="I34" s="14">
        <v>4100</v>
      </c>
      <c r="J34" s="15">
        <v>96.083200000000005</v>
      </c>
      <c r="K34" s="13">
        <v>43913</v>
      </c>
      <c r="L34" s="15">
        <v>27.3611</v>
      </c>
      <c r="M34" s="14">
        <v>3995.84</v>
      </c>
      <c r="N34" s="14">
        <v>104.15999999999985</v>
      </c>
      <c r="O34" s="14">
        <v>4100</v>
      </c>
      <c r="P34" s="15"/>
      <c r="Q34" s="15"/>
      <c r="R34" s="15"/>
      <c r="S34" s="153">
        <f t="shared" si="1"/>
        <v>4100</v>
      </c>
      <c r="T34" s="16">
        <v>4.5</v>
      </c>
      <c r="U34" s="15">
        <v>4.6895348152973177</v>
      </c>
      <c r="V34"/>
      <c r="W34" s="161">
        <f t="shared" si="0"/>
        <v>0</v>
      </c>
    </row>
    <row r="35" spans="1:23" ht="15" x14ac:dyDescent="0.2">
      <c r="A35" s="224"/>
      <c r="B35" s="100" t="s">
        <v>33</v>
      </c>
      <c r="C35" s="4" t="s">
        <v>111</v>
      </c>
      <c r="D35" s="4" t="s">
        <v>1177</v>
      </c>
      <c r="E35" s="4" t="s">
        <v>80</v>
      </c>
      <c r="F35" s="5" t="s">
        <v>1113</v>
      </c>
      <c r="G35" s="6">
        <v>43243</v>
      </c>
      <c r="H35" s="6">
        <v>43245</v>
      </c>
      <c r="I35" s="7">
        <v>27449</v>
      </c>
      <c r="J35" s="8">
        <v>99.974599999999995</v>
      </c>
      <c r="K35" s="6">
        <v>43976</v>
      </c>
      <c r="L35" s="8">
        <v>78.424999999999997</v>
      </c>
      <c r="M35" s="7">
        <v>12000</v>
      </c>
      <c r="N35" s="7">
        <v>15449</v>
      </c>
      <c r="O35" s="7">
        <v>27449</v>
      </c>
      <c r="P35" s="8"/>
      <c r="Q35" s="8"/>
      <c r="R35" s="8"/>
      <c r="S35" s="153">
        <f t="shared" si="1"/>
        <v>27449</v>
      </c>
      <c r="T35" s="9">
        <v>5</v>
      </c>
      <c r="U35" s="8">
        <v>5.0013066108216551</v>
      </c>
      <c r="V35"/>
      <c r="W35" s="161">
        <f t="shared" si="0"/>
        <v>0</v>
      </c>
    </row>
    <row r="36" spans="1:23" ht="15" x14ac:dyDescent="0.2">
      <c r="A36" s="224"/>
      <c r="B36" s="101" t="s">
        <v>57</v>
      </c>
      <c r="C36" s="11" t="s">
        <v>111</v>
      </c>
      <c r="D36" s="11" t="s">
        <v>1177</v>
      </c>
      <c r="E36" s="11" t="s">
        <v>82</v>
      </c>
      <c r="F36" s="12" t="s">
        <v>1114</v>
      </c>
      <c r="G36" s="13">
        <v>43285</v>
      </c>
      <c r="H36" s="13">
        <v>43287</v>
      </c>
      <c r="I36" s="14">
        <v>8800</v>
      </c>
      <c r="J36" s="15">
        <v>88.244299999999996</v>
      </c>
      <c r="K36" s="13">
        <v>44382</v>
      </c>
      <c r="L36" s="15">
        <v>80.25</v>
      </c>
      <c r="M36" s="14">
        <v>2100</v>
      </c>
      <c r="N36" s="14">
        <v>6700</v>
      </c>
      <c r="O36" s="14">
        <v>8800</v>
      </c>
      <c r="P36" s="15"/>
      <c r="Q36" s="15"/>
      <c r="R36" s="15"/>
      <c r="S36" s="153">
        <f t="shared" si="1"/>
        <v>8800</v>
      </c>
      <c r="T36" s="16">
        <v>5.75</v>
      </c>
      <c r="U36" s="15">
        <v>6.5180498698519722</v>
      </c>
      <c r="V36"/>
      <c r="W36" s="161">
        <f t="shared" si="0"/>
        <v>0</v>
      </c>
    </row>
    <row r="37" spans="1:23" ht="15" x14ac:dyDescent="0.2">
      <c r="A37" s="224"/>
      <c r="B37" s="210" t="s">
        <v>1078</v>
      </c>
      <c r="C37" s="4" t="s">
        <v>111</v>
      </c>
      <c r="D37" s="4" t="s">
        <v>1177</v>
      </c>
      <c r="E37" s="4" t="s">
        <v>82</v>
      </c>
      <c r="F37" s="5" t="s">
        <v>1115</v>
      </c>
      <c r="G37" s="6">
        <v>43313</v>
      </c>
      <c r="H37" s="6">
        <v>43315</v>
      </c>
      <c r="I37" s="7">
        <v>5000</v>
      </c>
      <c r="J37" s="8">
        <v>75.441100000000006</v>
      </c>
      <c r="K37" s="6">
        <v>44382</v>
      </c>
      <c r="L37" s="8">
        <v>66.666700000000006</v>
      </c>
      <c r="M37" s="7">
        <v>0</v>
      </c>
      <c r="N37" s="7">
        <v>5000</v>
      </c>
      <c r="O37" s="7">
        <v>5000</v>
      </c>
      <c r="P37" s="8"/>
      <c r="Q37" s="8"/>
      <c r="R37" s="8"/>
      <c r="S37" s="153">
        <f t="shared" si="1"/>
        <v>5000</v>
      </c>
      <c r="T37" s="9">
        <v>5.75</v>
      </c>
      <c r="U37" s="8">
        <v>7.6257142080207032</v>
      </c>
      <c r="V37"/>
      <c r="W37" s="161">
        <f t="shared" si="0"/>
        <v>0</v>
      </c>
    </row>
    <row r="38" spans="1:23" ht="15" x14ac:dyDescent="0.2">
      <c r="A38" s="224"/>
      <c r="B38" s="212"/>
      <c r="C38" s="4" t="s">
        <v>111</v>
      </c>
      <c r="D38" s="4" t="s">
        <v>1177</v>
      </c>
      <c r="E38" s="4" t="s">
        <v>77</v>
      </c>
      <c r="F38" s="5" t="s">
        <v>1116</v>
      </c>
      <c r="G38" s="6">
        <v>43313</v>
      </c>
      <c r="H38" s="6">
        <v>43315</v>
      </c>
      <c r="I38" s="7">
        <v>10000</v>
      </c>
      <c r="J38" s="8">
        <v>100</v>
      </c>
      <c r="K38" s="6">
        <v>45141</v>
      </c>
      <c r="L38" s="8">
        <v>100</v>
      </c>
      <c r="M38" s="7">
        <v>0</v>
      </c>
      <c r="N38" s="7">
        <v>10000</v>
      </c>
      <c r="O38" s="7">
        <v>10000</v>
      </c>
      <c r="P38" s="8">
        <v>100</v>
      </c>
      <c r="Q38" s="8">
        <v>100</v>
      </c>
      <c r="R38" s="8">
        <v>100</v>
      </c>
      <c r="S38" s="154">
        <v>10000</v>
      </c>
      <c r="T38" s="9">
        <v>7</v>
      </c>
      <c r="U38" s="8">
        <v>7</v>
      </c>
      <c r="V38"/>
      <c r="W38" s="161">
        <f t="shared" si="0"/>
        <v>0</v>
      </c>
    </row>
    <row r="39" spans="1:23" ht="15" x14ac:dyDescent="0.2">
      <c r="A39" s="224"/>
      <c r="B39" s="101" t="s">
        <v>147</v>
      </c>
      <c r="C39" s="11" t="s">
        <v>111</v>
      </c>
      <c r="D39" s="11" t="s">
        <v>1177</v>
      </c>
      <c r="E39" s="11" t="s">
        <v>80</v>
      </c>
      <c r="F39" s="12" t="s">
        <v>1110</v>
      </c>
      <c r="G39" s="13">
        <v>43355</v>
      </c>
      <c r="H39" s="13">
        <v>43357</v>
      </c>
      <c r="I39" s="14">
        <v>18600</v>
      </c>
      <c r="J39" s="15">
        <v>96.1648</v>
      </c>
      <c r="K39" s="13">
        <v>43731</v>
      </c>
      <c r="L39" s="15">
        <v>93</v>
      </c>
      <c r="M39" s="14">
        <v>11100</v>
      </c>
      <c r="N39" s="14">
        <v>7500</v>
      </c>
      <c r="O39" s="14">
        <v>18600</v>
      </c>
      <c r="P39" s="15">
        <v>75</v>
      </c>
      <c r="Q39" s="15">
        <v>75</v>
      </c>
      <c r="R39" s="15">
        <v>100</v>
      </c>
      <c r="S39" s="153">
        <v>20000</v>
      </c>
      <c r="T39" s="16">
        <v>4.5</v>
      </c>
      <c r="U39" s="15">
        <v>4.7193484518243682</v>
      </c>
      <c r="V39"/>
      <c r="W39" s="161">
        <f t="shared" si="0"/>
        <v>0</v>
      </c>
    </row>
    <row r="40" spans="1:23" ht="15" x14ac:dyDescent="0.2">
      <c r="A40" s="224"/>
      <c r="B40" s="100" t="s">
        <v>152</v>
      </c>
      <c r="C40" s="4" t="s">
        <v>111</v>
      </c>
      <c r="D40" s="4" t="s">
        <v>1177</v>
      </c>
      <c r="E40" s="4" t="s">
        <v>80</v>
      </c>
      <c r="F40" s="5" t="s">
        <v>1117</v>
      </c>
      <c r="G40" s="6">
        <v>43397</v>
      </c>
      <c r="H40" s="6">
        <v>43399</v>
      </c>
      <c r="I40" s="7">
        <v>3282</v>
      </c>
      <c r="J40" s="8">
        <v>91.761300000000006</v>
      </c>
      <c r="K40" s="6">
        <v>43913</v>
      </c>
      <c r="L40" s="8">
        <v>21.88</v>
      </c>
      <c r="M40" s="7">
        <v>2980</v>
      </c>
      <c r="N40" s="7">
        <v>302</v>
      </c>
      <c r="O40" s="7">
        <v>3282</v>
      </c>
      <c r="P40" s="8"/>
      <c r="Q40" s="8"/>
      <c r="R40" s="8"/>
      <c r="S40" s="154"/>
      <c r="T40" s="9">
        <v>4.5</v>
      </c>
      <c r="U40" s="8">
        <v>4.9170083522101953</v>
      </c>
      <c r="V40"/>
      <c r="W40" s="161">
        <f t="shared" si="0"/>
        <v>0</v>
      </c>
    </row>
    <row r="41" spans="1:23" ht="15" x14ac:dyDescent="0.2">
      <c r="A41" s="224"/>
      <c r="B41" s="101" t="s">
        <v>161</v>
      </c>
      <c r="C41" s="11" t="s">
        <v>111</v>
      </c>
      <c r="D41" s="11" t="s">
        <v>1177</v>
      </c>
      <c r="E41" s="11" t="s">
        <v>80</v>
      </c>
      <c r="F41" s="12" t="s">
        <v>1118</v>
      </c>
      <c r="G41" s="13">
        <v>43432</v>
      </c>
      <c r="H41" s="13">
        <v>43434</v>
      </c>
      <c r="I41" s="14">
        <v>15000</v>
      </c>
      <c r="J41" s="15">
        <v>101.7735</v>
      </c>
      <c r="K41" s="13">
        <v>43913</v>
      </c>
      <c r="L41" s="15">
        <v>136.66669999999999</v>
      </c>
      <c r="M41" s="14">
        <v>15000</v>
      </c>
      <c r="N41" s="14">
        <v>0</v>
      </c>
      <c r="O41" s="14">
        <v>15000</v>
      </c>
      <c r="P41" s="15">
        <v>96</v>
      </c>
      <c r="Q41" s="15">
        <v>96</v>
      </c>
      <c r="R41" s="15">
        <v>100</v>
      </c>
      <c r="S41" s="153">
        <v>15000</v>
      </c>
      <c r="T41" s="16">
        <v>4.5</v>
      </c>
      <c r="U41" s="15">
        <v>4.4188684205100195</v>
      </c>
      <c r="V41"/>
      <c r="W41" s="161">
        <f t="shared" si="0"/>
        <v>0</v>
      </c>
    </row>
    <row r="42" spans="1:23" ht="15" x14ac:dyDescent="0.2">
      <c r="A42" s="224"/>
      <c r="B42" s="100" t="s">
        <v>946</v>
      </c>
      <c r="C42" s="4" t="s">
        <v>111</v>
      </c>
      <c r="D42" s="4" t="s">
        <v>1177</v>
      </c>
      <c r="E42" s="4" t="s">
        <v>80</v>
      </c>
      <c r="F42" s="5" t="s">
        <v>1118</v>
      </c>
      <c r="G42" s="6">
        <v>43446</v>
      </c>
      <c r="H42" s="6">
        <v>43448</v>
      </c>
      <c r="I42" s="7">
        <v>11000</v>
      </c>
      <c r="J42" s="8">
        <v>99.391000000000005</v>
      </c>
      <c r="K42" s="6">
        <v>43913</v>
      </c>
      <c r="L42" s="8">
        <v>93.6</v>
      </c>
      <c r="M42" s="7">
        <v>5000</v>
      </c>
      <c r="N42" s="7">
        <v>6000</v>
      </c>
      <c r="O42" s="7">
        <v>11000</v>
      </c>
      <c r="P42" s="8">
        <v>95</v>
      </c>
      <c r="Q42" s="8">
        <v>95</v>
      </c>
      <c r="R42" s="8">
        <v>97</v>
      </c>
      <c r="S42" s="154">
        <v>12500</v>
      </c>
      <c r="T42" s="9">
        <v>4.5</v>
      </c>
      <c r="U42" s="8">
        <v>4.5285114661114054</v>
      </c>
      <c r="V42"/>
      <c r="W42" s="161">
        <f t="shared" si="0"/>
        <v>0</v>
      </c>
    </row>
    <row r="43" spans="1:23" s="116" customFormat="1" ht="15" x14ac:dyDescent="0.2">
      <c r="A43" s="223">
        <v>2019</v>
      </c>
      <c r="B43" s="218" t="s">
        <v>944</v>
      </c>
      <c r="C43" s="72" t="s">
        <v>76</v>
      </c>
      <c r="D43" s="72" t="s">
        <v>1177</v>
      </c>
      <c r="E43" s="72" t="s">
        <v>82</v>
      </c>
      <c r="F43" s="12" t="s">
        <v>1119</v>
      </c>
      <c r="G43" s="13">
        <v>43516</v>
      </c>
      <c r="H43" s="13">
        <v>43518</v>
      </c>
      <c r="I43" s="14">
        <v>14770</v>
      </c>
      <c r="J43" s="15">
        <v>98.515000000000001</v>
      </c>
      <c r="K43" s="13">
        <v>44614</v>
      </c>
      <c r="L43" s="15">
        <v>78.2</v>
      </c>
      <c r="M43" s="14">
        <v>12770</v>
      </c>
      <c r="N43" s="14">
        <v>2000</v>
      </c>
      <c r="O43" s="14">
        <v>14770</v>
      </c>
      <c r="P43" s="15">
        <v>96.5</v>
      </c>
      <c r="Q43" s="15">
        <v>96.5</v>
      </c>
      <c r="R43" s="15">
        <v>100</v>
      </c>
      <c r="S43" s="153">
        <v>14770</v>
      </c>
      <c r="T43" s="16">
        <v>3.7</v>
      </c>
      <c r="U43" s="15">
        <v>3.756304399452961</v>
      </c>
      <c r="W43" s="161">
        <f t="shared" si="0"/>
        <v>0</v>
      </c>
    </row>
    <row r="44" spans="1:23" ht="15" x14ac:dyDescent="0.2">
      <c r="A44" s="223"/>
      <c r="B44" s="214"/>
      <c r="C44" s="11" t="s">
        <v>112</v>
      </c>
      <c r="D44" s="11" t="s">
        <v>1362</v>
      </c>
      <c r="E44" s="11" t="s">
        <v>80</v>
      </c>
      <c r="F44" s="12" t="s">
        <v>1121</v>
      </c>
      <c r="G44" s="13">
        <v>43509</v>
      </c>
      <c r="H44" s="13">
        <v>43509</v>
      </c>
      <c r="I44" s="14">
        <v>32333.33</v>
      </c>
      <c r="J44" s="15"/>
      <c r="K44" s="13">
        <v>44240</v>
      </c>
      <c r="L44" s="15"/>
      <c r="M44" s="14">
        <v>32333.33</v>
      </c>
      <c r="N44" s="14">
        <v>0</v>
      </c>
      <c r="O44" s="14">
        <v>32333.33</v>
      </c>
      <c r="P44" s="15"/>
      <c r="Q44" s="15"/>
      <c r="R44" s="15"/>
      <c r="S44" s="153"/>
      <c r="T44" s="16">
        <v>5</v>
      </c>
      <c r="U44" s="15">
        <v>5</v>
      </c>
      <c r="V44"/>
      <c r="W44" s="161">
        <f t="shared" si="0"/>
        <v>0</v>
      </c>
    </row>
    <row r="45" spans="1:23" ht="15" x14ac:dyDescent="0.2">
      <c r="A45" s="223"/>
      <c r="B45" s="214"/>
      <c r="C45" s="11" t="s">
        <v>112</v>
      </c>
      <c r="D45" s="11" t="s">
        <v>1362</v>
      </c>
      <c r="E45" s="11" t="s">
        <v>82</v>
      </c>
      <c r="F45" s="12" t="s">
        <v>1122</v>
      </c>
      <c r="G45" s="13">
        <v>43509</v>
      </c>
      <c r="H45" s="13">
        <v>43509</v>
      </c>
      <c r="I45" s="14">
        <v>32333.33</v>
      </c>
      <c r="J45" s="15"/>
      <c r="K45" s="13">
        <v>44605</v>
      </c>
      <c r="L45" s="15"/>
      <c r="M45" s="14">
        <v>32333.33</v>
      </c>
      <c r="N45" s="14">
        <v>0</v>
      </c>
      <c r="O45" s="14">
        <v>32333.33</v>
      </c>
      <c r="P45" s="15"/>
      <c r="Q45" s="15"/>
      <c r="R45" s="15"/>
      <c r="S45" s="153"/>
      <c r="T45" s="16">
        <v>5</v>
      </c>
      <c r="U45" s="15">
        <v>5</v>
      </c>
      <c r="V45"/>
      <c r="W45" s="161">
        <f t="shared" si="0"/>
        <v>0</v>
      </c>
    </row>
    <row r="46" spans="1:23" ht="15" x14ac:dyDescent="0.2">
      <c r="A46" s="223"/>
      <c r="B46" s="214"/>
      <c r="C46" s="11" t="s">
        <v>112</v>
      </c>
      <c r="D46" s="11" t="s">
        <v>1362</v>
      </c>
      <c r="E46" s="11" t="s">
        <v>85</v>
      </c>
      <c r="F46" s="12" t="s">
        <v>1123</v>
      </c>
      <c r="G46" s="13">
        <v>43509</v>
      </c>
      <c r="H46" s="13">
        <v>43509</v>
      </c>
      <c r="I46" s="14">
        <v>32333.33</v>
      </c>
      <c r="J46" s="15"/>
      <c r="K46" s="13">
        <v>44970</v>
      </c>
      <c r="L46" s="15"/>
      <c r="M46" s="14">
        <v>32333.33</v>
      </c>
      <c r="N46" s="14">
        <v>0</v>
      </c>
      <c r="O46" s="14">
        <v>32333.33</v>
      </c>
      <c r="P46" s="15"/>
      <c r="Q46" s="15"/>
      <c r="R46" s="15"/>
      <c r="S46" s="153"/>
      <c r="T46" s="16">
        <v>5</v>
      </c>
      <c r="U46" s="15">
        <v>5</v>
      </c>
      <c r="V46"/>
      <c r="W46" s="161">
        <f t="shared" si="0"/>
        <v>0</v>
      </c>
    </row>
    <row r="47" spans="1:23" ht="15" x14ac:dyDescent="0.2">
      <c r="A47" s="223"/>
      <c r="B47" s="214"/>
      <c r="C47" s="11" t="s">
        <v>112</v>
      </c>
      <c r="D47" s="11" t="s">
        <v>1362</v>
      </c>
      <c r="E47" s="11" t="s">
        <v>77</v>
      </c>
      <c r="F47" s="12" t="s">
        <v>1124</v>
      </c>
      <c r="G47" s="13">
        <v>43509</v>
      </c>
      <c r="H47" s="13">
        <v>43509</v>
      </c>
      <c r="I47" s="14">
        <v>32333.33</v>
      </c>
      <c r="J47" s="15"/>
      <c r="K47" s="13">
        <v>45335</v>
      </c>
      <c r="L47" s="15"/>
      <c r="M47" s="14">
        <v>32333.33</v>
      </c>
      <c r="N47" s="14">
        <v>0</v>
      </c>
      <c r="O47" s="14">
        <v>32333.33</v>
      </c>
      <c r="P47" s="15"/>
      <c r="Q47" s="15"/>
      <c r="R47" s="15"/>
      <c r="S47" s="153"/>
      <c r="T47" s="16">
        <v>5</v>
      </c>
      <c r="U47" s="15">
        <v>5</v>
      </c>
      <c r="V47"/>
      <c r="W47" s="161">
        <f t="shared" si="0"/>
        <v>0</v>
      </c>
    </row>
    <row r="48" spans="1:23" ht="15" x14ac:dyDescent="0.2">
      <c r="A48" s="223"/>
      <c r="B48" s="214"/>
      <c r="C48" s="11" t="s">
        <v>112</v>
      </c>
      <c r="D48" s="11" t="s">
        <v>1362</v>
      </c>
      <c r="E48" s="11" t="s">
        <v>952</v>
      </c>
      <c r="F48" s="12" t="s">
        <v>1125</v>
      </c>
      <c r="G48" s="13">
        <v>43509</v>
      </c>
      <c r="H48" s="13">
        <v>43509</v>
      </c>
      <c r="I48" s="14">
        <v>32333.33</v>
      </c>
      <c r="J48" s="15"/>
      <c r="K48" s="13">
        <v>45701</v>
      </c>
      <c r="L48" s="15"/>
      <c r="M48" s="14">
        <v>32333.33</v>
      </c>
      <c r="N48" s="14">
        <v>0</v>
      </c>
      <c r="O48" s="14">
        <v>32333.33</v>
      </c>
      <c r="P48" s="15"/>
      <c r="Q48" s="15"/>
      <c r="R48" s="15"/>
      <c r="S48" s="153"/>
      <c r="T48" s="16">
        <v>5</v>
      </c>
      <c r="U48" s="15">
        <v>5</v>
      </c>
      <c r="V48"/>
      <c r="W48" s="161">
        <f t="shared" si="0"/>
        <v>0</v>
      </c>
    </row>
    <row r="49" spans="1:23" ht="15" x14ac:dyDescent="0.2">
      <c r="A49" s="223"/>
      <c r="B49" s="214"/>
      <c r="C49" s="11" t="s">
        <v>112</v>
      </c>
      <c r="D49" s="11" t="s">
        <v>1362</v>
      </c>
      <c r="E49" s="11" t="s">
        <v>101</v>
      </c>
      <c r="F49" s="12" t="s">
        <v>1126</v>
      </c>
      <c r="G49" s="13">
        <v>43509</v>
      </c>
      <c r="H49" s="13">
        <v>43509</v>
      </c>
      <c r="I49" s="14">
        <v>32333.33</v>
      </c>
      <c r="J49" s="15"/>
      <c r="K49" s="13">
        <v>46066</v>
      </c>
      <c r="L49" s="15"/>
      <c r="M49" s="14">
        <v>32333.33</v>
      </c>
      <c r="N49" s="14">
        <v>0</v>
      </c>
      <c r="O49" s="14">
        <v>32333.33</v>
      </c>
      <c r="P49" s="15"/>
      <c r="Q49" s="15"/>
      <c r="R49" s="15"/>
      <c r="S49" s="153"/>
      <c r="T49" s="16">
        <v>5</v>
      </c>
      <c r="U49" s="15">
        <v>5</v>
      </c>
      <c r="V49"/>
      <c r="W49" s="161">
        <f t="shared" si="0"/>
        <v>0</v>
      </c>
    </row>
    <row r="50" spans="1:23" ht="15" x14ac:dyDescent="0.2">
      <c r="A50" s="223"/>
      <c r="B50" s="214"/>
      <c r="C50" s="11" t="s">
        <v>112</v>
      </c>
      <c r="D50" s="11" t="s">
        <v>1362</v>
      </c>
      <c r="E50" s="11" t="s">
        <v>1127</v>
      </c>
      <c r="F50" s="12" t="s">
        <v>1128</v>
      </c>
      <c r="G50" s="13">
        <v>43509</v>
      </c>
      <c r="H50" s="13">
        <v>43509</v>
      </c>
      <c r="I50" s="14">
        <v>32333.33</v>
      </c>
      <c r="J50" s="15"/>
      <c r="K50" s="13">
        <v>46431</v>
      </c>
      <c r="L50" s="15"/>
      <c r="M50" s="14">
        <v>32333.33</v>
      </c>
      <c r="N50" s="14">
        <v>0</v>
      </c>
      <c r="O50" s="14">
        <v>32333.33</v>
      </c>
      <c r="P50" s="15"/>
      <c r="Q50" s="15"/>
      <c r="R50" s="15"/>
      <c r="S50" s="153"/>
      <c r="T50" s="16">
        <v>5</v>
      </c>
      <c r="U50" s="15">
        <v>5</v>
      </c>
      <c r="V50"/>
      <c r="W50" s="161">
        <f t="shared" si="0"/>
        <v>0</v>
      </c>
    </row>
    <row r="51" spans="1:23" ht="15" x14ac:dyDescent="0.2">
      <c r="A51" s="223"/>
      <c r="B51" s="214"/>
      <c r="C51" s="11" t="s">
        <v>112</v>
      </c>
      <c r="D51" s="11" t="s">
        <v>1362</v>
      </c>
      <c r="E51" s="11" t="s">
        <v>1129</v>
      </c>
      <c r="F51" s="12" t="s">
        <v>1130</v>
      </c>
      <c r="G51" s="13">
        <v>43509</v>
      </c>
      <c r="H51" s="13">
        <v>43509</v>
      </c>
      <c r="I51" s="14">
        <v>32333.33</v>
      </c>
      <c r="J51" s="15"/>
      <c r="K51" s="13">
        <v>46796</v>
      </c>
      <c r="L51" s="15"/>
      <c r="M51" s="14">
        <v>32333.33</v>
      </c>
      <c r="N51" s="14">
        <v>0</v>
      </c>
      <c r="O51" s="14">
        <v>32333.33</v>
      </c>
      <c r="P51" s="15"/>
      <c r="Q51" s="15"/>
      <c r="R51" s="15"/>
      <c r="S51" s="153"/>
      <c r="T51" s="16">
        <v>5</v>
      </c>
      <c r="U51" s="15">
        <v>5</v>
      </c>
      <c r="V51"/>
      <c r="W51" s="161">
        <f t="shared" si="0"/>
        <v>0</v>
      </c>
    </row>
    <row r="52" spans="1:23" ht="15" x14ac:dyDescent="0.2">
      <c r="A52" s="223"/>
      <c r="B52" s="215"/>
      <c r="C52" s="11" t="s">
        <v>112</v>
      </c>
      <c r="D52" s="11" t="s">
        <v>1362</v>
      </c>
      <c r="E52" s="11" t="s">
        <v>92</v>
      </c>
      <c r="F52" s="12" t="s">
        <v>1131</v>
      </c>
      <c r="G52" s="13">
        <v>43509</v>
      </c>
      <c r="H52" s="13">
        <v>43509</v>
      </c>
      <c r="I52" s="14">
        <v>32333.33</v>
      </c>
      <c r="J52" s="15"/>
      <c r="K52" s="13">
        <v>47162</v>
      </c>
      <c r="L52" s="15"/>
      <c r="M52" s="14">
        <v>32333.33</v>
      </c>
      <c r="N52" s="14">
        <v>0</v>
      </c>
      <c r="O52" s="14">
        <v>32333.33</v>
      </c>
      <c r="P52" s="15"/>
      <c r="Q52" s="15"/>
      <c r="R52" s="15"/>
      <c r="S52" s="153"/>
      <c r="T52" s="16">
        <v>5</v>
      </c>
      <c r="U52" s="15">
        <v>5</v>
      </c>
      <c r="V52"/>
      <c r="W52" s="161">
        <f t="shared" si="0"/>
        <v>0</v>
      </c>
    </row>
    <row r="53" spans="1:23" ht="15" x14ac:dyDescent="0.2">
      <c r="A53" s="223"/>
      <c r="B53" s="100" t="s">
        <v>17</v>
      </c>
      <c r="C53" s="4" t="s">
        <v>111</v>
      </c>
      <c r="D53" s="4" t="s">
        <v>1177</v>
      </c>
      <c r="E53" s="4" t="s">
        <v>82</v>
      </c>
      <c r="F53" s="5" t="s">
        <v>1120</v>
      </c>
      <c r="G53" s="6">
        <v>43565</v>
      </c>
      <c r="H53" s="6">
        <v>43567</v>
      </c>
      <c r="I53" s="7">
        <v>15000</v>
      </c>
      <c r="J53" s="8">
        <v>99.219899999999996</v>
      </c>
      <c r="K53" s="6">
        <v>44649</v>
      </c>
      <c r="L53" s="8">
        <v>85.714299999999994</v>
      </c>
      <c r="M53" s="7">
        <v>15000</v>
      </c>
      <c r="N53" s="7">
        <v>0</v>
      </c>
      <c r="O53" s="7">
        <v>15000</v>
      </c>
      <c r="P53" s="8">
        <v>99</v>
      </c>
      <c r="Q53" s="8">
        <v>99</v>
      </c>
      <c r="R53" s="8">
        <v>99</v>
      </c>
      <c r="S53" s="154">
        <v>17500</v>
      </c>
      <c r="T53" s="9">
        <v>5.75</v>
      </c>
      <c r="U53" s="8">
        <v>5.7953540946887312</v>
      </c>
      <c r="V53"/>
      <c r="W53" s="161">
        <f t="shared" si="0"/>
        <v>0</v>
      </c>
    </row>
    <row r="54" spans="1:23" ht="15" x14ac:dyDescent="0.2">
      <c r="A54" s="223"/>
      <c r="B54" s="218" t="s">
        <v>33</v>
      </c>
      <c r="C54" s="11" t="s">
        <v>76</v>
      </c>
      <c r="D54" s="11" t="s">
        <v>1177</v>
      </c>
      <c r="E54" s="11" t="s">
        <v>82</v>
      </c>
      <c r="F54" s="12" t="s">
        <v>1132</v>
      </c>
      <c r="G54" s="13">
        <v>43607</v>
      </c>
      <c r="H54" s="13">
        <v>43609</v>
      </c>
      <c r="I54" s="14">
        <v>72540</v>
      </c>
      <c r="J54" s="15">
        <v>99.672600000000003</v>
      </c>
      <c r="K54" s="13">
        <v>44705</v>
      </c>
      <c r="L54" s="15">
        <v>77.14</v>
      </c>
      <c r="M54" s="14">
        <v>64540</v>
      </c>
      <c r="N54" s="14">
        <v>8000</v>
      </c>
      <c r="O54" s="14">
        <v>72540</v>
      </c>
      <c r="P54" s="15">
        <v>98</v>
      </c>
      <c r="Q54" s="15">
        <v>98</v>
      </c>
      <c r="R54" s="15">
        <v>100</v>
      </c>
      <c r="S54" s="153">
        <v>100000</v>
      </c>
      <c r="T54" s="16">
        <v>4</v>
      </c>
      <c r="U54" s="15">
        <v>4.0132444807126726</v>
      </c>
      <c r="V54"/>
      <c r="W54" s="161">
        <f t="shared" si="0"/>
        <v>0</v>
      </c>
    </row>
    <row r="55" spans="1:23" ht="15" x14ac:dyDescent="0.2">
      <c r="A55" s="223"/>
      <c r="B55" s="214"/>
      <c r="C55" s="11" t="s">
        <v>76</v>
      </c>
      <c r="D55" s="11" t="s">
        <v>1177</v>
      </c>
      <c r="E55" s="11" t="s">
        <v>85</v>
      </c>
      <c r="F55" s="12" t="s">
        <v>1133</v>
      </c>
      <c r="G55" s="13">
        <v>43614</v>
      </c>
      <c r="H55" s="13">
        <v>43616</v>
      </c>
      <c r="I55" s="14">
        <v>48482</v>
      </c>
      <c r="J55" s="15">
        <v>98.278499999999994</v>
      </c>
      <c r="K55" s="13">
        <v>45077</v>
      </c>
      <c r="L55" s="15">
        <v>48.654000000000003</v>
      </c>
      <c r="M55" s="14">
        <v>48482</v>
      </c>
      <c r="N55" s="14">
        <v>0</v>
      </c>
      <c r="O55" s="14">
        <v>48482</v>
      </c>
      <c r="P55" s="15">
        <v>96</v>
      </c>
      <c r="Q55" s="15">
        <v>96</v>
      </c>
      <c r="R55" s="15">
        <v>100</v>
      </c>
      <c r="S55" s="153">
        <v>100000</v>
      </c>
      <c r="T55" s="16">
        <v>4.75</v>
      </c>
      <c r="U55" s="15">
        <v>4.8332767837960358</v>
      </c>
      <c r="V55"/>
      <c r="W55" s="161">
        <f t="shared" si="0"/>
        <v>0</v>
      </c>
    </row>
    <row r="56" spans="1:23" ht="15" x14ac:dyDescent="0.2">
      <c r="A56" s="223"/>
      <c r="B56" s="215"/>
      <c r="C56" s="11" t="s">
        <v>111</v>
      </c>
      <c r="D56" s="11" t="s">
        <v>1177</v>
      </c>
      <c r="E56" s="11" t="s">
        <v>82</v>
      </c>
      <c r="F56" s="12" t="s">
        <v>1134</v>
      </c>
      <c r="G56" s="13">
        <v>43593</v>
      </c>
      <c r="H56" s="13">
        <v>43595</v>
      </c>
      <c r="I56" s="14">
        <v>8500</v>
      </c>
      <c r="J56" s="15">
        <v>101.82259999999999</v>
      </c>
      <c r="K56" s="13">
        <v>44382</v>
      </c>
      <c r="L56" s="15">
        <v>85</v>
      </c>
      <c r="M56" s="14">
        <v>1500</v>
      </c>
      <c r="N56" s="14">
        <v>7000</v>
      </c>
      <c r="O56" s="14">
        <v>8500</v>
      </c>
      <c r="P56" s="15">
        <v>94</v>
      </c>
      <c r="Q56" s="15">
        <v>94</v>
      </c>
      <c r="R56" s="15">
        <v>100</v>
      </c>
      <c r="S56" s="153">
        <v>10000</v>
      </c>
      <c r="T56" s="16">
        <v>5.75</v>
      </c>
      <c r="U56" s="15">
        <v>5.6447349365282848</v>
      </c>
      <c r="V56"/>
      <c r="W56" s="161">
        <f t="shared" si="0"/>
        <v>0</v>
      </c>
    </row>
    <row r="57" spans="1:23" ht="15" x14ac:dyDescent="0.2">
      <c r="A57" s="223"/>
      <c r="B57" s="210" t="s">
        <v>45</v>
      </c>
      <c r="C57" s="4" t="s">
        <v>79</v>
      </c>
      <c r="D57" s="4" t="s">
        <v>1177</v>
      </c>
      <c r="E57" s="4" t="s">
        <v>80</v>
      </c>
      <c r="F57" s="5" t="s">
        <v>1135</v>
      </c>
      <c r="G57" s="6">
        <v>43635</v>
      </c>
      <c r="H57" s="6">
        <v>43637</v>
      </c>
      <c r="I57" s="7">
        <v>22500</v>
      </c>
      <c r="J57" s="8">
        <v>88.555599999999998</v>
      </c>
      <c r="K57" s="6">
        <v>44368</v>
      </c>
      <c r="L57" s="8">
        <v>120</v>
      </c>
      <c r="M57" s="7">
        <v>0</v>
      </c>
      <c r="N57" s="7">
        <v>22500</v>
      </c>
      <c r="O57" s="7">
        <v>22500</v>
      </c>
      <c r="P57" s="8">
        <v>87</v>
      </c>
      <c r="Q57" s="8">
        <v>87</v>
      </c>
      <c r="R57" s="8">
        <v>90</v>
      </c>
      <c r="S57" s="154">
        <v>25000</v>
      </c>
      <c r="T57" s="9">
        <v>6.5</v>
      </c>
      <c r="U57" s="8">
        <v>7.3538375645435332</v>
      </c>
      <c r="V57"/>
      <c r="W57" s="161">
        <f t="shared" si="0"/>
        <v>0</v>
      </c>
    </row>
    <row r="58" spans="1:23" ht="15" x14ac:dyDescent="0.2">
      <c r="A58" s="223"/>
      <c r="B58" s="212"/>
      <c r="C58" s="4" t="s">
        <v>76</v>
      </c>
      <c r="D58" s="4" t="s">
        <v>1177</v>
      </c>
      <c r="E58" s="4" t="s">
        <v>77</v>
      </c>
      <c r="F58" s="5" t="s">
        <v>1136</v>
      </c>
      <c r="G58" s="6">
        <v>43628</v>
      </c>
      <c r="H58" s="6">
        <v>43630</v>
      </c>
      <c r="I58" s="7">
        <v>53585.1</v>
      </c>
      <c r="J58" s="8">
        <v>98.174999999999997</v>
      </c>
      <c r="K58" s="6">
        <v>45457</v>
      </c>
      <c r="L58" s="8">
        <v>53.585099999999997</v>
      </c>
      <c r="M58" s="7">
        <v>53585.1</v>
      </c>
      <c r="N58" s="7">
        <v>0</v>
      </c>
      <c r="O58" s="7">
        <v>53585.1</v>
      </c>
      <c r="P58" s="8">
        <v>96</v>
      </c>
      <c r="Q58" s="8">
        <v>96</v>
      </c>
      <c r="R58" s="8">
        <v>100</v>
      </c>
      <c r="S58" s="154">
        <v>100000</v>
      </c>
      <c r="T58" s="9">
        <v>5.6</v>
      </c>
      <c r="U58" s="8">
        <v>5.7041076520188145</v>
      </c>
      <c r="W58" s="161">
        <f t="shared" si="0"/>
        <v>0</v>
      </c>
    </row>
    <row r="59" spans="1:23" ht="15" x14ac:dyDescent="0.2">
      <c r="A59" s="223"/>
      <c r="B59" s="101" t="s">
        <v>57</v>
      </c>
      <c r="C59" s="11" t="s">
        <v>111</v>
      </c>
      <c r="D59" s="11" t="s">
        <v>1177</v>
      </c>
      <c r="E59" s="11" t="s">
        <v>82</v>
      </c>
      <c r="F59" s="12" t="s">
        <v>1120</v>
      </c>
      <c r="G59" s="13">
        <v>43649.583333333336</v>
      </c>
      <c r="H59" s="13">
        <v>43651</v>
      </c>
      <c r="I59" s="14">
        <v>18050</v>
      </c>
      <c r="J59" s="15">
        <v>99.86</v>
      </c>
      <c r="K59" s="13">
        <v>44649</v>
      </c>
      <c r="L59" s="15">
        <v>90.25</v>
      </c>
      <c r="M59" s="14">
        <v>2000</v>
      </c>
      <c r="N59" s="14">
        <v>16050</v>
      </c>
      <c r="O59" s="14">
        <v>18050</v>
      </c>
      <c r="P59" s="15">
        <v>94</v>
      </c>
      <c r="Q59" s="15">
        <v>94</v>
      </c>
      <c r="R59" s="15">
        <v>100</v>
      </c>
      <c r="S59" s="153">
        <v>20000</v>
      </c>
      <c r="T59" s="16">
        <v>5.75</v>
      </c>
      <c r="U59" s="15">
        <v>5.7580875251239076</v>
      </c>
      <c r="V59"/>
      <c r="W59" s="161">
        <f t="shared" si="0"/>
        <v>0</v>
      </c>
    </row>
    <row r="60" spans="1:23" ht="15" x14ac:dyDescent="0.2">
      <c r="A60" s="223"/>
      <c r="B60" s="216" t="s">
        <v>1078</v>
      </c>
      <c r="C60" s="4" t="s">
        <v>76</v>
      </c>
      <c r="D60" s="4" t="s">
        <v>1177</v>
      </c>
      <c r="E60" s="4" t="s">
        <v>77</v>
      </c>
      <c r="F60" s="5" t="s">
        <v>1136</v>
      </c>
      <c r="G60" s="6">
        <v>43677.645833333336</v>
      </c>
      <c r="H60" s="6">
        <v>43679</v>
      </c>
      <c r="I60" s="7">
        <v>18418</v>
      </c>
      <c r="J60" s="8">
        <v>99</v>
      </c>
      <c r="K60" s="6">
        <v>45457</v>
      </c>
      <c r="L60" s="8">
        <v>24.417999999999999</v>
      </c>
      <c r="M60" s="7">
        <v>18418</v>
      </c>
      <c r="N60" s="7">
        <v>0</v>
      </c>
      <c r="O60" s="7">
        <v>18418</v>
      </c>
      <c r="P60" s="8">
        <v>96.5</v>
      </c>
      <c r="Q60" s="8">
        <v>96.5</v>
      </c>
      <c r="R60" s="8">
        <v>100</v>
      </c>
      <c r="S60" s="154">
        <v>100000</v>
      </c>
      <c r="T60" s="9">
        <v>5.6</v>
      </c>
      <c r="U60" s="8">
        <v>5.656570028752153</v>
      </c>
      <c r="W60" s="161">
        <f t="shared" si="0"/>
        <v>0</v>
      </c>
    </row>
    <row r="61" spans="1:23" ht="15" x14ac:dyDescent="0.2">
      <c r="A61" s="223"/>
      <c r="B61" s="222"/>
      <c r="C61" s="4" t="s">
        <v>76</v>
      </c>
      <c r="D61" s="4" t="s">
        <v>1177</v>
      </c>
      <c r="E61" s="4" t="s">
        <v>82</v>
      </c>
      <c r="F61" s="5" t="s">
        <v>1132</v>
      </c>
      <c r="G61" s="6">
        <v>43698.583333333336</v>
      </c>
      <c r="H61" s="6">
        <v>43700</v>
      </c>
      <c r="I61" s="7">
        <v>10500</v>
      </c>
      <c r="J61" s="8">
        <v>98.994500000000002</v>
      </c>
      <c r="K61" s="6">
        <v>44705</v>
      </c>
      <c r="L61" s="8">
        <v>28</v>
      </c>
      <c r="M61" s="7">
        <v>10500</v>
      </c>
      <c r="N61" s="7">
        <v>0</v>
      </c>
      <c r="O61" s="7">
        <v>10500</v>
      </c>
      <c r="P61" s="8">
        <v>98</v>
      </c>
      <c r="Q61" s="8">
        <v>98</v>
      </c>
      <c r="R61" s="8">
        <v>98</v>
      </c>
      <c r="S61" s="154">
        <v>50000</v>
      </c>
      <c r="T61" s="9">
        <v>4</v>
      </c>
      <c r="U61" s="8">
        <v>4.0409514589668873</v>
      </c>
      <c r="V61"/>
      <c r="W61" s="161">
        <f t="shared" si="0"/>
        <v>0</v>
      </c>
    </row>
    <row r="62" spans="1:23" ht="15" x14ac:dyDescent="0.2">
      <c r="A62" s="223"/>
      <c r="B62" s="218" t="s">
        <v>147</v>
      </c>
      <c r="C62" s="11" t="s">
        <v>79</v>
      </c>
      <c r="D62" s="11" t="s">
        <v>1177</v>
      </c>
      <c r="E62" s="11" t="s">
        <v>80</v>
      </c>
      <c r="F62" s="12" t="s">
        <v>1137</v>
      </c>
      <c r="G62" s="13">
        <v>43712</v>
      </c>
      <c r="H62" s="13">
        <v>43714</v>
      </c>
      <c r="I62" s="14">
        <v>24000</v>
      </c>
      <c r="J62" s="15">
        <v>90.416700000000006</v>
      </c>
      <c r="K62" s="13">
        <v>44445</v>
      </c>
      <c r="L62" s="15">
        <v>136</v>
      </c>
      <c r="M62" s="14">
        <v>20000</v>
      </c>
      <c r="N62" s="14">
        <v>4000</v>
      </c>
      <c r="O62" s="14">
        <v>24000</v>
      </c>
      <c r="P62" s="15">
        <v>90</v>
      </c>
      <c r="Q62" s="15">
        <v>90</v>
      </c>
      <c r="R62" s="15">
        <v>90</v>
      </c>
      <c r="S62" s="153">
        <v>25000</v>
      </c>
      <c r="T62" s="16">
        <v>6.5</v>
      </c>
      <c r="U62" s="15">
        <v>7.2004575619132991</v>
      </c>
      <c r="V62"/>
      <c r="W62" s="161">
        <f t="shared" si="0"/>
        <v>0</v>
      </c>
    </row>
    <row r="63" spans="1:23" ht="15" x14ac:dyDescent="0.2">
      <c r="A63" s="223"/>
      <c r="B63" s="214"/>
      <c r="C63" s="11" t="s">
        <v>79</v>
      </c>
      <c r="D63" s="11" t="s">
        <v>1177</v>
      </c>
      <c r="E63" s="11" t="s">
        <v>80</v>
      </c>
      <c r="F63" s="12" t="s">
        <v>1138</v>
      </c>
      <c r="G63" s="13">
        <v>43719</v>
      </c>
      <c r="H63" s="13">
        <v>43721</v>
      </c>
      <c r="I63" s="14">
        <v>15000</v>
      </c>
      <c r="J63" s="15">
        <v>89.33</v>
      </c>
      <c r="K63" s="13">
        <v>44452</v>
      </c>
      <c r="L63" s="15">
        <v>100</v>
      </c>
      <c r="M63" s="14">
        <v>15000</v>
      </c>
      <c r="N63" s="14">
        <v>0</v>
      </c>
      <c r="O63" s="14">
        <v>15000</v>
      </c>
      <c r="P63" s="15">
        <v>89</v>
      </c>
      <c r="Q63" s="15">
        <v>89</v>
      </c>
      <c r="R63" s="15">
        <v>90</v>
      </c>
      <c r="S63" s="153">
        <v>15000</v>
      </c>
      <c r="T63" s="16">
        <v>6.5</v>
      </c>
      <c r="U63" s="15">
        <v>7.2892492963358997</v>
      </c>
      <c r="V63"/>
      <c r="W63" s="161">
        <f t="shared" si="0"/>
        <v>0</v>
      </c>
    </row>
    <row r="64" spans="1:23" ht="15" x14ac:dyDescent="0.2">
      <c r="A64" s="223"/>
      <c r="B64" s="214"/>
      <c r="C64" s="11" t="s">
        <v>111</v>
      </c>
      <c r="D64" s="11" t="s">
        <v>1177</v>
      </c>
      <c r="E64" s="11" t="s">
        <v>77</v>
      </c>
      <c r="F64" s="12" t="s">
        <v>1116</v>
      </c>
      <c r="G64" s="13">
        <v>43712</v>
      </c>
      <c r="H64" s="13">
        <v>43714</v>
      </c>
      <c r="I64" s="14">
        <v>20500</v>
      </c>
      <c r="J64" s="15">
        <v>99.674700000000001</v>
      </c>
      <c r="K64" s="13">
        <v>45141</v>
      </c>
      <c r="L64" s="15">
        <v>91.111099999999993</v>
      </c>
      <c r="M64" s="14">
        <v>18000</v>
      </c>
      <c r="N64" s="14">
        <v>2500</v>
      </c>
      <c r="O64" s="14">
        <v>20500</v>
      </c>
      <c r="P64" s="15">
        <v>92</v>
      </c>
      <c r="Q64" s="15">
        <v>92</v>
      </c>
      <c r="R64" s="15">
        <v>92</v>
      </c>
      <c r="S64" s="153">
        <v>22500</v>
      </c>
      <c r="T64" s="16">
        <v>7</v>
      </c>
      <c r="U64" s="15">
        <v>7.022850849325077</v>
      </c>
      <c r="V64"/>
      <c r="W64" s="161">
        <f t="shared" si="0"/>
        <v>0</v>
      </c>
    </row>
    <row r="65" spans="1:23" ht="15" x14ac:dyDescent="0.2">
      <c r="A65" s="223"/>
      <c r="B65" s="215"/>
      <c r="C65" s="11" t="s">
        <v>111</v>
      </c>
      <c r="D65" s="11" t="s">
        <v>1177</v>
      </c>
      <c r="E65" s="11" t="s">
        <v>80</v>
      </c>
      <c r="F65" s="12" t="s">
        <v>1139</v>
      </c>
      <c r="G65" s="13">
        <v>43712</v>
      </c>
      <c r="H65" s="13">
        <v>43714</v>
      </c>
      <c r="I65" s="14">
        <v>2500</v>
      </c>
      <c r="J65" s="15">
        <v>98.181700000000006</v>
      </c>
      <c r="K65" s="13">
        <v>44431</v>
      </c>
      <c r="L65" s="15">
        <v>25</v>
      </c>
      <c r="M65" s="14">
        <v>2500</v>
      </c>
      <c r="N65" s="14">
        <v>0</v>
      </c>
      <c r="O65" s="14">
        <v>2500</v>
      </c>
      <c r="P65" s="15">
        <v>98</v>
      </c>
      <c r="Q65" s="15">
        <v>98</v>
      </c>
      <c r="R65" s="15">
        <v>98</v>
      </c>
      <c r="S65" s="153">
        <v>10000</v>
      </c>
      <c r="T65" s="16">
        <v>4.75</v>
      </c>
      <c r="U65" s="15">
        <v>4.8406760838349188</v>
      </c>
      <c r="V65"/>
      <c r="W65" s="161">
        <f t="shared" si="0"/>
        <v>0</v>
      </c>
    </row>
    <row r="66" spans="1:23" ht="15" x14ac:dyDescent="0.2">
      <c r="A66" s="223"/>
      <c r="B66" s="210" t="s">
        <v>1156</v>
      </c>
      <c r="C66" s="4" t="s">
        <v>76</v>
      </c>
      <c r="D66" s="4" t="s">
        <v>1177</v>
      </c>
      <c r="E66" s="4" t="s">
        <v>80</v>
      </c>
      <c r="F66" s="5" t="s">
        <v>1140</v>
      </c>
      <c r="G66" s="6">
        <v>43761</v>
      </c>
      <c r="H66" s="6">
        <v>43763</v>
      </c>
      <c r="I66" s="7">
        <v>21910</v>
      </c>
      <c r="J66" s="8">
        <v>98.706100000000006</v>
      </c>
      <c r="K66" s="6">
        <v>44494</v>
      </c>
      <c r="L66" s="8">
        <v>55.274999999999999</v>
      </c>
      <c r="M66" s="7">
        <v>21910</v>
      </c>
      <c r="N66" s="7">
        <v>0</v>
      </c>
      <c r="O66" s="7">
        <v>21910</v>
      </c>
      <c r="P66" s="8">
        <v>97</v>
      </c>
      <c r="Q66" s="8">
        <v>97</v>
      </c>
      <c r="R66" s="8">
        <v>100</v>
      </c>
      <c r="S66" s="154">
        <v>40000</v>
      </c>
      <c r="T66" s="9">
        <v>3.4</v>
      </c>
      <c r="U66" s="8">
        <v>3.4469758672910236</v>
      </c>
      <c r="V66"/>
      <c r="W66" s="161">
        <f t="shared" si="0"/>
        <v>0</v>
      </c>
    </row>
    <row r="67" spans="1:23" ht="15" x14ac:dyDescent="0.2">
      <c r="A67" s="223"/>
      <c r="B67" s="211"/>
      <c r="C67" s="4" t="s">
        <v>111</v>
      </c>
      <c r="D67" s="4" t="s">
        <v>1177</v>
      </c>
      <c r="E67" s="4" t="s">
        <v>77</v>
      </c>
      <c r="F67" s="5" t="s">
        <v>1116</v>
      </c>
      <c r="G67" s="6">
        <v>43761</v>
      </c>
      <c r="H67" s="6">
        <v>43763</v>
      </c>
      <c r="I67" s="7">
        <v>12000</v>
      </c>
      <c r="J67" s="8">
        <v>91.587400000000002</v>
      </c>
      <c r="K67" s="6">
        <v>45141</v>
      </c>
      <c r="L67" s="8">
        <v>96</v>
      </c>
      <c r="M67" s="7">
        <v>0</v>
      </c>
      <c r="N67" s="7">
        <v>12000</v>
      </c>
      <c r="O67" s="7">
        <v>12000</v>
      </c>
      <c r="P67" s="8">
        <v>90</v>
      </c>
      <c r="Q67" s="8">
        <v>90</v>
      </c>
      <c r="R67" s="8">
        <v>90</v>
      </c>
      <c r="S67" s="154">
        <v>12500</v>
      </c>
      <c r="T67" s="9">
        <v>7</v>
      </c>
      <c r="U67" s="8">
        <v>9.58</v>
      </c>
      <c r="V67"/>
      <c r="W67" s="161">
        <f t="shared" ref="W67:W130" si="2">I67-O67</f>
        <v>0</v>
      </c>
    </row>
    <row r="68" spans="1:23" ht="15" x14ac:dyDescent="0.2">
      <c r="A68" s="223"/>
      <c r="B68" s="212"/>
      <c r="C68" s="4" t="s">
        <v>111</v>
      </c>
      <c r="D68" s="4" t="s">
        <v>1177</v>
      </c>
      <c r="E68" s="4" t="s">
        <v>82</v>
      </c>
      <c r="F68" s="5" t="s">
        <v>1141</v>
      </c>
      <c r="G68" s="6">
        <v>43761</v>
      </c>
      <c r="H68" s="6">
        <v>43763</v>
      </c>
      <c r="I68" s="7">
        <v>11231.12</v>
      </c>
      <c r="J68" s="8">
        <v>91.869799999999998</v>
      </c>
      <c r="K68" s="6">
        <v>44859</v>
      </c>
      <c r="L68" s="8">
        <v>89.849000000000004</v>
      </c>
      <c r="M68" s="7">
        <v>4000</v>
      </c>
      <c r="N68" s="7">
        <v>7231.1200000000008</v>
      </c>
      <c r="O68" s="7">
        <v>11231.12</v>
      </c>
      <c r="P68" s="8">
        <v>90</v>
      </c>
      <c r="Q68" s="8">
        <v>95</v>
      </c>
      <c r="R68" s="8">
        <v>90</v>
      </c>
      <c r="S68" s="154">
        <v>12500</v>
      </c>
      <c r="T68" s="9">
        <v>5</v>
      </c>
      <c r="U68" s="8">
        <v>8.11</v>
      </c>
      <c r="V68"/>
      <c r="W68" s="161">
        <f t="shared" si="2"/>
        <v>0</v>
      </c>
    </row>
    <row r="69" spans="1:23" ht="15" x14ac:dyDescent="0.2">
      <c r="A69" s="223"/>
      <c r="B69" s="218" t="s">
        <v>161</v>
      </c>
      <c r="C69" s="11" t="s">
        <v>79</v>
      </c>
      <c r="D69" s="11" t="s">
        <v>1177</v>
      </c>
      <c r="E69" s="11" t="s">
        <v>80</v>
      </c>
      <c r="F69" s="12" t="s">
        <v>1142</v>
      </c>
      <c r="G69" s="13">
        <v>43789.666666666664</v>
      </c>
      <c r="H69" s="13">
        <v>43760</v>
      </c>
      <c r="I69" s="14">
        <v>40000</v>
      </c>
      <c r="J69" s="15">
        <v>91.693799999999996</v>
      </c>
      <c r="K69" s="13">
        <v>44522</v>
      </c>
      <c r="L69" s="15">
        <v>80</v>
      </c>
      <c r="M69" s="14">
        <v>20000</v>
      </c>
      <c r="N69" s="14">
        <v>12000</v>
      </c>
      <c r="O69" s="14">
        <v>32000</v>
      </c>
      <c r="P69" s="15">
        <f>0.9*100</f>
        <v>90</v>
      </c>
      <c r="Q69" s="15">
        <v>96</v>
      </c>
      <c r="R69" s="15">
        <v>90</v>
      </c>
      <c r="S69" s="153">
        <v>40000</v>
      </c>
      <c r="T69" s="16"/>
      <c r="U69" s="15">
        <v>10.99</v>
      </c>
      <c r="V69"/>
      <c r="W69" s="161">
        <f t="shared" si="2"/>
        <v>8000</v>
      </c>
    </row>
    <row r="70" spans="1:23" ht="15" x14ac:dyDescent="0.2">
      <c r="A70" s="223"/>
      <c r="B70" s="215"/>
      <c r="C70" s="11" t="s">
        <v>79</v>
      </c>
      <c r="D70" s="11" t="s">
        <v>1177</v>
      </c>
      <c r="E70" s="11" t="s">
        <v>82</v>
      </c>
      <c r="F70" s="12" t="s">
        <v>1143</v>
      </c>
      <c r="G70" s="13">
        <v>43782.666666666664</v>
      </c>
      <c r="H70" s="13">
        <v>43753</v>
      </c>
      <c r="I70" s="14">
        <v>40000</v>
      </c>
      <c r="J70" s="15">
        <v>94.674999999999997</v>
      </c>
      <c r="K70" s="13">
        <v>44880</v>
      </c>
      <c r="L70" s="15">
        <v>80</v>
      </c>
      <c r="M70" s="14">
        <v>30000</v>
      </c>
      <c r="N70" s="14">
        <v>0</v>
      </c>
      <c r="O70" s="14">
        <v>30000</v>
      </c>
      <c r="P70" s="15">
        <v>94</v>
      </c>
      <c r="Q70" s="15">
        <v>98.5</v>
      </c>
      <c r="R70" s="15">
        <v>94</v>
      </c>
      <c r="S70" s="153">
        <v>40000</v>
      </c>
      <c r="T70" s="16"/>
      <c r="U70" s="15">
        <v>8.5500000000000007</v>
      </c>
      <c r="V70"/>
      <c r="W70" s="161">
        <f t="shared" si="2"/>
        <v>10000</v>
      </c>
    </row>
    <row r="71" spans="1:23" ht="15" x14ac:dyDescent="0.2">
      <c r="A71" s="223"/>
      <c r="B71" s="210" t="s">
        <v>946</v>
      </c>
      <c r="C71" s="4" t="s">
        <v>111</v>
      </c>
      <c r="D71" s="4" t="s">
        <v>1177</v>
      </c>
      <c r="E71" s="4" t="s">
        <v>80</v>
      </c>
      <c r="F71" s="5" t="s">
        <v>1144</v>
      </c>
      <c r="G71" s="6">
        <v>43803</v>
      </c>
      <c r="H71" s="6">
        <v>43805</v>
      </c>
      <c r="I71" s="7">
        <v>20000</v>
      </c>
      <c r="J71" s="8">
        <v>89</v>
      </c>
      <c r="K71" s="6">
        <v>44431</v>
      </c>
      <c r="L71" s="8">
        <v>131</v>
      </c>
      <c r="M71" s="7">
        <v>700</v>
      </c>
      <c r="N71" s="7">
        <v>19300</v>
      </c>
      <c r="O71" s="7">
        <v>20000</v>
      </c>
      <c r="P71" s="8">
        <v>89</v>
      </c>
      <c r="Q71" s="8">
        <v>97</v>
      </c>
      <c r="R71" s="8">
        <v>89</v>
      </c>
      <c r="S71" s="154">
        <v>20000</v>
      </c>
      <c r="T71" s="9"/>
      <c r="U71" s="8">
        <v>8.6999999999999993</v>
      </c>
      <c r="V71"/>
      <c r="W71" s="161">
        <f t="shared" si="2"/>
        <v>0</v>
      </c>
    </row>
    <row r="72" spans="1:23" ht="15" x14ac:dyDescent="0.2">
      <c r="A72" s="223"/>
      <c r="B72" s="211"/>
      <c r="C72" s="4" t="s">
        <v>111</v>
      </c>
      <c r="D72" s="4" t="s">
        <v>1177</v>
      </c>
      <c r="E72" s="4" t="s">
        <v>82</v>
      </c>
      <c r="F72" s="5" t="s">
        <v>1145</v>
      </c>
      <c r="G72" s="6">
        <v>43803.5</v>
      </c>
      <c r="H72" s="6">
        <v>43805</v>
      </c>
      <c r="I72" s="7">
        <v>20000</v>
      </c>
      <c r="J72" s="8">
        <v>88.258799999999994</v>
      </c>
      <c r="K72" s="6">
        <v>44859</v>
      </c>
      <c r="L72" s="8">
        <v>100</v>
      </c>
      <c r="M72" s="7">
        <v>0</v>
      </c>
      <c r="N72" s="7">
        <v>20000</v>
      </c>
      <c r="O72" s="7">
        <v>20000</v>
      </c>
      <c r="P72" s="8">
        <v>87.3</v>
      </c>
      <c r="Q72" s="8">
        <v>95</v>
      </c>
      <c r="R72" s="8">
        <v>87.3</v>
      </c>
      <c r="S72" s="154">
        <v>20000</v>
      </c>
      <c r="T72" s="9"/>
      <c r="U72" s="8">
        <v>9.6</v>
      </c>
      <c r="V72"/>
      <c r="W72" s="161">
        <f t="shared" si="2"/>
        <v>0</v>
      </c>
    </row>
    <row r="73" spans="1:23" ht="15" x14ac:dyDescent="0.2">
      <c r="A73" s="223"/>
      <c r="B73" s="211"/>
      <c r="C73" s="4" t="s">
        <v>111</v>
      </c>
      <c r="D73" s="4" t="s">
        <v>1177</v>
      </c>
      <c r="E73" s="4" t="s">
        <v>82</v>
      </c>
      <c r="F73" s="5" t="s">
        <v>1146</v>
      </c>
      <c r="G73" s="6">
        <v>43824.5</v>
      </c>
      <c r="H73" s="6">
        <v>43826</v>
      </c>
      <c r="I73" s="7">
        <v>7500</v>
      </c>
      <c r="J73" s="8">
        <v>92.360699999999994</v>
      </c>
      <c r="K73" s="6">
        <v>44859</v>
      </c>
      <c r="L73" s="8">
        <v>93.333299999999994</v>
      </c>
      <c r="M73" s="7">
        <v>0</v>
      </c>
      <c r="N73" s="7">
        <v>5000</v>
      </c>
      <c r="O73" s="7">
        <v>5000</v>
      </c>
      <c r="P73" s="8">
        <v>90</v>
      </c>
      <c r="Q73" s="8">
        <v>93</v>
      </c>
      <c r="R73" s="8">
        <v>90</v>
      </c>
      <c r="S73" s="154">
        <v>7500</v>
      </c>
      <c r="T73" s="9"/>
      <c r="U73" s="8">
        <v>7.91</v>
      </c>
      <c r="V73"/>
      <c r="W73" s="161">
        <f t="shared" si="2"/>
        <v>2500</v>
      </c>
    </row>
    <row r="74" spans="1:23" ht="15" x14ac:dyDescent="0.2">
      <c r="A74" s="223"/>
      <c r="B74" s="211"/>
      <c r="C74" s="4" t="s">
        <v>111</v>
      </c>
      <c r="D74" s="4" t="s">
        <v>1177</v>
      </c>
      <c r="E74" s="4" t="s">
        <v>80</v>
      </c>
      <c r="F74" s="5" t="s">
        <v>1147</v>
      </c>
      <c r="G74" s="6">
        <v>43824.5</v>
      </c>
      <c r="H74" s="6">
        <v>43826</v>
      </c>
      <c r="I74" s="7">
        <v>15000</v>
      </c>
      <c r="J74" s="8">
        <v>94.065899999999999</v>
      </c>
      <c r="K74" s="6">
        <v>44431</v>
      </c>
      <c r="L74" s="8">
        <v>91.333299999999994</v>
      </c>
      <c r="M74" s="7">
        <v>0</v>
      </c>
      <c r="N74" s="7">
        <v>13700</v>
      </c>
      <c r="O74" s="7">
        <v>13700</v>
      </c>
      <c r="P74" s="8">
        <v>89</v>
      </c>
      <c r="Q74" s="8">
        <v>95</v>
      </c>
      <c r="R74" s="8">
        <v>89</v>
      </c>
      <c r="S74" s="154">
        <v>15000</v>
      </c>
      <c r="T74" s="9"/>
      <c r="U74" s="8">
        <v>8.02</v>
      </c>
      <c r="V74"/>
      <c r="W74" s="161">
        <f t="shared" si="2"/>
        <v>1300</v>
      </c>
    </row>
    <row r="75" spans="1:23" s="116" customFormat="1" ht="15" x14ac:dyDescent="0.2">
      <c r="A75" s="223"/>
      <c r="B75" s="212"/>
      <c r="C75" s="73" t="s">
        <v>79</v>
      </c>
      <c r="D75" s="73" t="s">
        <v>1177</v>
      </c>
      <c r="E75" s="73" t="s">
        <v>80</v>
      </c>
      <c r="F75" s="5" t="s">
        <v>1148</v>
      </c>
      <c r="G75" s="6">
        <v>43810.666666666664</v>
      </c>
      <c r="H75" s="6">
        <v>43812</v>
      </c>
      <c r="I75" s="7">
        <v>35000</v>
      </c>
      <c r="J75" s="8">
        <v>90</v>
      </c>
      <c r="K75" s="6">
        <v>44543</v>
      </c>
      <c r="L75" s="8">
        <v>85.714299999999994</v>
      </c>
      <c r="M75" s="7">
        <v>20000</v>
      </c>
      <c r="N75" s="7">
        <v>10000</v>
      </c>
      <c r="O75" s="7">
        <v>30000</v>
      </c>
      <c r="P75" s="8">
        <v>90</v>
      </c>
      <c r="Q75" s="8">
        <v>90</v>
      </c>
      <c r="R75" s="8">
        <v>90</v>
      </c>
      <c r="S75" s="154">
        <v>35000</v>
      </c>
      <c r="T75" s="9"/>
      <c r="U75" s="8">
        <v>12.02</v>
      </c>
      <c r="W75" s="161">
        <f t="shared" si="2"/>
        <v>5000</v>
      </c>
    </row>
    <row r="76" spans="1:23" s="116" customFormat="1" ht="15" x14ac:dyDescent="0.2">
      <c r="A76" s="224">
        <v>2020</v>
      </c>
      <c r="B76" s="218" t="s">
        <v>945</v>
      </c>
      <c r="C76" s="72" t="str">
        <f>IF(LEFT(F76,2)="CM","Cameroun",IF(LEFT(F76,2)="CF","Centrafrique",IF(LEFT(F76,2)="CG","Congo",IF(LEFT(F76,2)="GA","Gabon",IF(LEFT(F76,2)="GQ","Guinée Equatoriale","Tchad")))))</f>
        <v>Gabon</v>
      </c>
      <c r="D76" s="72" t="s">
        <v>1177</v>
      </c>
      <c r="E76" s="72" t="s">
        <v>80</v>
      </c>
      <c r="F76" s="12" t="s">
        <v>1149</v>
      </c>
      <c r="G76" s="13">
        <v>43859.5</v>
      </c>
      <c r="H76" s="13">
        <v>43861</v>
      </c>
      <c r="I76" s="14">
        <v>12500</v>
      </c>
      <c r="J76" s="15">
        <v>91.042199999999994</v>
      </c>
      <c r="K76" s="13">
        <v>44592</v>
      </c>
      <c r="L76" s="15">
        <v>141.76</v>
      </c>
      <c r="M76" s="14">
        <v>0</v>
      </c>
      <c r="N76" s="14">
        <v>12500</v>
      </c>
      <c r="O76" s="14">
        <v>12500</v>
      </c>
      <c r="P76" s="15">
        <v>90.1</v>
      </c>
      <c r="Q76" s="15">
        <v>95</v>
      </c>
      <c r="R76" s="15">
        <v>90</v>
      </c>
      <c r="S76" s="153">
        <v>12500</v>
      </c>
      <c r="T76" s="16">
        <v>4.75</v>
      </c>
      <c r="U76" s="15">
        <v>9.76</v>
      </c>
      <c r="W76" s="161">
        <f t="shared" si="2"/>
        <v>0</v>
      </c>
    </row>
    <row r="77" spans="1:23" ht="15" x14ac:dyDescent="0.2">
      <c r="A77" s="224"/>
      <c r="B77" s="215"/>
      <c r="C77" s="11" t="str">
        <f>IF(LEFT(F77,2)="CM","Cameroun",IF(LEFT(F77,2)="CF","Centrafrique",IF(LEFT(F77,2)="CG","Congo",IF(LEFT(F77,2)="GA","Gabon",IF(LEFT(F77,2)="GQ","Guinée Equatoriale","Tchad")))))</f>
        <v>Congo</v>
      </c>
      <c r="D77" s="11" t="s">
        <v>1177</v>
      </c>
      <c r="E77" s="11" t="s">
        <v>80</v>
      </c>
      <c r="F77" s="12" t="s">
        <v>1150</v>
      </c>
      <c r="G77" s="13">
        <v>43860.708333333336</v>
      </c>
      <c r="H77" s="13">
        <v>43861</v>
      </c>
      <c r="I77" s="14">
        <v>30000</v>
      </c>
      <c r="J77" s="15">
        <v>90.093329999999995</v>
      </c>
      <c r="K77" s="13">
        <v>44592</v>
      </c>
      <c r="L77" s="15">
        <v>110</v>
      </c>
      <c r="M77" s="14">
        <v>30000</v>
      </c>
      <c r="N77" s="14">
        <v>0</v>
      </c>
      <c r="O77" s="14">
        <v>30000</v>
      </c>
      <c r="P77" s="15">
        <v>90</v>
      </c>
      <c r="Q77" s="15">
        <v>91</v>
      </c>
      <c r="R77" s="15">
        <v>90</v>
      </c>
      <c r="S77" s="153">
        <v>30000</v>
      </c>
      <c r="T77" s="16">
        <v>6</v>
      </c>
      <c r="U77" s="15">
        <v>11.18</v>
      </c>
      <c r="V77"/>
      <c r="W77" s="161">
        <f t="shared" si="2"/>
        <v>0</v>
      </c>
    </row>
    <row r="78" spans="1:23" ht="15" x14ac:dyDescent="0.2">
      <c r="A78" s="224"/>
      <c r="B78" s="210" t="s">
        <v>944</v>
      </c>
      <c r="C78" s="4" t="s">
        <v>79</v>
      </c>
      <c r="D78" s="4" t="s">
        <v>1177</v>
      </c>
      <c r="E78" s="4" t="s">
        <v>80</v>
      </c>
      <c r="F78" s="5" t="s">
        <v>1151</v>
      </c>
      <c r="G78" s="6">
        <v>43866</v>
      </c>
      <c r="H78" s="6">
        <v>43868</v>
      </c>
      <c r="I78" s="7">
        <v>11000</v>
      </c>
      <c r="J78" s="8">
        <f>9061.54/10000*100</f>
        <v>90.615400000000008</v>
      </c>
      <c r="K78" s="6">
        <v>44592</v>
      </c>
      <c r="L78" s="8">
        <v>110</v>
      </c>
      <c r="M78" s="7">
        <v>8333.33</v>
      </c>
      <c r="N78" s="7">
        <v>1666.67</v>
      </c>
      <c r="O78" s="7">
        <f>M78+N78</f>
        <v>10000</v>
      </c>
      <c r="P78" s="8">
        <v>90</v>
      </c>
      <c r="Q78" s="8">
        <v>91</v>
      </c>
      <c r="R78" s="8">
        <v>90</v>
      </c>
      <c r="S78" s="154">
        <v>11000</v>
      </c>
      <c r="T78" s="9">
        <v>6</v>
      </c>
      <c r="U78" s="8">
        <v>11.38</v>
      </c>
      <c r="V78"/>
      <c r="W78" s="161">
        <f t="shared" si="2"/>
        <v>1000</v>
      </c>
    </row>
    <row r="79" spans="1:23" ht="15" x14ac:dyDescent="0.2">
      <c r="A79" s="224"/>
      <c r="B79" s="212"/>
      <c r="C79" s="4" t="s">
        <v>111</v>
      </c>
      <c r="D79" s="4" t="s">
        <v>1177</v>
      </c>
      <c r="E79" s="4" t="s">
        <v>82</v>
      </c>
      <c r="F79" s="5" t="s">
        <v>1152</v>
      </c>
      <c r="G79" s="6">
        <v>43880</v>
      </c>
      <c r="H79" s="6">
        <v>43882</v>
      </c>
      <c r="I79" s="7">
        <v>15000</v>
      </c>
      <c r="J79" s="8">
        <f>9202.43/10000*100</f>
        <v>92.024299999999997</v>
      </c>
      <c r="K79" s="6">
        <v>44978</v>
      </c>
      <c r="L79" s="8">
        <v>123.667</v>
      </c>
      <c r="M79" s="7">
        <v>0</v>
      </c>
      <c r="N79" s="7">
        <v>11300</v>
      </c>
      <c r="O79" s="7">
        <v>11300</v>
      </c>
      <c r="P79" s="8">
        <v>91.5</v>
      </c>
      <c r="Q79" s="8">
        <v>95</v>
      </c>
      <c r="R79" s="8">
        <v>91</v>
      </c>
      <c r="S79" s="154">
        <v>15000</v>
      </c>
      <c r="T79" s="9">
        <v>5</v>
      </c>
      <c r="U79" s="8">
        <v>8.0500000000000007</v>
      </c>
      <c r="V79"/>
      <c r="W79" s="161">
        <f t="shared" si="2"/>
        <v>3700</v>
      </c>
    </row>
    <row r="80" spans="1:23" ht="15" x14ac:dyDescent="0.2">
      <c r="A80" s="224"/>
      <c r="B80" s="218" t="s">
        <v>943</v>
      </c>
      <c r="C80" s="11" t="s">
        <v>79</v>
      </c>
      <c r="D80" s="11" t="s">
        <v>1177</v>
      </c>
      <c r="E80" s="11" t="s">
        <v>80</v>
      </c>
      <c r="F80" s="12" t="s">
        <v>1153</v>
      </c>
      <c r="G80" s="13">
        <v>43894.708333333336</v>
      </c>
      <c r="H80" s="13">
        <v>43896</v>
      </c>
      <c r="I80" s="14">
        <v>35000</v>
      </c>
      <c r="J80" s="15">
        <v>91.245000000000005</v>
      </c>
      <c r="K80" s="13">
        <v>44626</v>
      </c>
      <c r="L80" s="15">
        <v>120.2</v>
      </c>
      <c r="M80" s="14">
        <v>29533.46</v>
      </c>
      <c r="N80" s="14">
        <v>5466.54</v>
      </c>
      <c r="O80" s="14">
        <v>35000</v>
      </c>
      <c r="P80" s="15">
        <v>90</v>
      </c>
      <c r="Q80" s="15">
        <v>96</v>
      </c>
      <c r="R80" s="15">
        <v>90</v>
      </c>
      <c r="S80" s="153">
        <v>35000</v>
      </c>
      <c r="T80" s="16">
        <v>6</v>
      </c>
      <c r="U80" s="15">
        <v>11</v>
      </c>
      <c r="V80"/>
      <c r="W80" s="161">
        <f t="shared" si="2"/>
        <v>0</v>
      </c>
    </row>
    <row r="81" spans="1:23" ht="15" x14ac:dyDescent="0.2">
      <c r="A81" s="224"/>
      <c r="B81" s="214"/>
      <c r="C81" s="11" t="s">
        <v>111</v>
      </c>
      <c r="D81" s="11" t="s">
        <v>1177</v>
      </c>
      <c r="E81" s="11" t="s">
        <v>85</v>
      </c>
      <c r="F81" s="12" t="s">
        <v>1261</v>
      </c>
      <c r="G81" s="13">
        <v>44272</v>
      </c>
      <c r="H81" s="13">
        <v>44274</v>
      </c>
      <c r="I81" s="14">
        <v>17500</v>
      </c>
      <c r="J81" s="15">
        <v>87.408600000000007</v>
      </c>
      <c r="K81" s="13">
        <v>45371</v>
      </c>
      <c r="L81" s="15">
        <v>109.1429</v>
      </c>
      <c r="M81" s="14">
        <v>700</v>
      </c>
      <c r="N81" s="14">
        <f>O81-M81</f>
        <v>16800</v>
      </c>
      <c r="O81" s="14">
        <v>17500</v>
      </c>
      <c r="P81" s="15">
        <v>86</v>
      </c>
      <c r="Q81" s="15">
        <v>93</v>
      </c>
      <c r="R81" s="15">
        <v>86</v>
      </c>
      <c r="S81" s="153">
        <v>17500</v>
      </c>
      <c r="T81" s="16">
        <v>6.5</v>
      </c>
      <c r="U81" s="15">
        <v>10.43</v>
      </c>
      <c r="V81"/>
      <c r="W81" s="161">
        <f t="shared" si="2"/>
        <v>0</v>
      </c>
    </row>
    <row r="82" spans="1:23" ht="15" x14ac:dyDescent="0.2">
      <c r="A82" s="224"/>
      <c r="B82" s="215"/>
      <c r="C82" s="11" t="str">
        <f>IF(LEFT(F82,2)="CM","Cameroun",IF(LEFT(F82,2)="CF","Centrafrique",IF(LEFT(F82,2)="CG","Congo",IF(LEFT(F82,2)="GA","Gabon",IF(LEFT(F82,2)="GQ","Guinée Equatoriale","Tchad")))))</f>
        <v>Gabon</v>
      </c>
      <c r="D82" s="11" t="s">
        <v>1177</v>
      </c>
      <c r="E82" s="17" t="s">
        <v>82</v>
      </c>
      <c r="F82" s="12" t="s">
        <v>1154</v>
      </c>
      <c r="G82" s="13">
        <v>43908.625</v>
      </c>
      <c r="H82" s="13">
        <v>43910</v>
      </c>
      <c r="I82" s="14">
        <v>20000</v>
      </c>
      <c r="J82" s="15">
        <v>88.328900000000004</v>
      </c>
      <c r="K82" s="13">
        <v>44978</v>
      </c>
      <c r="L82" s="15">
        <v>71</v>
      </c>
      <c r="M82" s="14">
        <v>1500</v>
      </c>
      <c r="N82" s="14">
        <v>12500</v>
      </c>
      <c r="O82" s="14">
        <v>14000</v>
      </c>
      <c r="P82" s="15">
        <v>87</v>
      </c>
      <c r="Q82" s="15">
        <v>91.5</v>
      </c>
      <c r="R82" s="15">
        <v>87</v>
      </c>
      <c r="S82" s="153">
        <v>20000</v>
      </c>
      <c r="T82" s="16">
        <v>5</v>
      </c>
      <c r="U82" s="15">
        <v>9.57</v>
      </c>
      <c r="V82"/>
      <c r="W82" s="161">
        <f t="shared" si="2"/>
        <v>6000</v>
      </c>
    </row>
    <row r="83" spans="1:23" ht="15" x14ac:dyDescent="0.2">
      <c r="A83" s="224"/>
      <c r="B83" s="210" t="s">
        <v>17</v>
      </c>
      <c r="C83" s="4" t="s">
        <v>76</v>
      </c>
      <c r="D83" s="4" t="s">
        <v>1177</v>
      </c>
      <c r="E83" s="4" t="s">
        <v>77</v>
      </c>
      <c r="F83" s="5" t="s">
        <v>78</v>
      </c>
      <c r="G83" s="6">
        <v>43929</v>
      </c>
      <c r="H83" s="6">
        <v>43931</v>
      </c>
      <c r="I83" s="7">
        <v>100000</v>
      </c>
      <c r="J83" s="8">
        <v>97.651200000000003</v>
      </c>
      <c r="K83" s="6">
        <v>45757</v>
      </c>
      <c r="L83" s="8">
        <v>75.637799999999999</v>
      </c>
      <c r="M83" s="7">
        <v>71637.8</v>
      </c>
      <c r="N83" s="7">
        <v>0</v>
      </c>
      <c r="O83" s="7">
        <v>71637.8</v>
      </c>
      <c r="P83" s="8">
        <v>96</v>
      </c>
      <c r="Q83" s="8">
        <v>100</v>
      </c>
      <c r="R83" s="8">
        <v>96</v>
      </c>
      <c r="S83" s="154">
        <v>100000</v>
      </c>
      <c r="T83" s="9">
        <v>5.7</v>
      </c>
      <c r="U83" s="8">
        <v>5.7</v>
      </c>
      <c r="W83" s="161">
        <f t="shared" si="2"/>
        <v>28362.199999999997</v>
      </c>
    </row>
    <row r="84" spans="1:23" ht="15" x14ac:dyDescent="0.2">
      <c r="A84" s="224"/>
      <c r="B84" s="211"/>
      <c r="C84" s="4" t="s">
        <v>79</v>
      </c>
      <c r="D84" s="4" t="s">
        <v>1177</v>
      </c>
      <c r="E84" s="4" t="s">
        <v>80</v>
      </c>
      <c r="F84" s="5" t="s">
        <v>81</v>
      </c>
      <c r="G84" s="6">
        <v>43929</v>
      </c>
      <c r="H84" s="6">
        <v>43931</v>
      </c>
      <c r="I84" s="7">
        <v>15000</v>
      </c>
      <c r="J84" s="8">
        <v>92.333299999999994</v>
      </c>
      <c r="K84" s="6">
        <v>44661</v>
      </c>
      <c r="L84" s="8">
        <v>115.36669999999999</v>
      </c>
      <c r="M84" s="7">
        <v>10711.57</v>
      </c>
      <c r="N84" s="7">
        <v>4288.43</v>
      </c>
      <c r="O84" s="7">
        <v>15000</v>
      </c>
      <c r="P84" s="8">
        <v>92</v>
      </c>
      <c r="Q84" s="8">
        <v>92</v>
      </c>
      <c r="R84" s="8">
        <v>92</v>
      </c>
      <c r="S84" s="154">
        <v>15000</v>
      </c>
      <c r="T84" s="9">
        <v>6</v>
      </c>
      <c r="U84" s="8">
        <v>10.34</v>
      </c>
      <c r="V84"/>
      <c r="W84" s="161">
        <f t="shared" si="2"/>
        <v>0</v>
      </c>
    </row>
    <row r="85" spans="1:23" ht="15" x14ac:dyDescent="0.2">
      <c r="A85" s="224"/>
      <c r="B85" s="211"/>
      <c r="C85" s="4" t="s">
        <v>76</v>
      </c>
      <c r="D85" s="10" t="s">
        <v>1177</v>
      </c>
      <c r="E85" s="10" t="s">
        <v>82</v>
      </c>
      <c r="F85" s="5" t="s">
        <v>83</v>
      </c>
      <c r="G85" s="6">
        <v>43936</v>
      </c>
      <c r="H85" s="6">
        <v>43938</v>
      </c>
      <c r="I85" s="7">
        <v>70000</v>
      </c>
      <c r="J85" s="8">
        <v>96.424300000000002</v>
      </c>
      <c r="K85" s="6">
        <v>45033</v>
      </c>
      <c r="L85" s="8">
        <v>52.9236</v>
      </c>
      <c r="M85" s="7">
        <v>35000</v>
      </c>
      <c r="N85" s="7">
        <v>0</v>
      </c>
      <c r="O85" s="7">
        <v>35000</v>
      </c>
      <c r="P85" s="8">
        <v>95</v>
      </c>
      <c r="Q85" s="8">
        <v>100</v>
      </c>
      <c r="R85" s="8">
        <v>95</v>
      </c>
      <c r="S85" s="154">
        <v>70000</v>
      </c>
      <c r="T85" s="9">
        <v>4</v>
      </c>
      <c r="U85" s="8">
        <v>5.31</v>
      </c>
      <c r="V85"/>
      <c r="W85" s="161">
        <f t="shared" si="2"/>
        <v>35000</v>
      </c>
    </row>
    <row r="86" spans="1:23" ht="15" x14ac:dyDescent="0.2">
      <c r="A86" s="224"/>
      <c r="B86" s="211"/>
      <c r="C86" s="4" t="s">
        <v>111</v>
      </c>
      <c r="D86" s="4" t="s">
        <v>1177</v>
      </c>
      <c r="E86" s="4" t="s">
        <v>80</v>
      </c>
      <c r="F86" s="5" t="s">
        <v>84</v>
      </c>
      <c r="G86" s="6">
        <v>43936</v>
      </c>
      <c r="H86" s="6">
        <v>43938</v>
      </c>
      <c r="I86" s="7">
        <v>20000</v>
      </c>
      <c r="J86" s="8">
        <v>92.913700000000006</v>
      </c>
      <c r="K86" s="6">
        <v>44592</v>
      </c>
      <c r="L86" s="8">
        <v>67.150000000000006</v>
      </c>
      <c r="M86" s="7">
        <v>2500</v>
      </c>
      <c r="N86" s="7">
        <v>10930</v>
      </c>
      <c r="O86" s="7">
        <v>13430</v>
      </c>
      <c r="P86" s="8">
        <v>90</v>
      </c>
      <c r="Q86" s="8">
        <v>92</v>
      </c>
      <c r="R86" s="8">
        <v>90</v>
      </c>
      <c r="S86" s="154">
        <v>20000</v>
      </c>
      <c r="T86" s="9">
        <v>4.75</v>
      </c>
      <c r="U86" s="8">
        <v>8.69</v>
      </c>
      <c r="V86"/>
      <c r="W86" s="161">
        <f t="shared" si="2"/>
        <v>6570</v>
      </c>
    </row>
    <row r="87" spans="1:23" ht="15" x14ac:dyDescent="0.2">
      <c r="A87" s="224"/>
      <c r="B87" s="212"/>
      <c r="C87" s="4" t="s">
        <v>111</v>
      </c>
      <c r="D87" s="4" t="s">
        <v>1177</v>
      </c>
      <c r="E87" s="4" t="s">
        <v>85</v>
      </c>
      <c r="F87" s="5" t="s">
        <v>86</v>
      </c>
      <c r="G87" s="6">
        <v>43936</v>
      </c>
      <c r="H87" s="6">
        <v>43938</v>
      </c>
      <c r="I87" s="7">
        <v>15000</v>
      </c>
      <c r="J87" s="8">
        <v>99.480199999999996</v>
      </c>
      <c r="K87" s="6">
        <v>45371</v>
      </c>
      <c r="L87" s="8">
        <v>3.8067000000000002</v>
      </c>
      <c r="M87" s="7">
        <v>571</v>
      </c>
      <c r="N87" s="7">
        <v>0</v>
      </c>
      <c r="O87" s="7">
        <v>571</v>
      </c>
      <c r="P87" s="8">
        <v>98.5</v>
      </c>
      <c r="Q87" s="8">
        <v>99</v>
      </c>
      <c r="R87" s="8">
        <v>98.5</v>
      </c>
      <c r="S87" s="154">
        <v>15000</v>
      </c>
      <c r="T87" s="9">
        <v>6.5</v>
      </c>
      <c r="U87" s="8">
        <v>6.65</v>
      </c>
      <c r="V87"/>
      <c r="W87" s="161">
        <f t="shared" si="2"/>
        <v>14429</v>
      </c>
    </row>
    <row r="88" spans="1:23" ht="15" x14ac:dyDescent="0.2">
      <c r="A88" s="224"/>
      <c r="B88" s="218" t="s">
        <v>33</v>
      </c>
      <c r="C88" s="11" t="s">
        <v>76</v>
      </c>
      <c r="D88" s="11" t="s">
        <v>1177</v>
      </c>
      <c r="E88" s="11" t="s">
        <v>80</v>
      </c>
      <c r="F88" s="12" t="s">
        <v>87</v>
      </c>
      <c r="G88" s="13">
        <v>43950</v>
      </c>
      <c r="H88" s="13">
        <v>43952</v>
      </c>
      <c r="I88" s="14">
        <v>50000</v>
      </c>
      <c r="J88" s="15">
        <v>97.378799999999998</v>
      </c>
      <c r="K88" s="13">
        <v>44682</v>
      </c>
      <c r="L88" s="15">
        <v>86.739800000000002</v>
      </c>
      <c r="M88" s="14">
        <v>33346</v>
      </c>
      <c r="N88" s="14">
        <v>0</v>
      </c>
      <c r="O88" s="14">
        <v>33346</v>
      </c>
      <c r="P88" s="15">
        <v>96.5</v>
      </c>
      <c r="Q88" s="15">
        <v>100</v>
      </c>
      <c r="R88" s="15">
        <v>96.5</v>
      </c>
      <c r="S88" s="153">
        <v>50000</v>
      </c>
      <c r="T88" s="16">
        <v>3.5</v>
      </c>
      <c r="U88" s="15">
        <v>4.8899999999999997</v>
      </c>
      <c r="V88"/>
      <c r="W88" s="161">
        <f t="shared" si="2"/>
        <v>16654</v>
      </c>
    </row>
    <row r="89" spans="1:23" ht="15" x14ac:dyDescent="0.2">
      <c r="A89" s="224"/>
      <c r="B89" s="214"/>
      <c r="C89" s="11" t="s">
        <v>111</v>
      </c>
      <c r="D89" s="11" t="s">
        <v>1177</v>
      </c>
      <c r="E89" s="11" t="s">
        <v>80</v>
      </c>
      <c r="F89" s="12" t="s">
        <v>88</v>
      </c>
      <c r="G89" s="13">
        <v>43950</v>
      </c>
      <c r="H89" s="13">
        <v>43952</v>
      </c>
      <c r="I89" s="14">
        <v>7000</v>
      </c>
      <c r="J89" s="15">
        <v>93.180999999999997</v>
      </c>
      <c r="K89" s="13">
        <v>44592</v>
      </c>
      <c r="L89" s="15">
        <v>128.57140000000001</v>
      </c>
      <c r="M89" s="14">
        <v>0</v>
      </c>
      <c r="N89" s="14">
        <v>7000</v>
      </c>
      <c r="O89" s="14">
        <v>7000</v>
      </c>
      <c r="P89" s="15">
        <v>92</v>
      </c>
      <c r="Q89" s="15">
        <v>92</v>
      </c>
      <c r="R89" s="15">
        <v>92</v>
      </c>
      <c r="S89" s="153">
        <v>7000</v>
      </c>
      <c r="T89" s="16">
        <v>4.75</v>
      </c>
      <c r="U89" s="15">
        <v>8.5299999999999994</v>
      </c>
      <c r="V89"/>
      <c r="W89" s="161">
        <f t="shared" si="2"/>
        <v>0</v>
      </c>
    </row>
    <row r="90" spans="1:23" ht="15" x14ac:dyDescent="0.2">
      <c r="A90" s="224"/>
      <c r="B90" s="214"/>
      <c r="C90" s="11" t="s">
        <v>111</v>
      </c>
      <c r="D90" s="11" t="s">
        <v>1177</v>
      </c>
      <c r="E90" s="11" t="s">
        <v>85</v>
      </c>
      <c r="F90" s="12" t="s">
        <v>89</v>
      </c>
      <c r="G90" s="13">
        <v>43950</v>
      </c>
      <c r="H90" s="13">
        <v>43952</v>
      </c>
      <c r="I90" s="14">
        <v>15000</v>
      </c>
      <c r="J90" s="15">
        <v>93.890799999999999</v>
      </c>
      <c r="K90" s="13">
        <v>45371</v>
      </c>
      <c r="L90" s="15">
        <v>7</v>
      </c>
      <c r="M90" s="14">
        <v>0</v>
      </c>
      <c r="N90" s="14">
        <v>1050</v>
      </c>
      <c r="O90" s="14">
        <v>1050</v>
      </c>
      <c r="P90" s="15">
        <v>92</v>
      </c>
      <c r="Q90" s="15">
        <v>96</v>
      </c>
      <c r="R90" s="15">
        <v>92</v>
      </c>
      <c r="S90" s="153">
        <v>15000</v>
      </c>
      <c r="T90" s="16">
        <v>6.5</v>
      </c>
      <c r="U90" s="15">
        <v>8.33</v>
      </c>
      <c r="V90"/>
      <c r="W90" s="161">
        <f t="shared" si="2"/>
        <v>13950</v>
      </c>
    </row>
    <row r="91" spans="1:23" ht="15" x14ac:dyDescent="0.2">
      <c r="A91" s="224"/>
      <c r="B91" s="214"/>
      <c r="C91" s="11" t="s">
        <v>79</v>
      </c>
      <c r="D91" s="12" t="s">
        <v>1177</v>
      </c>
      <c r="E91" s="12" t="s">
        <v>80</v>
      </c>
      <c r="F91" s="12" t="s">
        <v>90</v>
      </c>
      <c r="G91" s="13">
        <v>43950</v>
      </c>
      <c r="H91" s="13">
        <v>43952</v>
      </c>
      <c r="I91" s="14">
        <v>35000</v>
      </c>
      <c r="J91" s="15">
        <v>91.664400000000001</v>
      </c>
      <c r="K91" s="13">
        <v>44682</v>
      </c>
      <c r="L91" s="15">
        <v>48.86</v>
      </c>
      <c r="M91" s="14">
        <v>10000</v>
      </c>
      <c r="N91" s="14">
        <v>7101</v>
      </c>
      <c r="O91" s="14">
        <v>17101</v>
      </c>
      <c r="P91" s="15">
        <v>91</v>
      </c>
      <c r="Q91" s="15">
        <v>100</v>
      </c>
      <c r="R91" s="15">
        <v>91</v>
      </c>
      <c r="S91" s="153">
        <v>35000</v>
      </c>
      <c r="T91" s="16">
        <v>6</v>
      </c>
      <c r="U91" s="15">
        <v>10.74</v>
      </c>
      <c r="V91"/>
      <c r="W91" s="161">
        <f t="shared" si="2"/>
        <v>17899</v>
      </c>
    </row>
    <row r="92" spans="1:23" ht="15" x14ac:dyDescent="0.2">
      <c r="A92" s="224"/>
      <c r="B92" s="214"/>
      <c r="C92" s="11" t="s">
        <v>79</v>
      </c>
      <c r="D92" s="12" t="s">
        <v>1177</v>
      </c>
      <c r="E92" s="12" t="s">
        <v>80</v>
      </c>
      <c r="F92" s="12" t="s">
        <v>91</v>
      </c>
      <c r="G92" s="13">
        <v>43957</v>
      </c>
      <c r="H92" s="13">
        <v>43959</v>
      </c>
      <c r="I92" s="14">
        <v>15000</v>
      </c>
      <c r="J92" s="15">
        <v>92.115099999999998</v>
      </c>
      <c r="K92" s="13">
        <v>44682</v>
      </c>
      <c r="L92" s="15">
        <v>66.666700000000006</v>
      </c>
      <c r="M92" s="14">
        <v>10000</v>
      </c>
      <c r="N92" s="14">
        <v>0</v>
      </c>
      <c r="O92" s="14">
        <v>10000</v>
      </c>
      <c r="P92" s="15">
        <v>92</v>
      </c>
      <c r="Q92" s="15">
        <v>92</v>
      </c>
      <c r="R92" s="15">
        <v>92</v>
      </c>
      <c r="S92" s="153">
        <v>15000</v>
      </c>
      <c r="T92" s="16">
        <v>6</v>
      </c>
      <c r="U92" s="15">
        <v>10.47</v>
      </c>
      <c r="V92"/>
      <c r="W92" s="161">
        <f t="shared" si="2"/>
        <v>5000</v>
      </c>
    </row>
    <row r="93" spans="1:23" ht="15" x14ac:dyDescent="0.2">
      <c r="A93" s="224"/>
      <c r="B93" s="214"/>
      <c r="C93" s="11" t="s">
        <v>76</v>
      </c>
      <c r="D93" s="12" t="s">
        <v>1177</v>
      </c>
      <c r="E93" s="12" t="s">
        <v>92</v>
      </c>
      <c r="F93" s="12" t="s">
        <v>93</v>
      </c>
      <c r="G93" s="13">
        <v>43957</v>
      </c>
      <c r="H93" s="13">
        <v>43959</v>
      </c>
      <c r="I93" s="14">
        <v>25000</v>
      </c>
      <c r="J93" s="15">
        <v>99.54</v>
      </c>
      <c r="K93" s="13">
        <v>47611</v>
      </c>
      <c r="L93" s="15">
        <v>106.86</v>
      </c>
      <c r="M93" s="14">
        <v>25000</v>
      </c>
      <c r="N93" s="14">
        <v>0</v>
      </c>
      <c r="O93" s="14">
        <v>25000</v>
      </c>
      <c r="P93" s="15">
        <v>99</v>
      </c>
      <c r="Q93" s="15">
        <v>100</v>
      </c>
      <c r="R93" s="15">
        <v>99</v>
      </c>
      <c r="S93" s="153">
        <v>25000</v>
      </c>
      <c r="T93" s="16">
        <v>7</v>
      </c>
      <c r="U93" s="15">
        <v>7.07</v>
      </c>
      <c r="V93"/>
      <c r="W93" s="161">
        <f t="shared" si="2"/>
        <v>0</v>
      </c>
    </row>
    <row r="94" spans="1:23" ht="15" x14ac:dyDescent="0.2">
      <c r="A94" s="224"/>
      <c r="B94" s="214"/>
      <c r="C94" s="11" t="s">
        <v>111</v>
      </c>
      <c r="D94" s="11" t="s">
        <v>1177</v>
      </c>
      <c r="E94" s="11" t="s">
        <v>80</v>
      </c>
      <c r="F94" s="12" t="s">
        <v>94</v>
      </c>
      <c r="G94" s="13">
        <v>43971</v>
      </c>
      <c r="H94" s="13">
        <v>43973</v>
      </c>
      <c r="I94" s="14">
        <v>17500</v>
      </c>
      <c r="J94" s="15">
        <v>93.026300000000006</v>
      </c>
      <c r="K94" s="13">
        <v>44703</v>
      </c>
      <c r="L94" s="15">
        <v>54.285699999999999</v>
      </c>
      <c r="M94" s="14">
        <v>9500</v>
      </c>
      <c r="N94" s="14">
        <v>0</v>
      </c>
      <c r="O94" s="14">
        <v>9500</v>
      </c>
      <c r="P94" s="15">
        <v>93</v>
      </c>
      <c r="Q94" s="15">
        <v>94</v>
      </c>
      <c r="R94" s="15">
        <v>93</v>
      </c>
      <c r="S94" s="153">
        <v>17500</v>
      </c>
      <c r="T94" s="16">
        <v>4.75</v>
      </c>
      <c r="U94" s="15">
        <v>8.6199999999999992</v>
      </c>
      <c r="V94"/>
      <c r="W94" s="161">
        <f t="shared" si="2"/>
        <v>8000</v>
      </c>
    </row>
    <row r="95" spans="1:23" ht="15" x14ac:dyDescent="0.2">
      <c r="A95" s="224"/>
      <c r="B95" s="214"/>
      <c r="C95" s="11" t="s">
        <v>111</v>
      </c>
      <c r="D95" s="17" t="s">
        <v>1177</v>
      </c>
      <c r="E95" s="17" t="s">
        <v>82</v>
      </c>
      <c r="F95" s="12" t="s">
        <v>95</v>
      </c>
      <c r="G95" s="13">
        <v>43971</v>
      </c>
      <c r="H95" s="13">
        <v>43973</v>
      </c>
      <c r="I95" s="14">
        <v>27500</v>
      </c>
      <c r="J95" s="15">
        <v>92.3</v>
      </c>
      <c r="K95" s="13">
        <v>45068</v>
      </c>
      <c r="L95" s="15">
        <v>36.363599999999998</v>
      </c>
      <c r="M95" s="14">
        <v>10000</v>
      </c>
      <c r="N95" s="14">
        <v>0</v>
      </c>
      <c r="O95" s="14">
        <v>10000</v>
      </c>
      <c r="P95" s="15">
        <v>92</v>
      </c>
      <c r="Q95" s="15">
        <v>95</v>
      </c>
      <c r="R95" s="15">
        <v>92</v>
      </c>
      <c r="S95" s="153">
        <v>27500</v>
      </c>
      <c r="T95" s="16">
        <v>5.5</v>
      </c>
      <c r="U95" s="15">
        <v>8.4600000000000009</v>
      </c>
      <c r="V95"/>
      <c r="W95" s="161">
        <f t="shared" si="2"/>
        <v>17500</v>
      </c>
    </row>
    <row r="96" spans="1:23" ht="15" x14ac:dyDescent="0.2">
      <c r="A96" s="224"/>
      <c r="B96" s="215"/>
      <c r="C96" s="11" t="s">
        <v>76</v>
      </c>
      <c r="D96" s="11" t="s">
        <v>1177</v>
      </c>
      <c r="E96" s="11" t="s">
        <v>77</v>
      </c>
      <c r="F96" s="12" t="s">
        <v>96</v>
      </c>
      <c r="G96" s="13">
        <v>43978</v>
      </c>
      <c r="H96" s="13">
        <v>43980</v>
      </c>
      <c r="I96" s="14">
        <v>35000</v>
      </c>
      <c r="J96" s="15">
        <v>99.468100000000007</v>
      </c>
      <c r="K96" s="13">
        <v>45757</v>
      </c>
      <c r="L96" s="15">
        <v>157.48859999999999</v>
      </c>
      <c r="M96" s="14">
        <v>28000</v>
      </c>
      <c r="N96" s="14">
        <v>7000</v>
      </c>
      <c r="O96" s="14">
        <v>35000</v>
      </c>
      <c r="P96" s="15">
        <v>98</v>
      </c>
      <c r="Q96" s="15">
        <v>100</v>
      </c>
      <c r="R96" s="15">
        <v>98</v>
      </c>
      <c r="S96" s="153">
        <v>35000</v>
      </c>
      <c r="T96" s="16">
        <v>5.7</v>
      </c>
      <c r="U96" s="15">
        <v>5.82</v>
      </c>
      <c r="W96" s="161">
        <f t="shared" si="2"/>
        <v>0</v>
      </c>
    </row>
    <row r="97" spans="1:23" ht="15" x14ac:dyDescent="0.2">
      <c r="A97" s="224"/>
      <c r="B97" s="210" t="s">
        <v>45</v>
      </c>
      <c r="C97" s="4" t="s">
        <v>111</v>
      </c>
      <c r="D97" s="10" t="s">
        <v>1177</v>
      </c>
      <c r="E97" s="10" t="s">
        <v>82</v>
      </c>
      <c r="F97" s="18" t="s">
        <v>97</v>
      </c>
      <c r="G97" s="6">
        <v>43985</v>
      </c>
      <c r="H97" s="6">
        <v>43987</v>
      </c>
      <c r="I97" s="7">
        <v>22500</v>
      </c>
      <c r="J97" s="8">
        <v>90.56</v>
      </c>
      <c r="K97" s="6">
        <v>45068</v>
      </c>
      <c r="L97" s="8">
        <v>53.51</v>
      </c>
      <c r="M97" s="7">
        <v>40</v>
      </c>
      <c r="N97" s="7">
        <v>12000</v>
      </c>
      <c r="O97" s="7">
        <f t="shared" ref="O97:O102" si="3">M97+N97</f>
        <v>12040</v>
      </c>
      <c r="P97" s="8">
        <v>90</v>
      </c>
      <c r="Q97" s="8">
        <v>96</v>
      </c>
      <c r="R97" s="8">
        <v>90</v>
      </c>
      <c r="S97" s="154">
        <v>22500</v>
      </c>
      <c r="T97" s="9">
        <v>5.5</v>
      </c>
      <c r="U97" s="8">
        <v>9.17</v>
      </c>
      <c r="V97"/>
      <c r="W97" s="161">
        <f t="shared" si="2"/>
        <v>10460</v>
      </c>
    </row>
    <row r="98" spans="1:23" ht="15" x14ac:dyDescent="0.2">
      <c r="A98" s="224"/>
      <c r="B98" s="211"/>
      <c r="C98" s="4" t="s">
        <v>111</v>
      </c>
      <c r="D98" s="4" t="s">
        <v>1177</v>
      </c>
      <c r="E98" s="4" t="s">
        <v>80</v>
      </c>
      <c r="F98" s="18" t="s">
        <v>98</v>
      </c>
      <c r="G98" s="6">
        <v>43985</v>
      </c>
      <c r="H98" s="6">
        <v>43987</v>
      </c>
      <c r="I98" s="7">
        <v>20000</v>
      </c>
      <c r="J98" s="8">
        <v>97.36</v>
      </c>
      <c r="K98" s="6">
        <v>44703</v>
      </c>
      <c r="L98" s="8">
        <v>80.989999999999995</v>
      </c>
      <c r="M98" s="7">
        <v>12800</v>
      </c>
      <c r="N98" s="7">
        <v>2699</v>
      </c>
      <c r="O98" s="7">
        <f t="shared" si="3"/>
        <v>15499</v>
      </c>
      <c r="P98" s="8">
        <v>92</v>
      </c>
      <c r="Q98" s="8">
        <v>100</v>
      </c>
      <c r="R98" s="8">
        <v>92</v>
      </c>
      <c r="S98" s="154">
        <v>20000</v>
      </c>
      <c r="T98" s="9">
        <v>4.75</v>
      </c>
      <c r="U98" s="8">
        <v>6.17</v>
      </c>
      <c r="V98"/>
      <c r="W98" s="161">
        <f t="shared" si="2"/>
        <v>4501</v>
      </c>
    </row>
    <row r="99" spans="1:23" ht="15" x14ac:dyDescent="0.2">
      <c r="A99" s="224"/>
      <c r="B99" s="211"/>
      <c r="C99" s="4" t="s">
        <v>111</v>
      </c>
      <c r="D99" s="4" t="s">
        <v>1177</v>
      </c>
      <c r="E99" s="4" t="s">
        <v>85</v>
      </c>
      <c r="F99" s="18" t="s">
        <v>99</v>
      </c>
      <c r="G99" s="6">
        <v>43999</v>
      </c>
      <c r="H99" s="6">
        <v>44001</v>
      </c>
      <c r="I99" s="7">
        <v>20000</v>
      </c>
      <c r="J99" s="8">
        <v>99.81</v>
      </c>
      <c r="K99" s="6">
        <v>45371</v>
      </c>
      <c r="L99" s="8">
        <v>113.65</v>
      </c>
      <c r="M99" s="7">
        <v>10500</v>
      </c>
      <c r="N99" s="7">
        <v>2020</v>
      </c>
      <c r="O99" s="7">
        <f t="shared" si="3"/>
        <v>12520</v>
      </c>
      <c r="P99" s="8">
        <v>90</v>
      </c>
      <c r="Q99" s="8">
        <v>100</v>
      </c>
      <c r="R99" s="8">
        <v>90</v>
      </c>
      <c r="S99" s="154">
        <v>20000</v>
      </c>
      <c r="T99" s="9">
        <v>6.5</v>
      </c>
      <c r="U99" s="8">
        <v>6.5</v>
      </c>
      <c r="V99"/>
      <c r="W99" s="161">
        <f t="shared" si="2"/>
        <v>7480</v>
      </c>
    </row>
    <row r="100" spans="1:23" ht="15" x14ac:dyDescent="0.2">
      <c r="A100" s="224"/>
      <c r="B100" s="211"/>
      <c r="C100" s="4" t="s">
        <v>111</v>
      </c>
      <c r="D100" s="4" t="s">
        <v>1177</v>
      </c>
      <c r="E100" s="4" t="s">
        <v>80</v>
      </c>
      <c r="F100" s="18" t="s">
        <v>100</v>
      </c>
      <c r="G100" s="6">
        <v>43999</v>
      </c>
      <c r="H100" s="6">
        <v>44001</v>
      </c>
      <c r="I100" s="7">
        <v>22500</v>
      </c>
      <c r="J100" s="8">
        <v>93.9</v>
      </c>
      <c r="K100" s="6">
        <v>44731</v>
      </c>
      <c r="L100" s="8">
        <v>100</v>
      </c>
      <c r="M100" s="7">
        <v>20000</v>
      </c>
      <c r="N100" s="7">
        <v>2500</v>
      </c>
      <c r="O100" s="7">
        <f t="shared" si="3"/>
        <v>22500</v>
      </c>
      <c r="P100" s="8">
        <v>91</v>
      </c>
      <c r="Q100" s="8">
        <v>94.35</v>
      </c>
      <c r="R100" s="8">
        <v>91</v>
      </c>
      <c r="S100" s="154">
        <v>22500</v>
      </c>
      <c r="T100" s="9">
        <v>4.75</v>
      </c>
      <c r="U100" s="8">
        <v>8.11</v>
      </c>
      <c r="V100"/>
      <c r="W100" s="161">
        <f t="shared" si="2"/>
        <v>0</v>
      </c>
    </row>
    <row r="101" spans="1:23" ht="15" x14ac:dyDescent="0.2">
      <c r="A101" s="224"/>
      <c r="B101" s="211"/>
      <c r="C101" s="4" t="s">
        <v>76</v>
      </c>
      <c r="D101" s="4" t="s">
        <v>1177</v>
      </c>
      <c r="E101" s="4" t="s">
        <v>101</v>
      </c>
      <c r="F101" s="18" t="s">
        <v>102</v>
      </c>
      <c r="G101" s="6">
        <v>43999</v>
      </c>
      <c r="H101" s="6">
        <v>44001</v>
      </c>
      <c r="I101" s="7">
        <v>25000</v>
      </c>
      <c r="J101" s="8">
        <v>98.55</v>
      </c>
      <c r="K101" s="6">
        <v>46557</v>
      </c>
      <c r="L101" s="8">
        <v>70.91</v>
      </c>
      <c r="M101" s="7">
        <v>17729</v>
      </c>
      <c r="N101" s="7">
        <v>0</v>
      </c>
      <c r="O101" s="7">
        <f t="shared" si="3"/>
        <v>17729</v>
      </c>
      <c r="P101" s="8">
        <v>98</v>
      </c>
      <c r="Q101" s="8">
        <v>100</v>
      </c>
      <c r="R101" s="8">
        <v>98</v>
      </c>
      <c r="S101" s="154">
        <v>25000</v>
      </c>
      <c r="T101" s="9">
        <v>6.5</v>
      </c>
      <c r="U101" s="8">
        <v>6.76</v>
      </c>
      <c r="V101"/>
      <c r="W101" s="161">
        <f t="shared" si="2"/>
        <v>7271</v>
      </c>
    </row>
    <row r="102" spans="1:23" ht="15" x14ac:dyDescent="0.2">
      <c r="A102" s="224"/>
      <c r="B102" s="212"/>
      <c r="C102" s="4" t="s">
        <v>79</v>
      </c>
      <c r="D102" s="4" t="s">
        <v>1177</v>
      </c>
      <c r="E102" s="4" t="s">
        <v>80</v>
      </c>
      <c r="F102" s="18" t="s">
        <v>103</v>
      </c>
      <c r="G102" s="6">
        <v>44006</v>
      </c>
      <c r="H102" s="6">
        <v>44008</v>
      </c>
      <c r="I102" s="7">
        <v>30000</v>
      </c>
      <c r="J102" s="8">
        <v>90.58</v>
      </c>
      <c r="K102" s="6">
        <v>44738</v>
      </c>
      <c r="L102" s="8">
        <v>109.07</v>
      </c>
      <c r="M102" s="7">
        <v>20820.75</v>
      </c>
      <c r="N102" s="7">
        <v>9179</v>
      </c>
      <c r="O102" s="7">
        <f t="shared" si="3"/>
        <v>29999.75</v>
      </c>
      <c r="P102" s="8">
        <v>90</v>
      </c>
      <c r="Q102" s="8">
        <v>100</v>
      </c>
      <c r="R102" s="8">
        <v>90</v>
      </c>
      <c r="S102" s="154">
        <v>30000</v>
      </c>
      <c r="T102" s="9">
        <v>6</v>
      </c>
      <c r="U102" s="8">
        <v>11.4</v>
      </c>
      <c r="V102"/>
      <c r="W102" s="161">
        <f t="shared" si="2"/>
        <v>0.25</v>
      </c>
    </row>
    <row r="103" spans="1:23" ht="15" x14ac:dyDescent="0.2">
      <c r="A103" s="224"/>
      <c r="B103" s="227" t="s">
        <v>57</v>
      </c>
      <c r="C103" s="12" t="s">
        <v>111</v>
      </c>
      <c r="D103" s="11" t="s">
        <v>1177</v>
      </c>
      <c r="E103" s="12" t="s">
        <v>82</v>
      </c>
      <c r="F103" s="12" t="s">
        <v>104</v>
      </c>
      <c r="G103" s="19">
        <f>+H103-2</f>
        <v>44013</v>
      </c>
      <c r="H103" s="19">
        <v>44015</v>
      </c>
      <c r="I103" s="14">
        <v>17500</v>
      </c>
      <c r="J103" s="15">
        <v>91</v>
      </c>
      <c r="K103" s="19">
        <v>45110</v>
      </c>
      <c r="L103" s="15">
        <v>17.142900000000001</v>
      </c>
      <c r="M103" s="14">
        <v>3000</v>
      </c>
      <c r="N103" s="14">
        <f t="shared" ref="N103:N124" si="4">+O103-M103</f>
        <v>0</v>
      </c>
      <c r="O103" s="14">
        <v>3000</v>
      </c>
      <c r="P103" s="15">
        <v>91</v>
      </c>
      <c r="Q103" s="15">
        <v>91</v>
      </c>
      <c r="R103" s="15">
        <v>91</v>
      </c>
      <c r="S103" s="153">
        <f>+I103</f>
        <v>17500</v>
      </c>
      <c r="T103" s="15">
        <v>5.75</v>
      </c>
      <c r="U103" s="15">
        <v>9.25</v>
      </c>
      <c r="V103"/>
      <c r="W103" s="161">
        <f t="shared" si="2"/>
        <v>14500</v>
      </c>
    </row>
    <row r="104" spans="1:23" ht="15" x14ac:dyDescent="0.2">
      <c r="A104" s="224"/>
      <c r="B104" s="228"/>
      <c r="C104" s="12" t="s">
        <v>111</v>
      </c>
      <c r="D104" s="11" t="s">
        <v>1177</v>
      </c>
      <c r="E104" s="12" t="s">
        <v>85</v>
      </c>
      <c r="F104" s="12" t="s">
        <v>105</v>
      </c>
      <c r="G104" s="19">
        <f t="shared" ref="G104:G109" si="5">+H104-2</f>
        <v>44013</v>
      </c>
      <c r="H104" s="19">
        <v>44015</v>
      </c>
      <c r="I104" s="14">
        <v>10000</v>
      </c>
      <c r="J104" s="15">
        <f>9222.43/100</f>
        <v>92.224299999999999</v>
      </c>
      <c r="K104" s="19">
        <v>45371</v>
      </c>
      <c r="L104" s="15">
        <v>28.215</v>
      </c>
      <c r="M104" s="14">
        <v>0</v>
      </c>
      <c r="N104" s="14">
        <f t="shared" si="4"/>
        <v>2821</v>
      </c>
      <c r="O104" s="14">
        <v>2821</v>
      </c>
      <c r="P104" s="15">
        <v>90</v>
      </c>
      <c r="Q104" s="15">
        <v>91</v>
      </c>
      <c r="R104" s="15">
        <v>90</v>
      </c>
      <c r="S104" s="153">
        <f t="shared" ref="S104:S116" si="6">+I104</f>
        <v>10000</v>
      </c>
      <c r="T104" s="15">
        <v>6.5</v>
      </c>
      <c r="U104" s="15">
        <v>8.85</v>
      </c>
      <c r="V104"/>
      <c r="W104" s="161">
        <f t="shared" si="2"/>
        <v>7179</v>
      </c>
    </row>
    <row r="105" spans="1:23" ht="15" x14ac:dyDescent="0.2">
      <c r="A105" s="224"/>
      <c r="B105" s="228"/>
      <c r="C105" s="12" t="s">
        <v>79</v>
      </c>
      <c r="D105" s="11" t="s">
        <v>1177</v>
      </c>
      <c r="E105" s="12" t="s">
        <v>80</v>
      </c>
      <c r="F105" s="12" t="s">
        <v>106</v>
      </c>
      <c r="G105" s="19">
        <f t="shared" si="5"/>
        <v>44027</v>
      </c>
      <c r="H105" s="19">
        <v>44029</v>
      </c>
      <c r="I105" s="14">
        <v>10000</v>
      </c>
      <c r="J105" s="15">
        <f>9262.71/100</f>
        <v>92.627099999999984</v>
      </c>
      <c r="K105" s="19">
        <v>44661</v>
      </c>
      <c r="L105" s="15">
        <v>71.150000000000006</v>
      </c>
      <c r="M105" s="14">
        <v>7015</v>
      </c>
      <c r="N105" s="14">
        <f t="shared" si="4"/>
        <v>100</v>
      </c>
      <c r="O105" s="14">
        <v>7115</v>
      </c>
      <c r="P105" s="15">
        <v>91</v>
      </c>
      <c r="Q105" s="15">
        <v>92</v>
      </c>
      <c r="R105" s="15">
        <v>91</v>
      </c>
      <c r="S105" s="153">
        <f t="shared" si="6"/>
        <v>10000</v>
      </c>
      <c r="T105" s="15">
        <v>6</v>
      </c>
      <c r="U105" s="15">
        <v>10.17</v>
      </c>
      <c r="V105"/>
      <c r="W105" s="161">
        <f t="shared" si="2"/>
        <v>2885</v>
      </c>
    </row>
    <row r="106" spans="1:23" ht="15" x14ac:dyDescent="0.2">
      <c r="A106" s="224"/>
      <c r="B106" s="228"/>
      <c r="C106" s="12" t="s">
        <v>79</v>
      </c>
      <c r="D106" s="11" t="s">
        <v>1177</v>
      </c>
      <c r="E106" s="68" t="s">
        <v>82</v>
      </c>
      <c r="F106" s="12" t="s">
        <v>107</v>
      </c>
      <c r="G106" s="19">
        <f t="shared" si="5"/>
        <v>44027</v>
      </c>
      <c r="H106" s="19">
        <v>44029</v>
      </c>
      <c r="I106" s="14">
        <v>15000</v>
      </c>
      <c r="J106" s="15">
        <v>93.627099999999999</v>
      </c>
      <c r="K106" s="19">
        <v>45124</v>
      </c>
      <c r="L106" s="15">
        <v>164.71109999999999</v>
      </c>
      <c r="M106" s="14">
        <v>9874.7800000000007</v>
      </c>
      <c r="N106" s="14">
        <f t="shared" si="4"/>
        <v>5125.2199999999993</v>
      </c>
      <c r="O106" s="14">
        <v>15000</v>
      </c>
      <c r="P106" s="15">
        <v>90</v>
      </c>
      <c r="Q106" s="15">
        <v>100</v>
      </c>
      <c r="R106" s="15">
        <v>90</v>
      </c>
      <c r="S106" s="153">
        <f t="shared" si="6"/>
        <v>15000</v>
      </c>
      <c r="T106" s="15">
        <v>6.2</v>
      </c>
      <c r="U106" s="15">
        <v>8.66</v>
      </c>
      <c r="V106"/>
      <c r="W106" s="161">
        <f t="shared" si="2"/>
        <v>0</v>
      </c>
    </row>
    <row r="107" spans="1:23" ht="15" x14ac:dyDescent="0.2">
      <c r="A107" s="224"/>
      <c r="B107" s="228"/>
      <c r="C107" s="12" t="s">
        <v>79</v>
      </c>
      <c r="D107" s="11" t="s">
        <v>1177</v>
      </c>
      <c r="E107" s="12" t="s">
        <v>82</v>
      </c>
      <c r="F107" s="12" t="s">
        <v>108</v>
      </c>
      <c r="G107" s="19">
        <f t="shared" si="5"/>
        <v>44034</v>
      </c>
      <c r="H107" s="19">
        <v>44036</v>
      </c>
      <c r="I107" s="14">
        <v>10000</v>
      </c>
      <c r="J107" s="15">
        <f>9011.89/100</f>
        <v>90.118899999999996</v>
      </c>
      <c r="K107" s="19">
        <v>45124</v>
      </c>
      <c r="L107" s="15">
        <v>96.913899999999998</v>
      </c>
      <c r="M107" s="14">
        <v>9691.39</v>
      </c>
      <c r="N107" s="14">
        <f t="shared" si="4"/>
        <v>0</v>
      </c>
      <c r="O107" s="14">
        <v>9691.39</v>
      </c>
      <c r="P107" s="15">
        <v>90</v>
      </c>
      <c r="Q107" s="15">
        <v>90</v>
      </c>
      <c r="R107" s="15">
        <v>90</v>
      </c>
      <c r="S107" s="153">
        <f t="shared" si="6"/>
        <v>10000</v>
      </c>
      <c r="T107" s="15">
        <v>6.2</v>
      </c>
      <c r="U107" s="15">
        <v>10.1</v>
      </c>
      <c r="V107"/>
      <c r="W107" s="161">
        <f t="shared" si="2"/>
        <v>308.61000000000058</v>
      </c>
    </row>
    <row r="108" spans="1:23" ht="15" x14ac:dyDescent="0.2">
      <c r="A108" s="224"/>
      <c r="B108" s="228"/>
      <c r="C108" s="12" t="s">
        <v>111</v>
      </c>
      <c r="D108" s="11" t="s">
        <v>1177</v>
      </c>
      <c r="E108" s="68" t="s">
        <v>80</v>
      </c>
      <c r="F108" s="12" t="s">
        <v>109</v>
      </c>
      <c r="G108" s="19">
        <f t="shared" si="5"/>
        <v>44034</v>
      </c>
      <c r="H108" s="19">
        <v>44036</v>
      </c>
      <c r="I108" s="14">
        <v>25000</v>
      </c>
      <c r="J108" s="15">
        <v>91</v>
      </c>
      <c r="K108" s="19">
        <v>44766</v>
      </c>
      <c r="L108" s="15">
        <v>37.36</v>
      </c>
      <c r="M108" s="14">
        <v>9340</v>
      </c>
      <c r="N108" s="14">
        <f t="shared" si="4"/>
        <v>0</v>
      </c>
      <c r="O108" s="14">
        <v>9340</v>
      </c>
      <c r="P108" s="15">
        <v>90.5</v>
      </c>
      <c r="Q108" s="15">
        <v>93</v>
      </c>
      <c r="R108" s="15">
        <v>90.5</v>
      </c>
      <c r="S108" s="153">
        <f t="shared" si="6"/>
        <v>25000</v>
      </c>
      <c r="T108" s="15">
        <v>4.75</v>
      </c>
      <c r="U108" s="15">
        <v>9.82</v>
      </c>
      <c r="V108"/>
      <c r="W108" s="161">
        <f t="shared" si="2"/>
        <v>15660</v>
      </c>
    </row>
    <row r="109" spans="1:23" ht="15" x14ac:dyDescent="0.2">
      <c r="A109" s="224"/>
      <c r="B109" s="229"/>
      <c r="C109" s="12" t="s">
        <v>111</v>
      </c>
      <c r="D109" s="11" t="s">
        <v>1177</v>
      </c>
      <c r="E109" s="12" t="s">
        <v>82</v>
      </c>
      <c r="F109" s="12" t="s">
        <v>110</v>
      </c>
      <c r="G109" s="19">
        <f t="shared" si="5"/>
        <v>44034</v>
      </c>
      <c r="H109" s="19">
        <v>44036</v>
      </c>
      <c r="I109" s="14">
        <v>22500</v>
      </c>
      <c r="J109" s="15">
        <f>9749.77/100</f>
        <v>97.497700000000009</v>
      </c>
      <c r="K109" s="19">
        <v>45110</v>
      </c>
      <c r="L109" s="15">
        <v>15.64</v>
      </c>
      <c r="M109" s="14">
        <v>3450</v>
      </c>
      <c r="N109" s="14">
        <f t="shared" si="4"/>
        <v>55</v>
      </c>
      <c r="O109" s="14">
        <v>3505</v>
      </c>
      <c r="P109" s="15">
        <v>92</v>
      </c>
      <c r="Q109" s="15">
        <v>98</v>
      </c>
      <c r="R109" s="15">
        <v>92</v>
      </c>
      <c r="S109" s="153">
        <f t="shared" si="6"/>
        <v>22500</v>
      </c>
      <c r="T109" s="15">
        <v>5.75</v>
      </c>
      <c r="U109" s="15">
        <v>6.68</v>
      </c>
      <c r="V109"/>
      <c r="W109" s="161">
        <f t="shared" si="2"/>
        <v>18995</v>
      </c>
    </row>
    <row r="110" spans="1:23" ht="15" x14ac:dyDescent="0.2">
      <c r="A110" s="224"/>
      <c r="B110" s="210" t="s">
        <v>1078</v>
      </c>
      <c r="C110" s="4" t="s">
        <v>111</v>
      </c>
      <c r="D110" s="18" t="s">
        <v>1177</v>
      </c>
      <c r="E110" s="18" t="s">
        <v>82</v>
      </c>
      <c r="F110" s="18" t="s">
        <v>125</v>
      </c>
      <c r="G110" s="6">
        <v>44062</v>
      </c>
      <c r="H110" s="6">
        <v>44064</v>
      </c>
      <c r="I110" s="7">
        <v>20000</v>
      </c>
      <c r="J110" s="8">
        <f>8997.19/100</f>
        <v>89.971900000000005</v>
      </c>
      <c r="K110" s="6">
        <v>45110</v>
      </c>
      <c r="L110" s="8">
        <v>105.5</v>
      </c>
      <c r="M110" s="7">
        <v>4000</v>
      </c>
      <c r="N110" s="7">
        <f t="shared" si="4"/>
        <v>16000</v>
      </c>
      <c r="O110" s="7">
        <v>20000</v>
      </c>
      <c r="P110" s="8">
        <v>89</v>
      </c>
      <c r="Q110" s="8">
        <v>90</v>
      </c>
      <c r="R110" s="8">
        <v>89</v>
      </c>
      <c r="S110" s="154">
        <f t="shared" si="6"/>
        <v>20000</v>
      </c>
      <c r="T110" s="9">
        <v>5.75</v>
      </c>
      <c r="U110" s="8">
        <v>9.68</v>
      </c>
      <c r="V110"/>
      <c r="W110" s="161">
        <f t="shared" si="2"/>
        <v>0</v>
      </c>
    </row>
    <row r="111" spans="1:23" ht="15" x14ac:dyDescent="0.2">
      <c r="A111" s="224"/>
      <c r="B111" s="211"/>
      <c r="C111" s="4" t="s">
        <v>111</v>
      </c>
      <c r="D111" s="18" t="s">
        <v>1177</v>
      </c>
      <c r="E111" s="18" t="s">
        <v>77</v>
      </c>
      <c r="F111" s="18" t="s">
        <v>127</v>
      </c>
      <c r="G111" s="6">
        <v>44062</v>
      </c>
      <c r="H111" s="6">
        <v>44064</v>
      </c>
      <c r="I111" s="7">
        <v>25000</v>
      </c>
      <c r="J111" s="8">
        <f>8777.27/100</f>
        <v>87.7727</v>
      </c>
      <c r="K111" s="6">
        <v>45890</v>
      </c>
      <c r="L111" s="8">
        <v>100.752</v>
      </c>
      <c r="M111" s="7">
        <v>0</v>
      </c>
      <c r="N111" s="7">
        <f t="shared" si="4"/>
        <v>25000</v>
      </c>
      <c r="O111" s="7">
        <v>25000</v>
      </c>
      <c r="P111" s="8">
        <v>87</v>
      </c>
      <c r="Q111" s="8">
        <v>94.01</v>
      </c>
      <c r="R111" s="8">
        <v>87</v>
      </c>
      <c r="S111" s="154">
        <f t="shared" si="6"/>
        <v>25000</v>
      </c>
      <c r="T111" s="9">
        <v>7</v>
      </c>
      <c r="U111" s="8">
        <v>10.18</v>
      </c>
      <c r="V111"/>
      <c r="W111" s="161">
        <f t="shared" si="2"/>
        <v>0</v>
      </c>
    </row>
    <row r="112" spans="1:23" ht="15" x14ac:dyDescent="0.2">
      <c r="A112" s="224"/>
      <c r="B112" s="211"/>
      <c r="C112" s="4" t="s">
        <v>113</v>
      </c>
      <c r="D112" s="18" t="s">
        <v>1177</v>
      </c>
      <c r="E112" s="18" t="s">
        <v>77</v>
      </c>
      <c r="F112" s="18" t="s">
        <v>128</v>
      </c>
      <c r="G112" s="6">
        <v>44062</v>
      </c>
      <c r="H112" s="6">
        <v>44064</v>
      </c>
      <c r="I112" s="7">
        <v>12190</v>
      </c>
      <c r="J112" s="8">
        <v>100</v>
      </c>
      <c r="K112" s="6">
        <v>45890</v>
      </c>
      <c r="L112" s="8">
        <v>78.677199999999999</v>
      </c>
      <c r="M112" s="7">
        <v>9590.75</v>
      </c>
      <c r="N112" s="7">
        <f t="shared" si="4"/>
        <v>0</v>
      </c>
      <c r="O112" s="7">
        <v>9590.75</v>
      </c>
      <c r="P112" s="8">
        <v>100</v>
      </c>
      <c r="Q112" s="8">
        <v>100</v>
      </c>
      <c r="R112" s="8">
        <v>100</v>
      </c>
      <c r="S112" s="154">
        <f t="shared" si="6"/>
        <v>12190</v>
      </c>
      <c r="T112" s="9">
        <v>5.5</v>
      </c>
      <c r="U112" s="8">
        <v>5.5</v>
      </c>
      <c r="V112"/>
      <c r="W112" s="161">
        <f t="shared" si="2"/>
        <v>2599.25</v>
      </c>
    </row>
    <row r="113" spans="1:23" ht="15" x14ac:dyDescent="0.2">
      <c r="A113" s="224"/>
      <c r="B113" s="211"/>
      <c r="C113" s="4" t="s">
        <v>113</v>
      </c>
      <c r="D113" s="18" t="s">
        <v>1177</v>
      </c>
      <c r="E113" s="18" t="s">
        <v>85</v>
      </c>
      <c r="F113" s="18" t="s">
        <v>129</v>
      </c>
      <c r="G113" s="6">
        <v>44062</v>
      </c>
      <c r="H113" s="6">
        <v>44064</v>
      </c>
      <c r="I113" s="7">
        <v>12190</v>
      </c>
      <c r="J113" s="8">
        <v>100</v>
      </c>
      <c r="K113" s="6">
        <v>45525</v>
      </c>
      <c r="L113" s="8">
        <v>78.677199999999999</v>
      </c>
      <c r="M113" s="7">
        <v>9590.75</v>
      </c>
      <c r="N113" s="7">
        <f t="shared" si="4"/>
        <v>0</v>
      </c>
      <c r="O113" s="7">
        <v>9590.75</v>
      </c>
      <c r="P113" s="8">
        <v>100</v>
      </c>
      <c r="Q113" s="8">
        <v>100</v>
      </c>
      <c r="R113" s="8">
        <v>100</v>
      </c>
      <c r="S113" s="154">
        <f t="shared" si="6"/>
        <v>12190</v>
      </c>
      <c r="T113" s="9">
        <v>5.5</v>
      </c>
      <c r="U113" s="8">
        <v>5.5</v>
      </c>
      <c r="V113"/>
      <c r="W113" s="161">
        <f t="shared" si="2"/>
        <v>2599.25</v>
      </c>
    </row>
    <row r="114" spans="1:23" ht="15" x14ac:dyDescent="0.2">
      <c r="A114" s="224"/>
      <c r="B114" s="211"/>
      <c r="C114" s="4" t="s">
        <v>113</v>
      </c>
      <c r="D114" s="18" t="s">
        <v>1177</v>
      </c>
      <c r="E114" s="18" t="s">
        <v>82</v>
      </c>
      <c r="F114" s="18" t="s">
        <v>130</v>
      </c>
      <c r="G114" s="6">
        <v>44062</v>
      </c>
      <c r="H114" s="6">
        <v>44064</v>
      </c>
      <c r="I114" s="7">
        <v>12190</v>
      </c>
      <c r="J114" s="8">
        <v>100</v>
      </c>
      <c r="K114" s="6">
        <v>45159</v>
      </c>
      <c r="L114" s="8">
        <v>95.49</v>
      </c>
      <c r="M114" s="7">
        <v>11640.75</v>
      </c>
      <c r="N114" s="7">
        <f t="shared" si="4"/>
        <v>0</v>
      </c>
      <c r="O114" s="7">
        <v>11640.75</v>
      </c>
      <c r="P114" s="8">
        <v>100</v>
      </c>
      <c r="Q114" s="8">
        <v>100</v>
      </c>
      <c r="R114" s="8">
        <v>100</v>
      </c>
      <c r="S114" s="154">
        <f t="shared" si="6"/>
        <v>12190</v>
      </c>
      <c r="T114" s="9">
        <v>5.5</v>
      </c>
      <c r="U114" s="8">
        <v>5.5</v>
      </c>
      <c r="V114"/>
      <c r="W114" s="161">
        <f t="shared" si="2"/>
        <v>549.25</v>
      </c>
    </row>
    <row r="115" spans="1:23" ht="15" x14ac:dyDescent="0.2">
      <c r="A115" s="224"/>
      <c r="B115" s="211"/>
      <c r="C115" s="4" t="s">
        <v>113</v>
      </c>
      <c r="D115" s="18" t="s">
        <v>1177</v>
      </c>
      <c r="E115" s="18" t="s">
        <v>80</v>
      </c>
      <c r="F115" s="18" t="s">
        <v>131</v>
      </c>
      <c r="G115" s="6">
        <v>44062</v>
      </c>
      <c r="H115" s="6">
        <v>44064</v>
      </c>
      <c r="I115" s="7">
        <v>12190</v>
      </c>
      <c r="J115" s="8">
        <v>100</v>
      </c>
      <c r="K115" s="6">
        <v>44794</v>
      </c>
      <c r="L115" s="8">
        <v>134.35400000000001</v>
      </c>
      <c r="M115" s="7">
        <v>12190</v>
      </c>
      <c r="N115" s="7">
        <f t="shared" si="4"/>
        <v>0</v>
      </c>
      <c r="O115" s="7">
        <v>12190</v>
      </c>
      <c r="P115" s="8">
        <v>100</v>
      </c>
      <c r="Q115" s="8">
        <v>100</v>
      </c>
      <c r="R115" s="8">
        <v>100</v>
      </c>
      <c r="S115" s="154">
        <f t="shared" si="6"/>
        <v>12190</v>
      </c>
      <c r="T115" s="9">
        <v>5</v>
      </c>
      <c r="U115" s="8">
        <v>5</v>
      </c>
      <c r="V115"/>
      <c r="W115" s="161">
        <f t="shared" si="2"/>
        <v>0</v>
      </c>
    </row>
    <row r="116" spans="1:23" ht="15" x14ac:dyDescent="0.2">
      <c r="A116" s="224"/>
      <c r="B116" s="212"/>
      <c r="C116" s="4" t="s">
        <v>79</v>
      </c>
      <c r="D116" s="18" t="s">
        <v>1177</v>
      </c>
      <c r="E116" s="18" t="s">
        <v>82</v>
      </c>
      <c r="F116" s="18" t="s">
        <v>135</v>
      </c>
      <c r="G116" s="6">
        <v>44069</v>
      </c>
      <c r="H116" s="6">
        <v>44071</v>
      </c>
      <c r="I116" s="7">
        <v>25000</v>
      </c>
      <c r="J116" s="8">
        <v>95.233199999999997</v>
      </c>
      <c r="K116" s="6">
        <v>45166</v>
      </c>
      <c r="L116" s="8">
        <v>69.828000000000003</v>
      </c>
      <c r="M116" s="7">
        <v>10300</v>
      </c>
      <c r="N116" s="7">
        <f t="shared" si="4"/>
        <v>7057</v>
      </c>
      <c r="O116" s="7">
        <v>17357</v>
      </c>
      <c r="P116" s="8">
        <v>91.5</v>
      </c>
      <c r="Q116" s="8">
        <v>100</v>
      </c>
      <c r="R116" s="8">
        <v>91.5</v>
      </c>
      <c r="S116" s="154">
        <f t="shared" si="6"/>
        <v>25000</v>
      </c>
      <c r="T116" s="9">
        <v>6.2</v>
      </c>
      <c r="U116" s="8">
        <v>8.02</v>
      </c>
      <c r="V116"/>
      <c r="W116" s="161">
        <f t="shared" si="2"/>
        <v>7643</v>
      </c>
    </row>
    <row r="117" spans="1:23" ht="15" x14ac:dyDescent="0.2">
      <c r="A117" s="224"/>
      <c r="B117" s="218" t="s">
        <v>147</v>
      </c>
      <c r="C117" s="11" t="s">
        <v>79</v>
      </c>
      <c r="D117" s="11" t="s">
        <v>1177</v>
      </c>
      <c r="E117" s="12" t="s">
        <v>80</v>
      </c>
      <c r="F117" s="68" t="s">
        <v>139</v>
      </c>
      <c r="G117" s="13">
        <v>44083</v>
      </c>
      <c r="H117" s="13">
        <v>44085</v>
      </c>
      <c r="I117" s="14">
        <v>13910</v>
      </c>
      <c r="J117" s="15">
        <v>91.14</v>
      </c>
      <c r="K117" s="13">
        <v>44815</v>
      </c>
      <c r="L117" s="15">
        <v>69.55</v>
      </c>
      <c r="M117" s="14">
        <v>12700</v>
      </c>
      <c r="N117" s="14">
        <f t="shared" si="4"/>
        <v>1210</v>
      </c>
      <c r="O117" s="14">
        <v>13910</v>
      </c>
      <c r="P117" s="15">
        <v>90</v>
      </c>
      <c r="Q117" s="15">
        <v>100</v>
      </c>
      <c r="R117" s="15">
        <v>90</v>
      </c>
      <c r="S117" s="153">
        <v>20000</v>
      </c>
      <c r="T117" s="16">
        <v>6</v>
      </c>
      <c r="U117" s="15">
        <v>11.06</v>
      </c>
      <c r="V117"/>
      <c r="W117" s="161">
        <f t="shared" si="2"/>
        <v>0</v>
      </c>
    </row>
    <row r="118" spans="1:23" ht="15" x14ac:dyDescent="0.2">
      <c r="A118" s="224"/>
      <c r="B118" s="215"/>
      <c r="C118" s="72" t="s">
        <v>76</v>
      </c>
      <c r="D118" s="11" t="s">
        <v>1177</v>
      </c>
      <c r="E118" s="68" t="s">
        <v>82</v>
      </c>
      <c r="F118" s="68" t="s">
        <v>148</v>
      </c>
      <c r="G118" s="13">
        <v>44090</v>
      </c>
      <c r="H118" s="13">
        <v>44092</v>
      </c>
      <c r="I118" s="14">
        <v>30000</v>
      </c>
      <c r="J118" s="15">
        <v>99.64</v>
      </c>
      <c r="K118" s="13">
        <v>45187</v>
      </c>
      <c r="L118" s="15">
        <v>180.29</v>
      </c>
      <c r="M118" s="14">
        <v>28900</v>
      </c>
      <c r="N118" s="14">
        <f t="shared" si="4"/>
        <v>1100</v>
      </c>
      <c r="O118" s="14">
        <v>30000</v>
      </c>
      <c r="P118" s="15">
        <v>99</v>
      </c>
      <c r="Q118" s="15">
        <v>101</v>
      </c>
      <c r="R118" s="15">
        <v>99</v>
      </c>
      <c r="S118" s="153">
        <v>30000</v>
      </c>
      <c r="T118" s="16">
        <v>4</v>
      </c>
      <c r="U118" s="15">
        <v>4.13</v>
      </c>
      <c r="V118"/>
      <c r="W118" s="161">
        <f t="shared" si="2"/>
        <v>0</v>
      </c>
    </row>
    <row r="119" spans="1:23" ht="15" x14ac:dyDescent="0.2">
      <c r="A119" s="224"/>
      <c r="B119" s="210" t="s">
        <v>152</v>
      </c>
      <c r="C119" s="4" t="s">
        <v>79</v>
      </c>
      <c r="D119" s="4" t="s">
        <v>1177</v>
      </c>
      <c r="E119" s="4" t="s">
        <v>82</v>
      </c>
      <c r="F119" s="18" t="s">
        <v>156</v>
      </c>
      <c r="G119" s="6">
        <v>44104</v>
      </c>
      <c r="H119" s="6">
        <v>44106</v>
      </c>
      <c r="I119" s="7">
        <v>20000</v>
      </c>
      <c r="J119" s="8">
        <v>90.099400000000003</v>
      </c>
      <c r="K119" s="6">
        <v>45201</v>
      </c>
      <c r="L119" s="8">
        <v>50.05</v>
      </c>
      <c r="M119" s="7">
        <v>9795</v>
      </c>
      <c r="N119" s="7">
        <f t="shared" si="4"/>
        <v>215</v>
      </c>
      <c r="O119" s="7">
        <v>10010</v>
      </c>
      <c r="P119" s="8">
        <v>90</v>
      </c>
      <c r="Q119" s="8">
        <v>100</v>
      </c>
      <c r="R119" s="8">
        <v>90</v>
      </c>
      <c r="S119" s="154">
        <v>20000</v>
      </c>
      <c r="T119" s="9">
        <v>6</v>
      </c>
      <c r="U119" s="8">
        <v>9.9</v>
      </c>
      <c r="V119"/>
      <c r="W119" s="161">
        <f t="shared" si="2"/>
        <v>9990</v>
      </c>
    </row>
    <row r="120" spans="1:23" ht="15" x14ac:dyDescent="0.2">
      <c r="A120" s="224"/>
      <c r="B120" s="211"/>
      <c r="C120" s="4" t="s">
        <v>79</v>
      </c>
      <c r="D120" s="4" t="s">
        <v>1177</v>
      </c>
      <c r="E120" s="4" t="s">
        <v>82</v>
      </c>
      <c r="F120" s="18" t="s">
        <v>950</v>
      </c>
      <c r="G120" s="6">
        <v>44111</v>
      </c>
      <c r="H120" s="6">
        <v>44113</v>
      </c>
      <c r="I120" s="7">
        <v>25000</v>
      </c>
      <c r="J120" s="8">
        <v>90.029700000000005</v>
      </c>
      <c r="K120" s="6">
        <v>45208</v>
      </c>
      <c r="L120" s="8">
        <v>40.4</v>
      </c>
      <c r="M120" s="7">
        <v>10000</v>
      </c>
      <c r="N120" s="7">
        <f t="shared" si="4"/>
        <v>100</v>
      </c>
      <c r="O120" s="7">
        <v>10100</v>
      </c>
      <c r="P120" s="8">
        <v>90</v>
      </c>
      <c r="Q120" s="8">
        <v>93</v>
      </c>
      <c r="R120" s="8">
        <v>90</v>
      </c>
      <c r="S120" s="154">
        <v>25000</v>
      </c>
      <c r="T120" s="9">
        <v>6</v>
      </c>
      <c r="U120" s="8">
        <v>9.92</v>
      </c>
      <c r="V120"/>
      <c r="W120" s="161">
        <f t="shared" si="2"/>
        <v>14900</v>
      </c>
    </row>
    <row r="121" spans="1:23" ht="15" x14ac:dyDescent="0.2">
      <c r="A121" s="224"/>
      <c r="B121" s="211"/>
      <c r="C121" s="73" t="s">
        <v>76</v>
      </c>
      <c r="D121" s="4" t="s">
        <v>1177</v>
      </c>
      <c r="E121" s="4" t="s">
        <v>952</v>
      </c>
      <c r="F121" s="18" t="s">
        <v>951</v>
      </c>
      <c r="G121" s="6">
        <v>44111</v>
      </c>
      <c r="H121" s="6">
        <v>44113</v>
      </c>
      <c r="I121" s="7">
        <v>35000</v>
      </c>
      <c r="J121" s="8">
        <v>97.986400000000003</v>
      </c>
      <c r="K121" s="6">
        <v>46304</v>
      </c>
      <c r="L121" s="8">
        <v>102.7786</v>
      </c>
      <c r="M121" s="7">
        <v>35000</v>
      </c>
      <c r="N121" s="7">
        <f t="shared" si="4"/>
        <v>0</v>
      </c>
      <c r="O121" s="7">
        <v>35000</v>
      </c>
      <c r="P121" s="8">
        <v>97</v>
      </c>
      <c r="Q121" s="8">
        <v>100</v>
      </c>
      <c r="R121" s="8">
        <v>97</v>
      </c>
      <c r="S121" s="154">
        <v>35000</v>
      </c>
      <c r="T121" s="9">
        <v>6</v>
      </c>
      <c r="U121" s="8">
        <v>6.41</v>
      </c>
      <c r="V121"/>
      <c r="W121" s="161">
        <f t="shared" si="2"/>
        <v>0</v>
      </c>
    </row>
    <row r="122" spans="1:23" ht="15" x14ac:dyDescent="0.2">
      <c r="A122" s="224"/>
      <c r="B122" s="211"/>
      <c r="C122" s="73" t="s">
        <v>76</v>
      </c>
      <c r="D122" s="4" t="s">
        <v>1177</v>
      </c>
      <c r="E122" s="4" t="s">
        <v>92</v>
      </c>
      <c r="F122" s="18" t="s">
        <v>958</v>
      </c>
      <c r="G122" s="6">
        <v>44125</v>
      </c>
      <c r="H122" s="6">
        <v>44127</v>
      </c>
      <c r="I122" s="7">
        <v>35000</v>
      </c>
      <c r="J122" s="8">
        <v>99.3399</v>
      </c>
      <c r="K122" s="6">
        <v>47779</v>
      </c>
      <c r="L122" s="8">
        <v>59.317100000000003</v>
      </c>
      <c r="M122" s="7">
        <v>20000</v>
      </c>
      <c r="N122" s="7">
        <f t="shared" si="4"/>
        <v>0</v>
      </c>
      <c r="O122" s="7">
        <v>20000</v>
      </c>
      <c r="P122" s="8">
        <v>97</v>
      </c>
      <c r="Q122" s="8">
        <v>100</v>
      </c>
      <c r="R122" s="8">
        <v>97</v>
      </c>
      <c r="S122" s="154">
        <v>35000</v>
      </c>
      <c r="T122" s="9">
        <v>7</v>
      </c>
      <c r="U122" s="8">
        <v>7.09</v>
      </c>
      <c r="V122"/>
      <c r="W122" s="161">
        <f t="shared" si="2"/>
        <v>15000</v>
      </c>
    </row>
    <row r="123" spans="1:23" ht="15" x14ac:dyDescent="0.2">
      <c r="A123" s="224"/>
      <c r="B123" s="211"/>
      <c r="C123" s="4" t="s">
        <v>79</v>
      </c>
      <c r="D123" s="4" t="s">
        <v>1177</v>
      </c>
      <c r="E123" s="4" t="s">
        <v>80</v>
      </c>
      <c r="F123" s="18" t="s">
        <v>959</v>
      </c>
      <c r="G123" s="6">
        <v>44125</v>
      </c>
      <c r="H123" s="6">
        <v>44127</v>
      </c>
      <c r="I123" s="7">
        <v>25000</v>
      </c>
      <c r="J123" s="8">
        <v>91.614199999999997</v>
      </c>
      <c r="K123" s="6">
        <v>44857</v>
      </c>
      <c r="L123" s="8">
        <v>96.12</v>
      </c>
      <c r="M123" s="7">
        <v>16050</v>
      </c>
      <c r="N123" s="7">
        <f t="shared" si="4"/>
        <v>7980</v>
      </c>
      <c r="O123" s="7">
        <v>24030</v>
      </c>
      <c r="P123" s="8">
        <v>90</v>
      </c>
      <c r="Q123" s="8">
        <v>99</v>
      </c>
      <c r="R123" s="8">
        <v>90</v>
      </c>
      <c r="S123" s="154">
        <v>25000</v>
      </c>
      <c r="T123" s="9">
        <v>6</v>
      </c>
      <c r="U123" s="8">
        <v>10.77</v>
      </c>
      <c r="V123"/>
      <c r="W123" s="161">
        <f t="shared" si="2"/>
        <v>970</v>
      </c>
    </row>
    <row r="124" spans="1:23" ht="15" x14ac:dyDescent="0.2">
      <c r="A124" s="224"/>
      <c r="B124" s="212"/>
      <c r="C124" s="4" t="s">
        <v>79</v>
      </c>
      <c r="D124" s="4" t="s">
        <v>1177</v>
      </c>
      <c r="E124" s="4" t="s">
        <v>80</v>
      </c>
      <c r="F124" s="18" t="s">
        <v>960</v>
      </c>
      <c r="G124" s="6">
        <v>44132</v>
      </c>
      <c r="H124" s="6">
        <v>44134</v>
      </c>
      <c r="I124" s="7">
        <v>15000</v>
      </c>
      <c r="J124" s="8">
        <v>90.011700000000005</v>
      </c>
      <c r="K124" s="6">
        <v>44864</v>
      </c>
      <c r="L124" s="8">
        <v>100.13330000000001</v>
      </c>
      <c r="M124" s="7">
        <v>14980</v>
      </c>
      <c r="N124" s="7">
        <f t="shared" si="4"/>
        <v>20</v>
      </c>
      <c r="O124" s="7">
        <v>15000</v>
      </c>
      <c r="P124" s="8">
        <v>90</v>
      </c>
      <c r="Q124" s="8">
        <v>98.75</v>
      </c>
      <c r="R124" s="8">
        <v>90</v>
      </c>
      <c r="S124" s="154">
        <v>15000</v>
      </c>
      <c r="T124" s="9">
        <v>6</v>
      </c>
      <c r="U124" s="8">
        <v>11.75</v>
      </c>
      <c r="V124"/>
      <c r="W124" s="161">
        <f t="shared" si="2"/>
        <v>0</v>
      </c>
    </row>
    <row r="125" spans="1:23" ht="15" x14ac:dyDescent="0.2">
      <c r="A125" s="224"/>
      <c r="B125" s="218" t="s">
        <v>1157</v>
      </c>
      <c r="C125" s="11" t="s">
        <v>79</v>
      </c>
      <c r="D125" s="11" t="s">
        <v>1177</v>
      </c>
      <c r="E125" s="11" t="s">
        <v>77</v>
      </c>
      <c r="F125" s="68" t="s">
        <v>963</v>
      </c>
      <c r="G125" s="13">
        <v>44139</v>
      </c>
      <c r="H125" s="13">
        <v>44141</v>
      </c>
      <c r="I125" s="14">
        <v>32000</v>
      </c>
      <c r="J125" s="15">
        <v>96.227800000000002</v>
      </c>
      <c r="K125" s="13">
        <v>45966</v>
      </c>
      <c r="L125" s="15">
        <v>95.982399999999998</v>
      </c>
      <c r="M125" s="14">
        <v>30714.36</v>
      </c>
      <c r="N125" s="14">
        <v>0</v>
      </c>
      <c r="O125" s="14">
        <v>30714.36</v>
      </c>
      <c r="P125" s="15">
        <v>96.21</v>
      </c>
      <c r="Q125" s="15">
        <v>96.21</v>
      </c>
      <c r="R125" s="15">
        <v>96.21</v>
      </c>
      <c r="S125" s="153">
        <v>32000</v>
      </c>
      <c r="T125" s="16">
        <v>6.5</v>
      </c>
      <c r="U125" s="15">
        <v>7.72</v>
      </c>
      <c r="V125"/>
      <c r="W125" s="161">
        <f t="shared" si="2"/>
        <v>1285.6399999999994</v>
      </c>
    </row>
    <row r="126" spans="1:23" ht="15" x14ac:dyDescent="0.2">
      <c r="A126" s="224"/>
      <c r="B126" s="214"/>
      <c r="C126" s="11" t="s">
        <v>79</v>
      </c>
      <c r="D126" s="11" t="s">
        <v>1177</v>
      </c>
      <c r="E126" s="11" t="s">
        <v>80</v>
      </c>
      <c r="F126" s="68" t="s">
        <v>1260</v>
      </c>
      <c r="G126" s="13">
        <v>44139</v>
      </c>
      <c r="H126" s="13">
        <v>44141</v>
      </c>
      <c r="I126" s="14">
        <v>32000</v>
      </c>
      <c r="J126" s="15">
        <v>96.21</v>
      </c>
      <c r="K126" s="13">
        <v>44871</v>
      </c>
      <c r="L126" s="15">
        <v>95.982600000000005</v>
      </c>
      <c r="M126" s="14">
        <v>30714.44</v>
      </c>
      <c r="N126" s="14"/>
      <c r="O126" s="14">
        <v>30714.44</v>
      </c>
      <c r="P126" s="15">
        <v>96.21</v>
      </c>
      <c r="Q126" s="15">
        <v>96.21</v>
      </c>
      <c r="R126" s="15">
        <v>96.21</v>
      </c>
      <c r="S126" s="153">
        <v>32000</v>
      </c>
      <c r="T126" s="16">
        <v>6</v>
      </c>
      <c r="U126" s="15">
        <v>8.09</v>
      </c>
      <c r="V126"/>
      <c r="W126" s="161">
        <f t="shared" si="2"/>
        <v>1285.5600000000013</v>
      </c>
    </row>
    <row r="127" spans="1:23" ht="15" x14ac:dyDescent="0.2">
      <c r="A127" s="224"/>
      <c r="B127" s="214"/>
      <c r="C127" s="11" t="s">
        <v>79</v>
      </c>
      <c r="D127" s="11" t="s">
        <v>1177</v>
      </c>
      <c r="E127" s="11" t="s">
        <v>82</v>
      </c>
      <c r="F127" s="68" t="s">
        <v>964</v>
      </c>
      <c r="G127" s="13">
        <v>44139</v>
      </c>
      <c r="H127" s="13">
        <v>44141</v>
      </c>
      <c r="I127" s="14">
        <v>32000</v>
      </c>
      <c r="J127" s="15">
        <v>96.21</v>
      </c>
      <c r="K127" s="13">
        <v>45236</v>
      </c>
      <c r="L127" s="15">
        <v>95.982600000000005</v>
      </c>
      <c r="M127" s="14">
        <v>30714.42</v>
      </c>
      <c r="N127" s="14">
        <v>0</v>
      </c>
      <c r="O127" s="14">
        <f>M127</f>
        <v>30714.42</v>
      </c>
      <c r="P127" s="15">
        <v>96.21</v>
      </c>
      <c r="Q127" s="15">
        <v>96.21</v>
      </c>
      <c r="R127" s="15">
        <v>96.21</v>
      </c>
      <c r="S127" s="153">
        <v>32000</v>
      </c>
      <c r="T127" s="16">
        <v>6.3</v>
      </c>
      <c r="U127" s="15">
        <v>7.74</v>
      </c>
      <c r="V127"/>
      <c r="W127" s="161">
        <f t="shared" si="2"/>
        <v>1285.5800000000017</v>
      </c>
    </row>
    <row r="128" spans="1:23" ht="15" x14ac:dyDescent="0.2">
      <c r="A128" s="224"/>
      <c r="B128" s="214"/>
      <c r="C128" s="11" t="s">
        <v>76</v>
      </c>
      <c r="D128" s="11" t="s">
        <v>1177</v>
      </c>
      <c r="E128" s="11" t="s">
        <v>101</v>
      </c>
      <c r="F128" s="68" t="s">
        <v>965</v>
      </c>
      <c r="G128" s="13">
        <v>44139</v>
      </c>
      <c r="H128" s="13">
        <v>44141</v>
      </c>
      <c r="I128" s="14">
        <v>0</v>
      </c>
      <c r="J128" s="15">
        <v>0</v>
      </c>
      <c r="K128" s="13">
        <v>46697</v>
      </c>
      <c r="L128" s="15">
        <v>0</v>
      </c>
      <c r="M128" s="14">
        <v>0</v>
      </c>
      <c r="N128" s="14">
        <v>0</v>
      </c>
      <c r="O128" s="14">
        <v>0</v>
      </c>
      <c r="P128" s="15">
        <v>0</v>
      </c>
      <c r="Q128" s="15">
        <v>0</v>
      </c>
      <c r="R128" s="15">
        <v>0</v>
      </c>
      <c r="S128" s="153">
        <v>0</v>
      </c>
      <c r="T128" s="16">
        <v>0</v>
      </c>
      <c r="U128" s="15">
        <v>0</v>
      </c>
      <c r="V128"/>
      <c r="W128" s="161">
        <f t="shared" si="2"/>
        <v>0</v>
      </c>
    </row>
    <row r="129" spans="1:23" ht="15" x14ac:dyDescent="0.2">
      <c r="A129" s="224"/>
      <c r="B129" s="214"/>
      <c r="C129" s="11" t="s">
        <v>111</v>
      </c>
      <c r="D129" s="11" t="s">
        <v>1177</v>
      </c>
      <c r="E129" s="11" t="s">
        <v>77</v>
      </c>
      <c r="F129" s="68" t="s">
        <v>966</v>
      </c>
      <c r="G129" s="13">
        <v>44146</v>
      </c>
      <c r="H129" s="13">
        <v>44148</v>
      </c>
      <c r="I129" s="14">
        <v>20000</v>
      </c>
      <c r="J129" s="15">
        <v>93.916300000000007</v>
      </c>
      <c r="K129" s="13">
        <v>45925</v>
      </c>
      <c r="L129" s="15">
        <v>155.64330000000001</v>
      </c>
      <c r="M129" s="14">
        <v>14462</v>
      </c>
      <c r="N129" s="14">
        <f t="shared" ref="N129:N134" si="7">O129-M129</f>
        <v>5538</v>
      </c>
      <c r="O129" s="14">
        <v>20000</v>
      </c>
      <c r="P129" s="15">
        <v>88</v>
      </c>
      <c r="Q129" s="15">
        <v>95</v>
      </c>
      <c r="R129" s="15">
        <v>88</v>
      </c>
      <c r="S129" s="153">
        <v>20000</v>
      </c>
      <c r="T129" s="16">
        <v>6.5</v>
      </c>
      <c r="U129" s="15">
        <v>8</v>
      </c>
      <c r="V129"/>
      <c r="W129" s="161">
        <f t="shared" si="2"/>
        <v>0</v>
      </c>
    </row>
    <row r="130" spans="1:23" ht="15" x14ac:dyDescent="0.2">
      <c r="A130" s="224"/>
      <c r="B130" s="214"/>
      <c r="C130" s="11" t="s">
        <v>111</v>
      </c>
      <c r="D130" s="11" t="s">
        <v>1177</v>
      </c>
      <c r="E130" s="11" t="s">
        <v>82</v>
      </c>
      <c r="F130" s="68" t="s">
        <v>967</v>
      </c>
      <c r="G130" s="13">
        <v>44146</v>
      </c>
      <c r="H130" s="13">
        <v>44148</v>
      </c>
      <c r="I130" s="14">
        <v>25000</v>
      </c>
      <c r="J130" s="15">
        <v>94.7393</v>
      </c>
      <c r="K130" s="13">
        <v>45215</v>
      </c>
      <c r="L130" s="15">
        <v>100</v>
      </c>
      <c r="M130" s="14">
        <v>14011</v>
      </c>
      <c r="N130" s="14">
        <f t="shared" si="7"/>
        <v>10989</v>
      </c>
      <c r="O130" s="14">
        <v>25000</v>
      </c>
      <c r="P130" s="15">
        <v>92</v>
      </c>
      <c r="Q130" s="15">
        <v>100</v>
      </c>
      <c r="R130" s="15">
        <v>92</v>
      </c>
      <c r="S130" s="153">
        <v>25000</v>
      </c>
      <c r="T130" s="16">
        <v>5.25</v>
      </c>
      <c r="U130" s="15">
        <v>7.23</v>
      </c>
      <c r="V130"/>
      <c r="W130" s="161">
        <f t="shared" si="2"/>
        <v>0</v>
      </c>
    </row>
    <row r="131" spans="1:23" ht="15" x14ac:dyDescent="0.2">
      <c r="A131" s="224"/>
      <c r="B131" s="214"/>
      <c r="C131" s="11" t="s">
        <v>79</v>
      </c>
      <c r="D131" s="11" t="s">
        <v>1177</v>
      </c>
      <c r="E131" s="68" t="s">
        <v>80</v>
      </c>
      <c r="F131" s="68" t="s">
        <v>968</v>
      </c>
      <c r="G131" s="13">
        <v>44146</v>
      </c>
      <c r="H131" s="13">
        <v>44148</v>
      </c>
      <c r="I131" s="14">
        <v>15000</v>
      </c>
      <c r="J131" s="15">
        <v>90.198300000000003</v>
      </c>
      <c r="K131" s="13">
        <v>44878</v>
      </c>
      <c r="L131" s="15">
        <v>101.2513</v>
      </c>
      <c r="M131" s="14">
        <v>14967.7</v>
      </c>
      <c r="N131" s="14">
        <f t="shared" si="7"/>
        <v>32.299999999999272</v>
      </c>
      <c r="O131" s="14">
        <v>15000</v>
      </c>
      <c r="P131" s="15">
        <v>90</v>
      </c>
      <c r="Q131" s="15">
        <v>96</v>
      </c>
      <c r="R131" s="15">
        <v>90</v>
      </c>
      <c r="S131" s="153">
        <v>15000</v>
      </c>
      <c r="T131" s="16">
        <v>6</v>
      </c>
      <c r="U131" s="15">
        <v>11.63</v>
      </c>
      <c r="V131"/>
      <c r="W131" s="161">
        <f t="shared" ref="W131:W194" si="8">I131-O131</f>
        <v>0</v>
      </c>
    </row>
    <row r="132" spans="1:23" ht="15" x14ac:dyDescent="0.2">
      <c r="A132" s="224"/>
      <c r="B132" s="214"/>
      <c r="C132" s="72" t="s">
        <v>76</v>
      </c>
      <c r="D132" s="11" t="s">
        <v>1177</v>
      </c>
      <c r="E132" s="11" t="s">
        <v>80</v>
      </c>
      <c r="F132" s="68" t="s">
        <v>976</v>
      </c>
      <c r="G132" s="13">
        <v>44153</v>
      </c>
      <c r="H132" s="13">
        <v>44155</v>
      </c>
      <c r="I132" s="14">
        <v>35000</v>
      </c>
      <c r="J132" s="15">
        <v>99.792900000000003</v>
      </c>
      <c r="K132" s="13">
        <v>44885</v>
      </c>
      <c r="L132" s="15">
        <v>86</v>
      </c>
      <c r="M132" s="14">
        <v>20000</v>
      </c>
      <c r="N132" s="14">
        <f t="shared" si="7"/>
        <v>8000</v>
      </c>
      <c r="O132" s="14">
        <v>28000</v>
      </c>
      <c r="P132" s="15">
        <v>99</v>
      </c>
      <c r="Q132" s="15">
        <v>100</v>
      </c>
      <c r="R132" s="15">
        <v>99</v>
      </c>
      <c r="S132" s="153">
        <v>35000</v>
      </c>
      <c r="T132" s="16">
        <v>3.4</v>
      </c>
      <c r="U132" s="15">
        <v>3.51</v>
      </c>
      <c r="V132"/>
      <c r="W132" s="161">
        <f t="shared" si="8"/>
        <v>7000</v>
      </c>
    </row>
    <row r="133" spans="1:23" ht="15" x14ac:dyDescent="0.2">
      <c r="A133" s="224"/>
      <c r="B133" s="214"/>
      <c r="C133" s="72" t="s">
        <v>111</v>
      </c>
      <c r="D133" s="11" t="s">
        <v>1177</v>
      </c>
      <c r="E133" s="11" t="s">
        <v>77</v>
      </c>
      <c r="F133" s="68" t="s">
        <v>977</v>
      </c>
      <c r="G133" s="13">
        <v>44160</v>
      </c>
      <c r="H133" s="13">
        <v>44162</v>
      </c>
      <c r="I133" s="14">
        <v>30000</v>
      </c>
      <c r="J133" s="15">
        <v>87.817899999999995</v>
      </c>
      <c r="K133" s="13">
        <v>45988</v>
      </c>
      <c r="L133" s="15">
        <v>100</v>
      </c>
      <c r="M133" s="14">
        <f>100+1000+14325</f>
        <v>15425</v>
      </c>
      <c r="N133" s="14">
        <f t="shared" si="7"/>
        <v>14575</v>
      </c>
      <c r="O133" s="14">
        <v>30000</v>
      </c>
      <c r="P133" s="15">
        <v>87</v>
      </c>
      <c r="Q133" s="15">
        <v>98</v>
      </c>
      <c r="R133" s="15">
        <v>87</v>
      </c>
      <c r="S133" s="153">
        <v>30000</v>
      </c>
      <c r="T133" s="16">
        <v>6.5</v>
      </c>
      <c r="U133" s="15">
        <v>9.6300000000000008</v>
      </c>
      <c r="V133"/>
      <c r="W133" s="161">
        <f t="shared" si="8"/>
        <v>0</v>
      </c>
    </row>
    <row r="134" spans="1:23" ht="15" x14ac:dyDescent="0.2">
      <c r="A134" s="224"/>
      <c r="B134" s="215"/>
      <c r="C134" s="72" t="s">
        <v>111</v>
      </c>
      <c r="D134" s="11" t="s">
        <v>1177</v>
      </c>
      <c r="E134" s="11" t="s">
        <v>80</v>
      </c>
      <c r="F134" s="68" t="s">
        <v>109</v>
      </c>
      <c r="G134" s="13">
        <v>44160</v>
      </c>
      <c r="H134" s="13">
        <v>44162</v>
      </c>
      <c r="I134" s="14">
        <v>17500</v>
      </c>
      <c r="J134" s="15">
        <v>94.104100000000003</v>
      </c>
      <c r="K134" s="13">
        <v>44766</v>
      </c>
      <c r="L134" s="15">
        <v>100.3429</v>
      </c>
      <c r="M134" s="14">
        <f>6000+5400+2300</f>
        <v>13700</v>
      </c>
      <c r="N134" s="14">
        <f t="shared" si="7"/>
        <v>3800</v>
      </c>
      <c r="O134" s="14">
        <v>17500</v>
      </c>
      <c r="P134" s="15">
        <v>90</v>
      </c>
      <c r="Q134" s="15">
        <v>95</v>
      </c>
      <c r="R134" s="15">
        <v>90</v>
      </c>
      <c r="S134" s="153">
        <v>17500</v>
      </c>
      <c r="T134" s="16">
        <v>4.75</v>
      </c>
      <c r="U134" s="15">
        <v>8</v>
      </c>
      <c r="V134"/>
      <c r="W134" s="161">
        <f t="shared" si="8"/>
        <v>0</v>
      </c>
    </row>
    <row r="135" spans="1:23" ht="15" x14ac:dyDescent="0.2">
      <c r="A135" s="224"/>
      <c r="B135" s="210" t="s">
        <v>946</v>
      </c>
      <c r="C135" s="4" t="s">
        <v>79</v>
      </c>
      <c r="D135" s="4" t="s">
        <v>1177</v>
      </c>
      <c r="E135" s="4" t="s">
        <v>82</v>
      </c>
      <c r="F135" s="18" t="s">
        <v>981</v>
      </c>
      <c r="G135" s="6">
        <v>44167</v>
      </c>
      <c r="H135" s="6">
        <v>44169</v>
      </c>
      <c r="I135" s="7">
        <v>30000</v>
      </c>
      <c r="J135" s="8">
        <v>90.355999999999995</v>
      </c>
      <c r="K135" s="6">
        <v>45264</v>
      </c>
      <c r="L135" s="8">
        <v>37.577300000000001</v>
      </c>
      <c r="M135" s="7">
        <v>9688.18</v>
      </c>
      <c r="N135" s="7">
        <f>+O135-M135</f>
        <v>1585</v>
      </c>
      <c r="O135" s="7">
        <v>11273.18</v>
      </c>
      <c r="P135" s="8">
        <v>90</v>
      </c>
      <c r="Q135" s="8">
        <v>95</v>
      </c>
      <c r="R135" s="8">
        <v>90</v>
      </c>
      <c r="S135" s="154">
        <v>30000</v>
      </c>
      <c r="T135" s="9">
        <v>6</v>
      </c>
      <c r="U135" s="8">
        <v>9.7899999999999991</v>
      </c>
      <c r="V135"/>
      <c r="W135" s="161">
        <f t="shared" si="8"/>
        <v>18726.82</v>
      </c>
    </row>
    <row r="136" spans="1:23" ht="15" x14ac:dyDescent="0.2">
      <c r="A136" s="224"/>
      <c r="B136" s="211"/>
      <c r="C136" s="73" t="s">
        <v>408</v>
      </c>
      <c r="D136" s="4" t="s">
        <v>1362</v>
      </c>
      <c r="E136" s="4" t="s">
        <v>80</v>
      </c>
      <c r="F136" s="18" t="s">
        <v>1000</v>
      </c>
      <c r="G136" s="6">
        <v>44167</v>
      </c>
      <c r="H136" s="6">
        <v>44169</v>
      </c>
      <c r="I136" s="7">
        <v>3657.15</v>
      </c>
      <c r="J136" s="8">
        <v>0</v>
      </c>
      <c r="K136" s="6">
        <v>44899</v>
      </c>
      <c r="L136" s="8">
        <v>0</v>
      </c>
      <c r="M136" s="7">
        <v>0</v>
      </c>
      <c r="N136" s="7">
        <v>0</v>
      </c>
      <c r="O136" s="7">
        <v>3657.15</v>
      </c>
      <c r="P136" s="8">
        <v>0</v>
      </c>
      <c r="Q136" s="8">
        <v>0</v>
      </c>
      <c r="R136" s="8">
        <v>0</v>
      </c>
      <c r="S136" s="154">
        <v>3657.15</v>
      </c>
      <c r="T136" s="9">
        <v>2.95</v>
      </c>
      <c r="U136" s="8">
        <v>2.95</v>
      </c>
      <c r="V136"/>
      <c r="W136" s="161">
        <f t="shared" si="8"/>
        <v>0</v>
      </c>
    </row>
    <row r="137" spans="1:23" ht="15" x14ac:dyDescent="0.2">
      <c r="A137" s="224"/>
      <c r="B137" s="211"/>
      <c r="C137" s="73" t="s">
        <v>408</v>
      </c>
      <c r="D137" s="4" t="s">
        <v>1362</v>
      </c>
      <c r="E137" s="4" t="s">
        <v>77</v>
      </c>
      <c r="F137" s="18" t="s">
        <v>1001</v>
      </c>
      <c r="G137" s="6">
        <v>44167</v>
      </c>
      <c r="H137" s="6">
        <v>44169</v>
      </c>
      <c r="I137" s="7">
        <v>3657.16</v>
      </c>
      <c r="J137" s="8">
        <v>0</v>
      </c>
      <c r="K137" s="6">
        <v>45995</v>
      </c>
      <c r="L137" s="8">
        <v>0</v>
      </c>
      <c r="M137" s="7">
        <v>0</v>
      </c>
      <c r="N137" s="7">
        <v>0</v>
      </c>
      <c r="O137" s="7">
        <v>3657.16</v>
      </c>
      <c r="P137" s="8">
        <v>0</v>
      </c>
      <c r="Q137" s="8">
        <v>0</v>
      </c>
      <c r="R137" s="8">
        <v>0</v>
      </c>
      <c r="S137" s="154">
        <v>3657.16</v>
      </c>
      <c r="T137" s="9">
        <v>2.95</v>
      </c>
      <c r="U137" s="8">
        <v>2.95</v>
      </c>
      <c r="V137"/>
      <c r="W137" s="161">
        <f t="shared" si="8"/>
        <v>0</v>
      </c>
    </row>
    <row r="138" spans="1:23" ht="15" x14ac:dyDescent="0.2">
      <c r="A138" s="224"/>
      <c r="B138" s="211"/>
      <c r="C138" s="73" t="s">
        <v>408</v>
      </c>
      <c r="D138" s="4" t="s">
        <v>1362</v>
      </c>
      <c r="E138" s="4" t="s">
        <v>82</v>
      </c>
      <c r="F138" s="18" t="s">
        <v>1002</v>
      </c>
      <c r="G138" s="6">
        <v>44167</v>
      </c>
      <c r="H138" s="6">
        <v>44169</v>
      </c>
      <c r="I138" s="7">
        <v>3657.16</v>
      </c>
      <c r="J138" s="8">
        <v>0</v>
      </c>
      <c r="K138" s="6">
        <v>45264</v>
      </c>
      <c r="L138" s="8">
        <v>0</v>
      </c>
      <c r="M138" s="7">
        <v>0</v>
      </c>
      <c r="N138" s="7">
        <v>0</v>
      </c>
      <c r="O138" s="7">
        <v>3657.16</v>
      </c>
      <c r="P138" s="8">
        <v>0</v>
      </c>
      <c r="Q138" s="8">
        <v>0</v>
      </c>
      <c r="R138" s="8">
        <v>0</v>
      </c>
      <c r="S138" s="154">
        <v>3657.16</v>
      </c>
      <c r="T138" s="9">
        <v>2.95</v>
      </c>
      <c r="U138" s="8">
        <v>2.95</v>
      </c>
      <c r="V138"/>
      <c r="W138" s="161">
        <f t="shared" si="8"/>
        <v>0</v>
      </c>
    </row>
    <row r="139" spans="1:23" ht="15" x14ac:dyDescent="0.2">
      <c r="A139" s="224"/>
      <c r="B139" s="211"/>
      <c r="C139" s="73" t="s">
        <v>408</v>
      </c>
      <c r="D139" s="4" t="s">
        <v>1362</v>
      </c>
      <c r="E139" s="4" t="s">
        <v>85</v>
      </c>
      <c r="F139" s="18" t="s">
        <v>1003</v>
      </c>
      <c r="G139" s="6">
        <v>44167</v>
      </c>
      <c r="H139" s="6">
        <v>44169</v>
      </c>
      <c r="I139" s="7">
        <v>3657.16</v>
      </c>
      <c r="J139" s="8">
        <v>0</v>
      </c>
      <c r="K139" s="6">
        <v>45630</v>
      </c>
      <c r="L139" s="8">
        <v>0</v>
      </c>
      <c r="M139" s="7">
        <v>0</v>
      </c>
      <c r="N139" s="7">
        <v>0</v>
      </c>
      <c r="O139" s="7">
        <v>3657.16</v>
      </c>
      <c r="P139" s="8">
        <v>0</v>
      </c>
      <c r="Q139" s="8">
        <v>0</v>
      </c>
      <c r="R139" s="8">
        <v>0</v>
      </c>
      <c r="S139" s="154">
        <v>3657.16</v>
      </c>
      <c r="T139" s="9">
        <v>2.95</v>
      </c>
      <c r="U139" s="8">
        <v>2.95</v>
      </c>
      <c r="V139"/>
      <c r="W139" s="161">
        <f t="shared" si="8"/>
        <v>0</v>
      </c>
    </row>
    <row r="140" spans="1:23" ht="15" x14ac:dyDescent="0.2">
      <c r="A140" s="224"/>
      <c r="B140" s="211"/>
      <c r="C140" s="73" t="s">
        <v>408</v>
      </c>
      <c r="D140" s="4" t="s">
        <v>1362</v>
      </c>
      <c r="E140" s="4" t="s">
        <v>952</v>
      </c>
      <c r="F140" s="18" t="s">
        <v>1004</v>
      </c>
      <c r="G140" s="6">
        <v>44167</v>
      </c>
      <c r="H140" s="6">
        <v>44169</v>
      </c>
      <c r="I140" s="7">
        <v>1179.5999999999999</v>
      </c>
      <c r="J140" s="8">
        <v>0</v>
      </c>
      <c r="K140" s="6">
        <v>46360</v>
      </c>
      <c r="L140" s="8">
        <v>0</v>
      </c>
      <c r="M140" s="7">
        <v>0</v>
      </c>
      <c r="N140" s="7">
        <v>0</v>
      </c>
      <c r="O140" s="7">
        <v>1179.5999999999999</v>
      </c>
      <c r="P140" s="8">
        <v>0</v>
      </c>
      <c r="Q140" s="8">
        <v>0</v>
      </c>
      <c r="R140" s="8">
        <v>0</v>
      </c>
      <c r="S140" s="154">
        <v>1179.5999999999999</v>
      </c>
      <c r="T140" s="9">
        <v>2.95</v>
      </c>
      <c r="U140" s="8">
        <v>2.95</v>
      </c>
      <c r="V140"/>
      <c r="W140" s="161">
        <f t="shared" si="8"/>
        <v>0</v>
      </c>
    </row>
    <row r="141" spans="1:23" ht="15" x14ac:dyDescent="0.2">
      <c r="A141" s="224"/>
      <c r="B141" s="211"/>
      <c r="C141" s="73" t="s">
        <v>76</v>
      </c>
      <c r="D141" s="4" t="s">
        <v>1177</v>
      </c>
      <c r="E141" s="4" t="s">
        <v>77</v>
      </c>
      <c r="F141" s="18" t="s">
        <v>984</v>
      </c>
      <c r="G141" s="6">
        <v>44174</v>
      </c>
      <c r="H141" s="6">
        <v>44176</v>
      </c>
      <c r="I141" s="7">
        <v>30000</v>
      </c>
      <c r="J141" s="8">
        <v>99.068200000000004</v>
      </c>
      <c r="K141" s="6">
        <v>46002</v>
      </c>
      <c r="L141" s="8">
        <v>104.25</v>
      </c>
      <c r="M141" s="7">
        <v>30000</v>
      </c>
      <c r="N141" s="7">
        <f>+O141-M141</f>
        <v>0</v>
      </c>
      <c r="O141" s="7">
        <v>30000</v>
      </c>
      <c r="P141" s="8">
        <v>98.5</v>
      </c>
      <c r="Q141" s="8">
        <v>100</v>
      </c>
      <c r="R141" s="8">
        <v>98.5</v>
      </c>
      <c r="S141" s="154">
        <v>30000</v>
      </c>
      <c r="T141" s="9">
        <v>5.5</v>
      </c>
      <c r="U141" s="8">
        <v>5.72</v>
      </c>
      <c r="W141" s="161">
        <f t="shared" si="8"/>
        <v>0</v>
      </c>
    </row>
    <row r="142" spans="1:23" ht="15" x14ac:dyDescent="0.2">
      <c r="A142" s="224"/>
      <c r="B142" s="211"/>
      <c r="C142" s="4" t="s">
        <v>79</v>
      </c>
      <c r="D142" s="4" t="s">
        <v>1177</v>
      </c>
      <c r="E142" s="4" t="s">
        <v>80</v>
      </c>
      <c r="F142" s="18" t="s">
        <v>985</v>
      </c>
      <c r="G142" s="6">
        <v>44174</v>
      </c>
      <c r="H142" s="6">
        <v>44176</v>
      </c>
      <c r="I142" s="7">
        <v>20000</v>
      </c>
      <c r="J142" s="8">
        <v>90.738100000000003</v>
      </c>
      <c r="K142" s="6">
        <v>44906</v>
      </c>
      <c r="L142" s="8">
        <v>93.694999999999993</v>
      </c>
      <c r="M142" s="7">
        <v>12975</v>
      </c>
      <c r="N142" s="7">
        <f>O142-M142</f>
        <v>5764</v>
      </c>
      <c r="O142" s="7">
        <v>18739</v>
      </c>
      <c r="P142" s="8">
        <v>89.9</v>
      </c>
      <c r="Q142" s="8">
        <v>99</v>
      </c>
      <c r="R142" s="8">
        <v>89.9</v>
      </c>
      <c r="S142" s="154">
        <v>30000</v>
      </c>
      <c r="T142" s="9">
        <v>6</v>
      </c>
      <c r="U142" s="8">
        <v>11.3</v>
      </c>
      <c r="V142"/>
      <c r="W142" s="161">
        <f t="shared" si="8"/>
        <v>1261</v>
      </c>
    </row>
    <row r="143" spans="1:23" ht="15" x14ac:dyDescent="0.2">
      <c r="A143" s="224"/>
      <c r="B143" s="211"/>
      <c r="C143" s="73" t="s">
        <v>111</v>
      </c>
      <c r="D143" s="4" t="s">
        <v>1177</v>
      </c>
      <c r="E143" s="4" t="s">
        <v>82</v>
      </c>
      <c r="F143" s="18" t="s">
        <v>986</v>
      </c>
      <c r="G143" s="6">
        <v>44174</v>
      </c>
      <c r="H143" s="6">
        <v>44176</v>
      </c>
      <c r="I143" s="7">
        <v>30000</v>
      </c>
      <c r="J143" s="8">
        <v>90.11</v>
      </c>
      <c r="K143" s="6">
        <v>45271</v>
      </c>
      <c r="L143" s="8">
        <v>22.451699999999999</v>
      </c>
      <c r="M143" s="7">
        <f>715+5400</f>
        <v>6115</v>
      </c>
      <c r="N143" s="7">
        <f>O143-M143</f>
        <v>620.5</v>
      </c>
      <c r="O143" s="7">
        <v>6735.5</v>
      </c>
      <c r="P143" s="8">
        <v>90</v>
      </c>
      <c r="Q143" s="8">
        <v>91</v>
      </c>
      <c r="R143" s="8">
        <v>90</v>
      </c>
      <c r="S143" s="154">
        <v>30000</v>
      </c>
      <c r="T143" s="9">
        <v>5.75</v>
      </c>
      <c r="U143" s="8">
        <v>9.6199999999999992</v>
      </c>
      <c r="V143"/>
      <c r="W143" s="161">
        <f t="shared" si="8"/>
        <v>23264.5</v>
      </c>
    </row>
    <row r="144" spans="1:23" ht="15" x14ac:dyDescent="0.2">
      <c r="A144" s="224"/>
      <c r="B144" s="211"/>
      <c r="C144" s="73" t="s">
        <v>111</v>
      </c>
      <c r="D144" s="4" t="s">
        <v>1177</v>
      </c>
      <c r="E144" s="4" t="s">
        <v>82</v>
      </c>
      <c r="F144" s="18" t="s">
        <v>986</v>
      </c>
      <c r="G144" s="6">
        <v>44181</v>
      </c>
      <c r="H144" s="6">
        <v>44183</v>
      </c>
      <c r="I144" s="7">
        <v>10000</v>
      </c>
      <c r="J144" s="8">
        <v>93.002200000000002</v>
      </c>
      <c r="K144" s="6">
        <v>45271</v>
      </c>
      <c r="L144" s="8">
        <v>37</v>
      </c>
      <c r="M144" s="7">
        <v>1700</v>
      </c>
      <c r="N144" s="7">
        <v>2000</v>
      </c>
      <c r="O144" s="7">
        <v>3700</v>
      </c>
      <c r="P144" s="8">
        <v>91</v>
      </c>
      <c r="Q144" s="8">
        <v>94</v>
      </c>
      <c r="R144" s="8">
        <v>91</v>
      </c>
      <c r="S144" s="154">
        <v>10000</v>
      </c>
      <c r="T144" s="9">
        <v>5.75</v>
      </c>
      <c r="U144" s="8">
        <v>8.44</v>
      </c>
      <c r="V144"/>
      <c r="W144" s="161">
        <f t="shared" si="8"/>
        <v>6300</v>
      </c>
    </row>
    <row r="145" spans="1:23" ht="15" x14ac:dyDescent="0.2">
      <c r="A145" s="224"/>
      <c r="B145" s="211"/>
      <c r="C145" s="73" t="s">
        <v>111</v>
      </c>
      <c r="D145" s="4" t="s">
        <v>1177</v>
      </c>
      <c r="E145" s="4" t="s">
        <v>101</v>
      </c>
      <c r="F145" s="18" t="s">
        <v>999</v>
      </c>
      <c r="G145" s="6">
        <v>44181</v>
      </c>
      <c r="H145" s="6">
        <v>44183</v>
      </c>
      <c r="I145" s="7">
        <v>0</v>
      </c>
      <c r="J145" s="8">
        <v>0</v>
      </c>
      <c r="K145" s="6">
        <v>46739</v>
      </c>
      <c r="L145" s="8">
        <v>0</v>
      </c>
      <c r="M145" s="7">
        <v>0</v>
      </c>
      <c r="N145" s="7">
        <v>0</v>
      </c>
      <c r="O145" s="7">
        <v>0</v>
      </c>
      <c r="P145" s="8">
        <v>0</v>
      </c>
      <c r="Q145" s="8">
        <v>0</v>
      </c>
      <c r="R145" s="8">
        <v>0</v>
      </c>
      <c r="S145" s="154">
        <v>10000</v>
      </c>
      <c r="T145" s="9">
        <v>0</v>
      </c>
      <c r="U145" s="8" t="s">
        <v>1162</v>
      </c>
      <c r="V145"/>
      <c r="W145" s="161">
        <f t="shared" si="8"/>
        <v>0</v>
      </c>
    </row>
    <row r="146" spans="1:23" ht="15" x14ac:dyDescent="0.2">
      <c r="A146" s="224"/>
      <c r="B146" s="211"/>
      <c r="C146" s="4" t="s">
        <v>79</v>
      </c>
      <c r="D146" s="4" t="s">
        <v>1177</v>
      </c>
      <c r="E146" s="4" t="s">
        <v>82</v>
      </c>
      <c r="F146" s="18" t="s">
        <v>995</v>
      </c>
      <c r="G146" s="6">
        <v>44188</v>
      </c>
      <c r="H146" s="6">
        <v>44190</v>
      </c>
      <c r="I146" s="7">
        <v>35000</v>
      </c>
      <c r="J146" s="8">
        <v>91.168300000000002</v>
      </c>
      <c r="K146" s="6">
        <v>45285</v>
      </c>
      <c r="L146" s="8">
        <v>43.6571</v>
      </c>
      <c r="M146" s="7">
        <v>8000</v>
      </c>
      <c r="N146" s="7">
        <f>O146-M146</f>
        <v>7280</v>
      </c>
      <c r="O146" s="7">
        <v>15280</v>
      </c>
      <c r="P146" s="8">
        <v>90</v>
      </c>
      <c r="Q146" s="8">
        <v>92</v>
      </c>
      <c r="R146" s="8">
        <v>90</v>
      </c>
      <c r="S146" s="154">
        <v>35000</v>
      </c>
      <c r="T146" s="9">
        <v>6</v>
      </c>
      <c r="U146" s="8">
        <v>9.4499999999999993</v>
      </c>
      <c r="V146"/>
      <c r="W146" s="161">
        <f t="shared" si="8"/>
        <v>19720</v>
      </c>
    </row>
    <row r="147" spans="1:23" ht="15" x14ac:dyDescent="0.2">
      <c r="A147" s="224"/>
      <c r="B147" s="211"/>
      <c r="C147" s="73" t="s">
        <v>111</v>
      </c>
      <c r="D147" s="4" t="s">
        <v>1177</v>
      </c>
      <c r="E147" s="4" t="s">
        <v>82</v>
      </c>
      <c r="F147" s="18" t="s">
        <v>996</v>
      </c>
      <c r="G147" s="6">
        <v>44188</v>
      </c>
      <c r="H147" s="6">
        <v>44190</v>
      </c>
      <c r="I147" s="7">
        <v>15000</v>
      </c>
      <c r="J147" s="8">
        <v>91.254499999999993</v>
      </c>
      <c r="K147" s="6">
        <v>45271</v>
      </c>
      <c r="L147" s="8">
        <v>100</v>
      </c>
      <c r="M147" s="7">
        <f>O147-N147</f>
        <v>12000</v>
      </c>
      <c r="N147" s="7">
        <v>3000</v>
      </c>
      <c r="O147" s="7">
        <v>15000</v>
      </c>
      <c r="P147" s="8">
        <v>90</v>
      </c>
      <c r="Q147" s="8">
        <v>94</v>
      </c>
      <c r="R147" s="8">
        <v>90</v>
      </c>
      <c r="S147" s="154">
        <v>15000</v>
      </c>
      <c r="T147" s="9">
        <v>5.75</v>
      </c>
      <c r="U147" s="8">
        <v>9.15</v>
      </c>
      <c r="V147"/>
      <c r="W147" s="161">
        <f t="shared" si="8"/>
        <v>0</v>
      </c>
    </row>
    <row r="148" spans="1:23" ht="15" x14ac:dyDescent="0.2">
      <c r="A148" s="224"/>
      <c r="B148" s="211"/>
      <c r="C148" s="73" t="s">
        <v>111</v>
      </c>
      <c r="D148" s="4" t="s">
        <v>1177</v>
      </c>
      <c r="E148" s="4" t="s">
        <v>101</v>
      </c>
      <c r="F148" s="18" t="s">
        <v>997</v>
      </c>
      <c r="G148" s="6">
        <v>44188</v>
      </c>
      <c r="H148" s="6">
        <v>44190</v>
      </c>
      <c r="I148" s="7">
        <v>40000</v>
      </c>
      <c r="J148" s="8">
        <v>86.179400000000001</v>
      </c>
      <c r="K148" s="6">
        <v>46739</v>
      </c>
      <c r="L148" s="8">
        <v>100</v>
      </c>
      <c r="M148" s="7">
        <v>24786</v>
      </c>
      <c r="N148" s="7">
        <f>O148-M148</f>
        <v>15214</v>
      </c>
      <c r="O148" s="7">
        <v>40000</v>
      </c>
      <c r="P148" s="8">
        <v>85</v>
      </c>
      <c r="Q148" s="8">
        <v>97</v>
      </c>
      <c r="R148" s="8">
        <v>85</v>
      </c>
      <c r="S148" s="154">
        <v>40000</v>
      </c>
      <c r="T148" s="9">
        <v>7.5</v>
      </c>
      <c r="U148" s="8">
        <v>10.32</v>
      </c>
      <c r="V148"/>
      <c r="W148" s="161">
        <f t="shared" si="8"/>
        <v>0</v>
      </c>
    </row>
    <row r="149" spans="1:23" s="116" customFormat="1" ht="15" x14ac:dyDescent="0.2">
      <c r="A149" s="224"/>
      <c r="B149" s="212"/>
      <c r="C149" s="73" t="s">
        <v>111</v>
      </c>
      <c r="D149" s="73" t="s">
        <v>1177</v>
      </c>
      <c r="E149" s="73" t="s">
        <v>77</v>
      </c>
      <c r="F149" s="18" t="s">
        <v>998</v>
      </c>
      <c r="G149" s="6">
        <v>44188</v>
      </c>
      <c r="H149" s="6">
        <v>44190</v>
      </c>
      <c r="I149" s="7">
        <v>15000</v>
      </c>
      <c r="J149" s="8">
        <v>88.8</v>
      </c>
      <c r="K149" s="6">
        <v>46016</v>
      </c>
      <c r="L149" s="8">
        <v>25</v>
      </c>
      <c r="M149" s="7">
        <v>750</v>
      </c>
      <c r="N149" s="7">
        <v>3000</v>
      </c>
      <c r="O149" s="7">
        <v>3750</v>
      </c>
      <c r="P149" s="8">
        <v>88.5</v>
      </c>
      <c r="Q149" s="8">
        <v>90</v>
      </c>
      <c r="R149" s="8">
        <v>88.5</v>
      </c>
      <c r="S149" s="154">
        <v>15000</v>
      </c>
      <c r="T149" s="9">
        <v>6.5</v>
      </c>
      <c r="U149" s="8">
        <v>9.36</v>
      </c>
      <c r="W149" s="161">
        <f t="shared" si="8"/>
        <v>11250</v>
      </c>
    </row>
    <row r="150" spans="1:23" s="116" customFormat="1" ht="15" customHeight="1" x14ac:dyDescent="0.2">
      <c r="A150" s="230">
        <v>2021</v>
      </c>
      <c r="B150" s="218" t="s">
        <v>945</v>
      </c>
      <c r="C150" s="72" t="s">
        <v>79</v>
      </c>
      <c r="D150" s="68" t="s">
        <v>1177</v>
      </c>
      <c r="E150" s="68" t="s">
        <v>80</v>
      </c>
      <c r="F150" s="68" t="s">
        <v>1012</v>
      </c>
      <c r="G150" s="13">
        <v>44209</v>
      </c>
      <c r="H150" s="13">
        <v>44211</v>
      </c>
      <c r="I150" s="14">
        <v>30000</v>
      </c>
      <c r="J150" s="15">
        <v>91.782200000000003</v>
      </c>
      <c r="K150" s="13">
        <v>44941</v>
      </c>
      <c r="L150" s="15">
        <v>34.648699999999998</v>
      </c>
      <c r="M150" s="14">
        <v>10000</v>
      </c>
      <c r="N150" s="14">
        <v>100</v>
      </c>
      <c r="O150" s="14">
        <f>M150+N150</f>
        <v>10100</v>
      </c>
      <c r="P150" s="15">
        <v>91</v>
      </c>
      <c r="Q150" s="15">
        <v>95</v>
      </c>
      <c r="R150" s="15">
        <v>91</v>
      </c>
      <c r="S150" s="153">
        <v>30000</v>
      </c>
      <c r="T150" s="16">
        <v>5.75</v>
      </c>
      <c r="U150" s="15">
        <v>10.41</v>
      </c>
      <c r="W150" s="161">
        <f t="shared" si="8"/>
        <v>19900</v>
      </c>
    </row>
    <row r="151" spans="1:23" ht="15" customHeight="1" x14ac:dyDescent="0.2">
      <c r="A151" s="230"/>
      <c r="B151" s="214"/>
      <c r="C151" s="11" t="s">
        <v>111</v>
      </c>
      <c r="D151" s="68" t="s">
        <v>1177</v>
      </c>
      <c r="E151" s="68" t="s">
        <v>80</v>
      </c>
      <c r="F151" s="68" t="s">
        <v>1013</v>
      </c>
      <c r="G151" s="13">
        <v>44216</v>
      </c>
      <c r="H151" s="13">
        <v>44218</v>
      </c>
      <c r="I151" s="14">
        <v>15000</v>
      </c>
      <c r="J151" s="15">
        <v>90.513300000000001</v>
      </c>
      <c r="K151" s="13">
        <v>44948</v>
      </c>
      <c r="L151" s="15">
        <v>100</v>
      </c>
      <c r="M151" s="14">
        <v>11000</v>
      </c>
      <c r="N151" s="14">
        <v>4000</v>
      </c>
      <c r="O151" s="14">
        <v>15000</v>
      </c>
      <c r="P151" s="15">
        <v>90</v>
      </c>
      <c r="Q151" s="15">
        <v>95</v>
      </c>
      <c r="R151" s="15">
        <v>90</v>
      </c>
      <c r="S151" s="153">
        <v>15000</v>
      </c>
      <c r="T151" s="16">
        <v>4.5</v>
      </c>
      <c r="U151" s="15">
        <v>9.84</v>
      </c>
      <c r="V151"/>
      <c r="W151" s="161">
        <f t="shared" si="8"/>
        <v>0</v>
      </c>
    </row>
    <row r="152" spans="1:23" ht="15" customHeight="1" x14ac:dyDescent="0.2">
      <c r="A152" s="230"/>
      <c r="B152" s="214"/>
      <c r="C152" s="11" t="s">
        <v>111</v>
      </c>
      <c r="D152" s="68" t="s">
        <v>1177</v>
      </c>
      <c r="E152" s="68" t="s">
        <v>82</v>
      </c>
      <c r="F152" s="68" t="s">
        <v>1014</v>
      </c>
      <c r="G152" s="13">
        <v>44216</v>
      </c>
      <c r="H152" s="13">
        <v>44218</v>
      </c>
      <c r="I152" s="14">
        <v>25000</v>
      </c>
      <c r="J152" s="15">
        <v>90.382400000000004</v>
      </c>
      <c r="K152" s="13">
        <v>45313</v>
      </c>
      <c r="L152" s="15">
        <v>28.24</v>
      </c>
      <c r="M152" s="14">
        <v>100</v>
      </c>
      <c r="N152" s="14">
        <f>O152-M152</f>
        <v>6960</v>
      </c>
      <c r="O152" s="14">
        <v>7060</v>
      </c>
      <c r="P152" s="15">
        <v>90</v>
      </c>
      <c r="Q152" s="15">
        <v>98</v>
      </c>
      <c r="R152" s="15">
        <v>90</v>
      </c>
      <c r="S152" s="153">
        <v>25000</v>
      </c>
      <c r="T152" s="16">
        <v>5.5</v>
      </c>
      <c r="U152" s="15">
        <v>9.24</v>
      </c>
      <c r="V152"/>
      <c r="W152" s="161">
        <f t="shared" si="8"/>
        <v>17940</v>
      </c>
    </row>
    <row r="153" spans="1:23" ht="15" customHeight="1" x14ac:dyDescent="0.2">
      <c r="A153" s="230"/>
      <c r="B153" s="214"/>
      <c r="C153" s="11" t="s">
        <v>79</v>
      </c>
      <c r="D153" s="68" t="s">
        <v>1177</v>
      </c>
      <c r="E153" s="68" t="s">
        <v>80</v>
      </c>
      <c r="F153" s="68" t="s">
        <v>1023</v>
      </c>
      <c r="G153" s="13">
        <v>44223</v>
      </c>
      <c r="H153" s="13">
        <v>44225</v>
      </c>
      <c r="I153" s="14">
        <v>40000</v>
      </c>
      <c r="J153" s="15">
        <v>93.749899999999997</v>
      </c>
      <c r="K153" s="13">
        <v>44955</v>
      </c>
      <c r="L153" s="15">
        <v>109.1425</v>
      </c>
      <c r="M153" s="14">
        <v>25000</v>
      </c>
      <c r="N153" s="14">
        <f>O153-M153</f>
        <v>5005</v>
      </c>
      <c r="O153" s="14">
        <v>30005</v>
      </c>
      <c r="P153" s="15">
        <v>92.5</v>
      </c>
      <c r="Q153" s="15">
        <v>94</v>
      </c>
      <c r="R153" s="15">
        <v>92.5</v>
      </c>
      <c r="S153" s="153">
        <v>40000</v>
      </c>
      <c r="T153" s="16">
        <v>6</v>
      </c>
      <c r="U153" s="15">
        <v>9.51</v>
      </c>
      <c r="V153"/>
      <c r="W153" s="161">
        <f t="shared" si="8"/>
        <v>9995</v>
      </c>
    </row>
    <row r="154" spans="1:23" ht="15" customHeight="1" x14ac:dyDescent="0.2">
      <c r="A154" s="230"/>
      <c r="B154" s="214"/>
      <c r="C154" s="11" t="s">
        <v>79</v>
      </c>
      <c r="D154" s="11" t="s">
        <v>1177</v>
      </c>
      <c r="E154" s="11" t="s">
        <v>82</v>
      </c>
      <c r="F154" s="68" t="s">
        <v>1026</v>
      </c>
      <c r="G154" s="13">
        <v>44223</v>
      </c>
      <c r="H154" s="13">
        <v>44225</v>
      </c>
      <c r="I154" s="14">
        <v>40000</v>
      </c>
      <c r="J154" s="15">
        <v>94</v>
      </c>
      <c r="K154" s="13">
        <v>45320</v>
      </c>
      <c r="L154" s="15">
        <v>37.744999999999997</v>
      </c>
      <c r="M154" s="14">
        <v>15000</v>
      </c>
      <c r="N154" s="14">
        <f t="shared" ref="N154:N216" si="9">O154-M154</f>
        <v>0</v>
      </c>
      <c r="O154" s="14">
        <v>15000</v>
      </c>
      <c r="P154" s="15">
        <v>94</v>
      </c>
      <c r="Q154" s="15">
        <v>94</v>
      </c>
      <c r="R154" s="15">
        <v>94</v>
      </c>
      <c r="S154" s="153">
        <v>40000</v>
      </c>
      <c r="T154" s="16">
        <v>6.1</v>
      </c>
      <c r="U154" s="15">
        <v>8.4</v>
      </c>
      <c r="V154"/>
      <c r="W154" s="161">
        <f t="shared" si="8"/>
        <v>25000</v>
      </c>
    </row>
    <row r="155" spans="1:23" ht="15" customHeight="1" x14ac:dyDescent="0.2">
      <c r="A155" s="230"/>
      <c r="B155" s="215"/>
      <c r="C155" s="11" t="s">
        <v>79</v>
      </c>
      <c r="D155" s="11" t="s">
        <v>1177</v>
      </c>
      <c r="E155" s="11" t="s">
        <v>85</v>
      </c>
      <c r="F155" s="68" t="s">
        <v>1024</v>
      </c>
      <c r="G155" s="13">
        <v>44223</v>
      </c>
      <c r="H155" s="13">
        <v>44225</v>
      </c>
      <c r="I155" s="14">
        <v>25000</v>
      </c>
      <c r="J155" s="15">
        <v>94</v>
      </c>
      <c r="K155" s="13">
        <v>45686</v>
      </c>
      <c r="L155" s="15">
        <v>20.231999999999999</v>
      </c>
      <c r="M155" s="14">
        <v>5000</v>
      </c>
      <c r="N155" s="14">
        <f t="shared" si="9"/>
        <v>0</v>
      </c>
      <c r="O155" s="14">
        <v>5000</v>
      </c>
      <c r="P155" s="15">
        <v>94</v>
      </c>
      <c r="Q155" s="15">
        <v>94</v>
      </c>
      <c r="R155" s="15">
        <v>94</v>
      </c>
      <c r="S155" s="153">
        <v>25000</v>
      </c>
      <c r="T155" s="16">
        <v>6.2</v>
      </c>
      <c r="U155" s="15">
        <v>7.98</v>
      </c>
      <c r="V155"/>
      <c r="W155" s="161">
        <f t="shared" si="8"/>
        <v>20000</v>
      </c>
    </row>
    <row r="156" spans="1:23" ht="15" customHeight="1" x14ac:dyDescent="0.2">
      <c r="A156" s="230"/>
      <c r="B156" s="216" t="s">
        <v>944</v>
      </c>
      <c r="C156" s="4" t="s">
        <v>79</v>
      </c>
      <c r="D156" s="4" t="s">
        <v>1177</v>
      </c>
      <c r="E156" s="4" t="s">
        <v>80</v>
      </c>
      <c r="F156" s="18" t="s">
        <v>1023</v>
      </c>
      <c r="G156" s="6">
        <v>44230</v>
      </c>
      <c r="H156" s="6">
        <v>44232</v>
      </c>
      <c r="I156" s="7">
        <v>15000</v>
      </c>
      <c r="J156" s="8">
        <v>92.981700000000004</v>
      </c>
      <c r="K156" s="6">
        <v>44955</v>
      </c>
      <c r="L156" s="8">
        <v>171.066</v>
      </c>
      <c r="M156" s="7">
        <v>14963.35</v>
      </c>
      <c r="N156" s="7">
        <f t="shared" si="9"/>
        <v>36.649999999999636</v>
      </c>
      <c r="O156" s="7">
        <v>15000</v>
      </c>
      <c r="P156" s="8">
        <v>92</v>
      </c>
      <c r="Q156" s="8">
        <v>94</v>
      </c>
      <c r="R156" s="8">
        <v>92</v>
      </c>
      <c r="S156" s="154">
        <v>15000</v>
      </c>
      <c r="T156" s="9">
        <v>6</v>
      </c>
      <c r="U156" s="8">
        <v>9.9600000000000009</v>
      </c>
      <c r="V156"/>
      <c r="W156" s="161">
        <f t="shared" si="8"/>
        <v>0</v>
      </c>
    </row>
    <row r="157" spans="1:23" ht="15" customHeight="1" x14ac:dyDescent="0.2">
      <c r="A157" s="230"/>
      <c r="B157" s="217"/>
      <c r="C157" s="4" t="s">
        <v>79</v>
      </c>
      <c r="D157" s="4" t="s">
        <v>1177</v>
      </c>
      <c r="E157" s="4" t="s">
        <v>82</v>
      </c>
      <c r="F157" s="18" t="s">
        <v>1025</v>
      </c>
      <c r="G157" s="6">
        <v>44230</v>
      </c>
      <c r="H157" s="6">
        <v>44232</v>
      </c>
      <c r="I157" s="7">
        <v>25000</v>
      </c>
      <c r="J157" s="8">
        <v>94.0946</v>
      </c>
      <c r="K157" s="6">
        <v>45320</v>
      </c>
      <c r="L157" s="8">
        <v>71.599999999999994</v>
      </c>
      <c r="M157" s="7">
        <v>17900</v>
      </c>
      <c r="N157" s="7">
        <f t="shared" si="9"/>
        <v>0</v>
      </c>
      <c r="O157" s="7">
        <v>17900</v>
      </c>
      <c r="P157" s="8">
        <v>93</v>
      </c>
      <c r="Q157" s="8">
        <v>94</v>
      </c>
      <c r="R157" s="8">
        <v>93</v>
      </c>
      <c r="S157" s="154">
        <v>25000</v>
      </c>
      <c r="T157" s="9">
        <v>6.1</v>
      </c>
      <c r="U157" s="8">
        <v>8.3699999999999992</v>
      </c>
      <c r="V157"/>
      <c r="W157" s="161">
        <f t="shared" si="8"/>
        <v>7100</v>
      </c>
    </row>
    <row r="158" spans="1:23" ht="15" customHeight="1" x14ac:dyDescent="0.2">
      <c r="A158" s="230"/>
      <c r="B158" s="217"/>
      <c r="C158" s="4" t="s">
        <v>79</v>
      </c>
      <c r="D158" s="4" t="s">
        <v>1177</v>
      </c>
      <c r="E158" s="4" t="s">
        <v>85</v>
      </c>
      <c r="F158" s="18" t="s">
        <v>1027</v>
      </c>
      <c r="G158" s="6">
        <v>44230</v>
      </c>
      <c r="H158" s="6">
        <v>44232</v>
      </c>
      <c r="I158" s="7">
        <v>20000</v>
      </c>
      <c r="J158" s="8">
        <v>94.118899999999996</v>
      </c>
      <c r="K158" s="6">
        <v>45686</v>
      </c>
      <c r="L158" s="8">
        <v>75</v>
      </c>
      <c r="M158" s="7">
        <v>15000</v>
      </c>
      <c r="N158" s="7">
        <f t="shared" si="9"/>
        <v>0</v>
      </c>
      <c r="O158" s="7">
        <v>15000</v>
      </c>
      <c r="P158" s="8">
        <v>94</v>
      </c>
      <c r="Q158" s="8">
        <v>94</v>
      </c>
      <c r="R158" s="8">
        <v>94</v>
      </c>
      <c r="S158" s="154">
        <v>20000</v>
      </c>
      <c r="T158" s="9">
        <v>6.2</v>
      </c>
      <c r="U158" s="8">
        <v>7.95</v>
      </c>
      <c r="V158"/>
      <c r="W158" s="161">
        <f t="shared" si="8"/>
        <v>5000</v>
      </c>
    </row>
    <row r="159" spans="1:23" ht="15" customHeight="1" x14ac:dyDescent="0.2">
      <c r="A159" s="230"/>
      <c r="B159" s="217"/>
      <c r="C159" s="4" t="s">
        <v>111</v>
      </c>
      <c r="D159" s="4" t="s">
        <v>1177</v>
      </c>
      <c r="E159" s="4" t="s">
        <v>80</v>
      </c>
      <c r="F159" s="18" t="s">
        <v>1174</v>
      </c>
      <c r="G159" s="6">
        <v>44230</v>
      </c>
      <c r="H159" s="6">
        <v>44232</v>
      </c>
      <c r="I159" s="7">
        <v>10000</v>
      </c>
      <c r="J159" s="8">
        <v>91.746499999999997</v>
      </c>
      <c r="K159" s="6">
        <v>44948</v>
      </c>
      <c r="L159" s="8">
        <v>25.51</v>
      </c>
      <c r="M159" s="7">
        <v>1000</v>
      </c>
      <c r="N159" s="7">
        <v>1551</v>
      </c>
      <c r="O159" s="7">
        <f>N159+M159</f>
        <v>2551</v>
      </c>
      <c r="P159" s="8">
        <v>94</v>
      </c>
      <c r="Q159" s="8">
        <v>90</v>
      </c>
      <c r="R159" s="8">
        <v>90</v>
      </c>
      <c r="S159" s="154">
        <v>10000</v>
      </c>
      <c r="T159" s="9">
        <v>4.5</v>
      </c>
      <c r="U159" s="8">
        <v>9.11</v>
      </c>
      <c r="V159"/>
      <c r="W159" s="161">
        <f t="shared" si="8"/>
        <v>7449</v>
      </c>
    </row>
    <row r="160" spans="1:23" ht="15" customHeight="1" x14ac:dyDescent="0.2">
      <c r="A160" s="230"/>
      <c r="B160" s="217"/>
      <c r="C160" s="4" t="s">
        <v>111</v>
      </c>
      <c r="D160" s="4" t="s">
        <v>1177</v>
      </c>
      <c r="E160" s="4" t="s">
        <v>82</v>
      </c>
      <c r="F160" s="18" t="s">
        <v>1028</v>
      </c>
      <c r="G160" s="6">
        <v>44230</v>
      </c>
      <c r="H160" s="6">
        <v>44232</v>
      </c>
      <c r="I160" s="7">
        <v>10000</v>
      </c>
      <c r="J160" s="8">
        <v>89.687700000000007</v>
      </c>
      <c r="K160" s="6">
        <v>45313</v>
      </c>
      <c r="L160" s="8">
        <v>100</v>
      </c>
      <c r="M160" s="7">
        <v>500</v>
      </c>
      <c r="N160" s="7">
        <f t="shared" si="9"/>
        <v>9500</v>
      </c>
      <c r="O160" s="7">
        <v>10000</v>
      </c>
      <c r="P160" s="8">
        <v>89</v>
      </c>
      <c r="Q160" s="8">
        <v>95</v>
      </c>
      <c r="R160" s="8">
        <v>89</v>
      </c>
      <c r="S160" s="154">
        <v>10000</v>
      </c>
      <c r="T160" s="9">
        <v>5.5</v>
      </c>
      <c r="U160" s="8">
        <v>9.5299999999999994</v>
      </c>
      <c r="V160"/>
      <c r="W160" s="161">
        <f t="shared" si="8"/>
        <v>0</v>
      </c>
    </row>
    <row r="161" spans="1:23" ht="15" customHeight="1" x14ac:dyDescent="0.2">
      <c r="A161" s="230"/>
      <c r="B161" s="217"/>
      <c r="C161" s="4" t="s">
        <v>111</v>
      </c>
      <c r="D161" s="4" t="s">
        <v>1177</v>
      </c>
      <c r="E161" s="4" t="s">
        <v>80</v>
      </c>
      <c r="F161" s="18" t="s">
        <v>1043</v>
      </c>
      <c r="G161" s="6">
        <f>+H161-2</f>
        <v>44244</v>
      </c>
      <c r="H161" s="6">
        <v>44246</v>
      </c>
      <c r="I161" s="7">
        <v>15000</v>
      </c>
      <c r="J161" s="8">
        <v>91.084199999999996</v>
      </c>
      <c r="K161" s="6">
        <v>44948</v>
      </c>
      <c r="L161" s="8">
        <f>+O161/S161*100</f>
        <v>100</v>
      </c>
      <c r="M161" s="7">
        <f>550+1000+2000+1200+200</f>
        <v>4950</v>
      </c>
      <c r="N161" s="7">
        <f t="shared" si="9"/>
        <v>10050</v>
      </c>
      <c r="O161" s="7">
        <v>15000</v>
      </c>
      <c r="P161" s="8">
        <v>89</v>
      </c>
      <c r="Q161" s="8">
        <v>95</v>
      </c>
      <c r="R161" s="8">
        <v>89</v>
      </c>
      <c r="S161" s="154">
        <v>15000</v>
      </c>
      <c r="T161" s="9">
        <v>4.5</v>
      </c>
      <c r="U161" s="8">
        <v>9.5</v>
      </c>
      <c r="V161"/>
      <c r="W161" s="161">
        <f t="shared" si="8"/>
        <v>0</v>
      </c>
    </row>
    <row r="162" spans="1:23" ht="15" customHeight="1" x14ac:dyDescent="0.2">
      <c r="A162" s="230"/>
      <c r="B162" s="217"/>
      <c r="C162" s="4" t="s">
        <v>76</v>
      </c>
      <c r="D162" s="4" t="s">
        <v>1177</v>
      </c>
      <c r="E162" s="4" t="s">
        <v>77</v>
      </c>
      <c r="F162" s="18" t="s">
        <v>1044</v>
      </c>
      <c r="G162" s="6">
        <f>+H162-2</f>
        <v>44251</v>
      </c>
      <c r="H162" s="6">
        <v>44253</v>
      </c>
      <c r="I162" s="7">
        <v>50000</v>
      </c>
      <c r="J162" s="8">
        <v>98.762900000000002</v>
      </c>
      <c r="K162" s="6">
        <v>46079</v>
      </c>
      <c r="L162" s="8">
        <f>+O162/S162*100</f>
        <v>100</v>
      </c>
      <c r="M162" s="7">
        <v>50000</v>
      </c>
      <c r="N162" s="7">
        <f t="shared" si="9"/>
        <v>0</v>
      </c>
      <c r="O162" s="7">
        <v>50000</v>
      </c>
      <c r="P162" s="8">
        <v>98.01</v>
      </c>
      <c r="Q162" s="8">
        <v>100</v>
      </c>
      <c r="R162" s="8">
        <v>98.01</v>
      </c>
      <c r="S162" s="154">
        <v>50000</v>
      </c>
      <c r="T162" s="9">
        <v>5.5</v>
      </c>
      <c r="U162" s="8">
        <v>5.79</v>
      </c>
      <c r="W162" s="161">
        <f t="shared" si="8"/>
        <v>0</v>
      </c>
    </row>
    <row r="163" spans="1:23" ht="15" customHeight="1" x14ac:dyDescent="0.2">
      <c r="A163" s="230"/>
      <c r="B163" s="217"/>
      <c r="C163" s="4" t="s">
        <v>111</v>
      </c>
      <c r="D163" s="4" t="s">
        <v>1177</v>
      </c>
      <c r="E163" s="4" t="s">
        <v>77</v>
      </c>
      <c r="F163" s="18" t="s">
        <v>1045</v>
      </c>
      <c r="G163" s="6">
        <f>+H163-2</f>
        <v>44251</v>
      </c>
      <c r="H163" s="6">
        <v>44253</v>
      </c>
      <c r="I163" s="7">
        <v>10000</v>
      </c>
      <c r="J163" s="8">
        <v>90.426400000000001</v>
      </c>
      <c r="K163" s="6">
        <v>45988</v>
      </c>
      <c r="L163" s="8">
        <f>+O163/S163*100</f>
        <v>29.099999999999998</v>
      </c>
      <c r="M163" s="7">
        <v>2500</v>
      </c>
      <c r="N163" s="7">
        <f t="shared" si="9"/>
        <v>410</v>
      </c>
      <c r="O163" s="7">
        <v>2910</v>
      </c>
      <c r="P163" s="8">
        <v>88.75</v>
      </c>
      <c r="Q163" s="8">
        <v>95</v>
      </c>
      <c r="R163" s="8">
        <v>88.75</v>
      </c>
      <c r="S163" s="154">
        <v>10000</v>
      </c>
      <c r="T163" s="9">
        <v>6.5</v>
      </c>
      <c r="U163" s="8">
        <v>8.92</v>
      </c>
      <c r="V163"/>
      <c r="W163" s="161">
        <f t="shared" si="8"/>
        <v>7090</v>
      </c>
    </row>
    <row r="164" spans="1:23" ht="15" customHeight="1" x14ac:dyDescent="0.2">
      <c r="A164" s="230"/>
      <c r="B164" s="217"/>
      <c r="C164" s="4" t="s">
        <v>111</v>
      </c>
      <c r="D164" s="4" t="s">
        <v>1177</v>
      </c>
      <c r="E164" s="4" t="s">
        <v>82</v>
      </c>
      <c r="F164" s="18" t="s">
        <v>1046</v>
      </c>
      <c r="G164" s="6">
        <f>+H164-2</f>
        <v>44251</v>
      </c>
      <c r="H164" s="6">
        <v>44253</v>
      </c>
      <c r="I164" s="7">
        <v>15000</v>
      </c>
      <c r="J164" s="8">
        <v>89.775700000000001</v>
      </c>
      <c r="K164" s="6">
        <v>45313</v>
      </c>
      <c r="L164" s="8">
        <f>+O164/S164*100</f>
        <v>100</v>
      </c>
      <c r="M164" s="7">
        <v>2900</v>
      </c>
      <c r="N164" s="7">
        <f t="shared" si="9"/>
        <v>12100</v>
      </c>
      <c r="O164" s="7">
        <v>15000</v>
      </c>
      <c r="P164" s="8">
        <v>89</v>
      </c>
      <c r="Q164" s="8">
        <v>99</v>
      </c>
      <c r="R164" s="8">
        <v>89</v>
      </c>
      <c r="S164" s="154">
        <v>15000</v>
      </c>
      <c r="T164" s="9">
        <v>5.5</v>
      </c>
      <c r="U164" s="8">
        <v>9.5</v>
      </c>
      <c r="V164"/>
      <c r="W164" s="161">
        <f t="shared" si="8"/>
        <v>0</v>
      </c>
    </row>
    <row r="165" spans="1:23" ht="15" customHeight="1" x14ac:dyDescent="0.2">
      <c r="A165" s="230"/>
      <c r="B165" s="222"/>
      <c r="C165" s="4" t="s">
        <v>79</v>
      </c>
      <c r="D165" s="4" t="s">
        <v>1177</v>
      </c>
      <c r="E165" s="4" t="s">
        <v>80</v>
      </c>
      <c r="F165" s="18" t="s">
        <v>1047</v>
      </c>
      <c r="G165" s="6">
        <f>+H165-2</f>
        <v>44251</v>
      </c>
      <c r="H165" s="6">
        <v>44253</v>
      </c>
      <c r="I165" s="7">
        <v>10000</v>
      </c>
      <c r="J165" s="8">
        <v>92.190899999999999</v>
      </c>
      <c r="K165" s="6">
        <v>44941</v>
      </c>
      <c r="L165" s="8">
        <f>+O165/S165*100</f>
        <v>95.65</v>
      </c>
      <c r="M165" s="7">
        <v>6500</v>
      </c>
      <c r="N165" s="7">
        <f t="shared" si="9"/>
        <v>3065</v>
      </c>
      <c r="O165" s="7">
        <v>9565</v>
      </c>
      <c r="P165" s="8">
        <v>90</v>
      </c>
      <c r="Q165" s="8">
        <v>98.5</v>
      </c>
      <c r="R165" s="8">
        <v>90</v>
      </c>
      <c r="S165" s="154">
        <v>10000</v>
      </c>
      <c r="T165" s="9">
        <v>5.75</v>
      </c>
      <c r="U165" s="8">
        <v>10.16</v>
      </c>
      <c r="V165"/>
      <c r="W165" s="161">
        <f t="shared" si="8"/>
        <v>435</v>
      </c>
    </row>
    <row r="166" spans="1:23" ht="15" customHeight="1" x14ac:dyDescent="0.2">
      <c r="A166" s="230"/>
      <c r="B166" s="219" t="s">
        <v>943</v>
      </c>
      <c r="C166" s="11" t="s">
        <v>79</v>
      </c>
      <c r="D166" s="11" t="s">
        <v>1177</v>
      </c>
      <c r="E166" s="11" t="s">
        <v>82</v>
      </c>
      <c r="F166" s="68" t="s">
        <v>1055</v>
      </c>
      <c r="G166" s="13">
        <v>44258</v>
      </c>
      <c r="H166" s="13">
        <v>44260</v>
      </c>
      <c r="I166" s="14">
        <v>15000</v>
      </c>
      <c r="J166" s="15">
        <v>90.033299999999997</v>
      </c>
      <c r="K166" s="13">
        <v>45356</v>
      </c>
      <c r="L166" s="15">
        <v>20</v>
      </c>
      <c r="M166" s="14">
        <v>3000</v>
      </c>
      <c r="N166" s="14">
        <f t="shared" si="9"/>
        <v>0</v>
      </c>
      <c r="O166" s="14">
        <v>3000</v>
      </c>
      <c r="P166" s="15">
        <v>90</v>
      </c>
      <c r="Q166" s="15">
        <v>90.05</v>
      </c>
      <c r="R166" s="15">
        <v>90</v>
      </c>
      <c r="S166" s="153">
        <v>15000</v>
      </c>
      <c r="T166" s="16">
        <v>6</v>
      </c>
      <c r="U166" s="15">
        <v>9.92</v>
      </c>
      <c r="V166"/>
      <c r="W166" s="161">
        <f t="shared" si="8"/>
        <v>12000</v>
      </c>
    </row>
    <row r="167" spans="1:23" ht="15" customHeight="1" x14ac:dyDescent="0.2">
      <c r="A167" s="230"/>
      <c r="B167" s="220"/>
      <c r="C167" s="11" t="s">
        <v>76</v>
      </c>
      <c r="D167" s="11" t="s">
        <v>1177</v>
      </c>
      <c r="E167" s="11" t="s">
        <v>101</v>
      </c>
      <c r="F167" s="68" t="s">
        <v>1173</v>
      </c>
      <c r="G167" s="13">
        <v>44265</v>
      </c>
      <c r="H167" s="13">
        <v>44267</v>
      </c>
      <c r="I167" s="14">
        <v>35000</v>
      </c>
      <c r="J167" s="15">
        <v>97.786199999999994</v>
      </c>
      <c r="K167" s="13">
        <v>46824</v>
      </c>
      <c r="L167" s="15">
        <v>100</v>
      </c>
      <c r="M167" s="14">
        <v>34700</v>
      </c>
      <c r="N167" s="14">
        <f t="shared" si="9"/>
        <v>300</v>
      </c>
      <c r="O167" s="14">
        <v>35000</v>
      </c>
      <c r="P167" s="15">
        <v>97</v>
      </c>
      <c r="Q167" s="15">
        <v>100</v>
      </c>
      <c r="R167" s="15">
        <v>97</v>
      </c>
      <c r="S167" s="153">
        <v>35000</v>
      </c>
      <c r="T167" s="16">
        <v>6.5</v>
      </c>
      <c r="U167" s="15">
        <v>6.9</v>
      </c>
      <c r="V167"/>
      <c r="W167" s="161">
        <f t="shared" si="8"/>
        <v>0</v>
      </c>
    </row>
    <row r="168" spans="1:23" ht="15" customHeight="1" x14ac:dyDescent="0.2">
      <c r="A168" s="230"/>
      <c r="B168" s="220"/>
      <c r="C168" s="11" t="s">
        <v>79</v>
      </c>
      <c r="D168" s="11" t="s">
        <v>1177</v>
      </c>
      <c r="E168" s="11" t="s">
        <v>82</v>
      </c>
      <c r="F168" s="68" t="s">
        <v>1066</v>
      </c>
      <c r="G168" s="13">
        <v>44272</v>
      </c>
      <c r="H168" s="13">
        <v>44274</v>
      </c>
      <c r="I168" s="14">
        <v>30000</v>
      </c>
      <c r="J168" s="15">
        <v>90.942499999999995</v>
      </c>
      <c r="K168" s="13">
        <v>45370</v>
      </c>
      <c r="L168" s="15">
        <v>35.366700000000002</v>
      </c>
      <c r="M168" s="14">
        <v>10610</v>
      </c>
      <c r="N168" s="14">
        <f t="shared" si="9"/>
        <v>0</v>
      </c>
      <c r="O168" s="14">
        <v>10610</v>
      </c>
      <c r="P168" s="15">
        <v>90</v>
      </c>
      <c r="Q168" s="15">
        <v>91</v>
      </c>
      <c r="R168" s="15">
        <v>90</v>
      </c>
      <c r="S168" s="153">
        <v>30000</v>
      </c>
      <c r="T168" s="16">
        <v>6</v>
      </c>
      <c r="U168" s="15">
        <v>9.5399999999999991</v>
      </c>
      <c r="V168"/>
      <c r="W168" s="161">
        <f t="shared" si="8"/>
        <v>19390</v>
      </c>
    </row>
    <row r="169" spans="1:23" ht="15" customHeight="1" x14ac:dyDescent="0.2">
      <c r="A169" s="230"/>
      <c r="B169" s="220"/>
      <c r="C169" s="11" t="s">
        <v>111</v>
      </c>
      <c r="D169" s="11" t="s">
        <v>1177</v>
      </c>
      <c r="E169" s="11" t="s">
        <v>82</v>
      </c>
      <c r="F169" s="68" t="s">
        <v>1067</v>
      </c>
      <c r="G169" s="13">
        <v>44272</v>
      </c>
      <c r="H169" s="13">
        <v>44274</v>
      </c>
      <c r="I169" s="14">
        <v>25000</v>
      </c>
      <c r="J169" s="15">
        <v>89.118300000000005</v>
      </c>
      <c r="K169" s="13">
        <v>45370</v>
      </c>
      <c r="L169" s="15">
        <v>112.02079999999999</v>
      </c>
      <c r="M169" s="14">
        <v>0</v>
      </c>
      <c r="N169" s="14">
        <f t="shared" si="9"/>
        <v>25000</v>
      </c>
      <c r="O169" s="14">
        <v>25000</v>
      </c>
      <c r="P169" s="15">
        <v>88.5</v>
      </c>
      <c r="Q169" s="15">
        <v>93</v>
      </c>
      <c r="R169" s="15">
        <v>88.5</v>
      </c>
      <c r="S169" s="153">
        <v>25000</v>
      </c>
      <c r="T169" s="16">
        <v>5.5</v>
      </c>
      <c r="U169" s="15">
        <v>9.77</v>
      </c>
      <c r="V169"/>
      <c r="W169" s="161">
        <f t="shared" si="8"/>
        <v>0</v>
      </c>
    </row>
    <row r="170" spans="1:23" ht="15" customHeight="1" x14ac:dyDescent="0.2">
      <c r="A170" s="230"/>
      <c r="B170" s="220"/>
      <c r="C170" s="72" t="s">
        <v>76</v>
      </c>
      <c r="D170" s="11" t="s">
        <v>1177</v>
      </c>
      <c r="E170" s="11" t="s">
        <v>77</v>
      </c>
      <c r="F170" s="68" t="s">
        <v>1061</v>
      </c>
      <c r="G170" s="13">
        <v>44279</v>
      </c>
      <c r="H170" s="13">
        <v>44281</v>
      </c>
      <c r="I170" s="14">
        <v>50000</v>
      </c>
      <c r="J170" s="15">
        <v>98.638099999999994</v>
      </c>
      <c r="K170" s="13">
        <v>46107</v>
      </c>
      <c r="L170" s="15">
        <v>88.143600000000006</v>
      </c>
      <c r="M170" s="14">
        <v>41543.300000000003</v>
      </c>
      <c r="N170" s="14">
        <f t="shared" si="9"/>
        <v>0</v>
      </c>
      <c r="O170" s="14">
        <v>41543.300000000003</v>
      </c>
      <c r="P170" s="15">
        <v>98</v>
      </c>
      <c r="Q170" s="15">
        <v>100</v>
      </c>
      <c r="R170" s="15">
        <v>98.1</v>
      </c>
      <c r="S170" s="153">
        <v>50000</v>
      </c>
      <c r="T170" s="16">
        <v>5.5</v>
      </c>
      <c r="U170" s="15">
        <v>5.82</v>
      </c>
      <c r="W170" s="161">
        <f t="shared" si="8"/>
        <v>8456.6999999999971</v>
      </c>
    </row>
    <row r="171" spans="1:23" ht="15" customHeight="1" x14ac:dyDescent="0.2">
      <c r="A171" s="230"/>
      <c r="B171" s="220"/>
      <c r="C171" s="72" t="s">
        <v>111</v>
      </c>
      <c r="D171" s="11" t="s">
        <v>1177</v>
      </c>
      <c r="E171" s="11" t="s">
        <v>77</v>
      </c>
      <c r="F171" s="68" t="s">
        <v>1062</v>
      </c>
      <c r="G171" s="13">
        <v>44279</v>
      </c>
      <c r="H171" s="13">
        <v>44281</v>
      </c>
      <c r="I171" s="14">
        <v>15000</v>
      </c>
      <c r="J171" s="15">
        <v>91.556899999999999</v>
      </c>
      <c r="K171" s="13">
        <v>46016</v>
      </c>
      <c r="L171" s="15">
        <v>100</v>
      </c>
      <c r="M171" s="14">
        <v>3000</v>
      </c>
      <c r="N171" s="14">
        <f t="shared" si="9"/>
        <v>12000</v>
      </c>
      <c r="O171" s="14">
        <v>15000</v>
      </c>
      <c r="P171" s="15">
        <v>85</v>
      </c>
      <c r="Q171" s="15">
        <v>100</v>
      </c>
      <c r="R171" s="15">
        <v>85</v>
      </c>
      <c r="S171" s="153">
        <v>15000</v>
      </c>
      <c r="T171" s="16">
        <v>6.5</v>
      </c>
      <c r="U171" s="15">
        <v>8.61</v>
      </c>
      <c r="V171"/>
      <c r="W171" s="161">
        <f t="shared" si="8"/>
        <v>0</v>
      </c>
    </row>
    <row r="172" spans="1:23" ht="15" customHeight="1" x14ac:dyDescent="0.2">
      <c r="A172" s="230"/>
      <c r="B172" s="216" t="s">
        <v>17</v>
      </c>
      <c r="C172" s="4" t="s">
        <v>111</v>
      </c>
      <c r="D172" s="4" t="s">
        <v>1177</v>
      </c>
      <c r="E172" s="4" t="s">
        <v>80</v>
      </c>
      <c r="F172" s="18" t="s">
        <v>1073</v>
      </c>
      <c r="G172" s="6">
        <v>44286</v>
      </c>
      <c r="H172" s="6">
        <v>44288</v>
      </c>
      <c r="I172" s="7">
        <v>7500</v>
      </c>
      <c r="J172" s="8">
        <v>93.734899999999996</v>
      </c>
      <c r="K172" s="6">
        <v>44731</v>
      </c>
      <c r="L172" s="8">
        <v>100</v>
      </c>
      <c r="M172" s="7">
        <v>2500</v>
      </c>
      <c r="N172" s="7">
        <f t="shared" si="9"/>
        <v>5000</v>
      </c>
      <c r="O172" s="7">
        <v>7500</v>
      </c>
      <c r="P172" s="8">
        <v>90</v>
      </c>
      <c r="Q172" s="8">
        <v>90</v>
      </c>
      <c r="R172" s="8">
        <v>90</v>
      </c>
      <c r="S172" s="154">
        <v>7500</v>
      </c>
      <c r="T172" s="9">
        <v>4.75</v>
      </c>
      <c r="U172" s="8">
        <v>11.56</v>
      </c>
      <c r="V172"/>
      <c r="W172" s="161">
        <f t="shared" si="8"/>
        <v>0</v>
      </c>
    </row>
    <row r="173" spans="1:23" ht="15" customHeight="1" x14ac:dyDescent="0.2">
      <c r="A173" s="230"/>
      <c r="B173" s="217"/>
      <c r="C173" s="4" t="s">
        <v>111</v>
      </c>
      <c r="D173" s="4" t="s">
        <v>1177</v>
      </c>
      <c r="E173" s="4" t="s">
        <v>82</v>
      </c>
      <c r="F173" s="18" t="s">
        <v>1074</v>
      </c>
      <c r="G173" s="6">
        <v>44286</v>
      </c>
      <c r="H173" s="6">
        <v>44288</v>
      </c>
      <c r="I173" s="7">
        <v>12500</v>
      </c>
      <c r="J173" s="8">
        <v>95.246600000000001</v>
      </c>
      <c r="K173" s="6">
        <v>45068</v>
      </c>
      <c r="L173" s="8">
        <v>24</v>
      </c>
      <c r="M173" s="7">
        <v>1500</v>
      </c>
      <c r="N173" s="7">
        <f t="shared" si="9"/>
        <v>1500</v>
      </c>
      <c r="O173" s="7">
        <v>3000</v>
      </c>
      <c r="P173" s="8">
        <v>90.5</v>
      </c>
      <c r="Q173" s="8">
        <v>90.5</v>
      </c>
      <c r="R173" s="8">
        <v>90.5</v>
      </c>
      <c r="S173" s="154">
        <v>12500</v>
      </c>
      <c r="T173" s="9">
        <v>5.5</v>
      </c>
      <c r="U173" s="8">
        <v>8.1199999999999992</v>
      </c>
      <c r="V173"/>
      <c r="W173" s="161">
        <f t="shared" si="8"/>
        <v>9500</v>
      </c>
    </row>
    <row r="174" spans="1:23" ht="15" customHeight="1" x14ac:dyDescent="0.2">
      <c r="A174" s="230"/>
      <c r="B174" s="217"/>
      <c r="C174" s="4" t="s">
        <v>113</v>
      </c>
      <c r="D174" s="4" t="s">
        <v>1177</v>
      </c>
      <c r="E174" s="4" t="s">
        <v>77</v>
      </c>
      <c r="F174" s="18" t="s">
        <v>1075</v>
      </c>
      <c r="G174" s="6">
        <v>44286</v>
      </c>
      <c r="H174" s="6">
        <v>44288</v>
      </c>
      <c r="I174" s="7">
        <v>50000</v>
      </c>
      <c r="J174" s="8">
        <v>94.089799999999997</v>
      </c>
      <c r="K174" s="6">
        <v>46114</v>
      </c>
      <c r="L174" s="8">
        <v>100</v>
      </c>
      <c r="M174" s="7">
        <v>49400</v>
      </c>
      <c r="N174" s="7">
        <f t="shared" si="9"/>
        <v>600</v>
      </c>
      <c r="O174" s="7">
        <v>50000</v>
      </c>
      <c r="P174" s="8">
        <v>94</v>
      </c>
      <c r="Q174" s="8">
        <v>98</v>
      </c>
      <c r="R174" s="8">
        <v>94</v>
      </c>
      <c r="S174" s="154">
        <v>50000</v>
      </c>
      <c r="T174" s="9">
        <v>5.5</v>
      </c>
      <c r="U174" s="8">
        <v>6.92</v>
      </c>
      <c r="V174"/>
      <c r="W174" s="161">
        <f t="shared" si="8"/>
        <v>0</v>
      </c>
    </row>
    <row r="175" spans="1:23" ht="15" customHeight="1" x14ac:dyDescent="0.2">
      <c r="A175" s="230"/>
      <c r="B175" s="217"/>
      <c r="C175" s="4" t="s">
        <v>113</v>
      </c>
      <c r="D175" s="4" t="s">
        <v>1177</v>
      </c>
      <c r="E175" s="4" t="s">
        <v>80</v>
      </c>
      <c r="F175" s="18" t="s">
        <v>1163</v>
      </c>
      <c r="G175" s="6">
        <v>44300</v>
      </c>
      <c r="H175" s="6"/>
      <c r="I175" s="7">
        <v>12000</v>
      </c>
      <c r="J175" s="8"/>
      <c r="K175" s="6"/>
      <c r="L175" s="8"/>
      <c r="M175" s="7"/>
      <c r="N175" s="7">
        <f t="shared" si="9"/>
        <v>0</v>
      </c>
      <c r="O175" s="7"/>
      <c r="P175" s="8"/>
      <c r="Q175" s="8"/>
      <c r="R175" s="8"/>
      <c r="S175" s="154"/>
      <c r="T175" s="9" t="s">
        <v>1108</v>
      </c>
      <c r="U175" s="8" t="s">
        <v>1162</v>
      </c>
      <c r="V175"/>
      <c r="W175" s="161">
        <f t="shared" si="8"/>
        <v>12000</v>
      </c>
    </row>
    <row r="176" spans="1:23" ht="15" customHeight="1" x14ac:dyDescent="0.2">
      <c r="A176" s="230"/>
      <c r="B176" s="217"/>
      <c r="C176" s="4" t="s">
        <v>76</v>
      </c>
      <c r="D176" s="4" t="s">
        <v>1177</v>
      </c>
      <c r="E176" s="4" t="s">
        <v>77</v>
      </c>
      <c r="F176" s="18" t="s">
        <v>1169</v>
      </c>
      <c r="G176" s="6">
        <v>44314</v>
      </c>
      <c r="H176" s="6">
        <v>44316</v>
      </c>
      <c r="I176" s="7">
        <v>30000</v>
      </c>
      <c r="J176" s="8">
        <v>99.152799999999999</v>
      </c>
      <c r="K176" s="6">
        <v>46142</v>
      </c>
      <c r="L176" s="8">
        <v>163.54</v>
      </c>
      <c r="M176" s="7">
        <v>26000</v>
      </c>
      <c r="N176" s="7">
        <f t="shared" si="9"/>
        <v>4000</v>
      </c>
      <c r="O176" s="7">
        <v>30000</v>
      </c>
      <c r="P176" s="8">
        <v>99.02</v>
      </c>
      <c r="Q176" s="8">
        <v>100</v>
      </c>
      <c r="R176" s="8">
        <v>99.02</v>
      </c>
      <c r="S176" s="154">
        <v>30000</v>
      </c>
      <c r="T176" s="9">
        <v>5.5</v>
      </c>
      <c r="U176" s="8">
        <v>5.7</v>
      </c>
      <c r="W176" s="161">
        <f t="shared" si="8"/>
        <v>0</v>
      </c>
    </row>
    <row r="177" spans="1:23" ht="15" customHeight="1" x14ac:dyDescent="0.2">
      <c r="A177" s="230"/>
      <c r="B177" s="217"/>
      <c r="C177" s="4" t="s">
        <v>111</v>
      </c>
      <c r="D177" s="4" t="s">
        <v>1177</v>
      </c>
      <c r="E177" s="4" t="s">
        <v>77</v>
      </c>
      <c r="F177" s="18" t="s">
        <v>1170</v>
      </c>
      <c r="G177" s="6">
        <v>44314</v>
      </c>
      <c r="H177" s="6">
        <v>44316</v>
      </c>
      <c r="I177" s="7">
        <v>15000</v>
      </c>
      <c r="J177" s="8">
        <v>91.825699999999998</v>
      </c>
      <c r="K177" s="6">
        <v>46016</v>
      </c>
      <c r="L177" s="8">
        <v>102.91930000000001</v>
      </c>
      <c r="M177" s="7">
        <v>2050</v>
      </c>
      <c r="N177" s="7">
        <f t="shared" si="9"/>
        <v>12950</v>
      </c>
      <c r="O177" s="7">
        <v>15000</v>
      </c>
      <c r="P177" s="8">
        <v>89</v>
      </c>
      <c r="Q177" s="8">
        <v>95</v>
      </c>
      <c r="R177" s="8">
        <v>89</v>
      </c>
      <c r="S177" s="154">
        <v>15000</v>
      </c>
      <c r="T177" s="9">
        <v>6.5</v>
      </c>
      <c r="U177" s="8">
        <v>8.5399999999999991</v>
      </c>
      <c r="V177"/>
      <c r="W177" s="161">
        <f t="shared" si="8"/>
        <v>0</v>
      </c>
    </row>
    <row r="178" spans="1:23" ht="15" customHeight="1" x14ac:dyDescent="0.2">
      <c r="A178" s="230"/>
      <c r="B178" s="222"/>
      <c r="C178" s="4" t="s">
        <v>111</v>
      </c>
      <c r="D178" s="4" t="s">
        <v>1177</v>
      </c>
      <c r="E178" s="4" t="s">
        <v>82</v>
      </c>
      <c r="F178" s="18" t="s">
        <v>1171</v>
      </c>
      <c r="G178" s="6">
        <v>44314</v>
      </c>
      <c r="H178" s="6">
        <v>44316</v>
      </c>
      <c r="I178" s="7">
        <v>22500</v>
      </c>
      <c r="J178" s="8">
        <v>91.988900000000001</v>
      </c>
      <c r="K178" s="6">
        <v>45412</v>
      </c>
      <c r="L178" s="8">
        <v>194.66669999999999</v>
      </c>
      <c r="M178" s="7">
        <v>12000</v>
      </c>
      <c r="N178" s="7">
        <f t="shared" si="9"/>
        <v>10500</v>
      </c>
      <c r="O178" s="7">
        <v>22500</v>
      </c>
      <c r="P178" s="8">
        <v>91.5</v>
      </c>
      <c r="Q178" s="8">
        <v>92</v>
      </c>
      <c r="R178" s="8">
        <v>91.5</v>
      </c>
      <c r="S178" s="154">
        <v>22500</v>
      </c>
      <c r="T178" s="9">
        <v>5.25</v>
      </c>
      <c r="U178" s="8">
        <v>8.32</v>
      </c>
      <c r="V178"/>
      <c r="W178" s="161">
        <f t="shared" si="8"/>
        <v>0</v>
      </c>
    </row>
    <row r="179" spans="1:23" ht="15" customHeight="1" x14ac:dyDescent="0.2">
      <c r="A179" s="230"/>
      <c r="B179" s="219" t="s">
        <v>33</v>
      </c>
      <c r="C179" s="11" t="s">
        <v>408</v>
      </c>
      <c r="D179" s="11" t="s">
        <v>1177</v>
      </c>
      <c r="E179" s="68" t="s">
        <v>82</v>
      </c>
      <c r="F179" s="68" t="s">
        <v>1195</v>
      </c>
      <c r="G179" s="13">
        <v>44321</v>
      </c>
      <c r="H179" s="13">
        <v>44323</v>
      </c>
      <c r="I179" s="14">
        <v>12000</v>
      </c>
      <c r="J179" s="15">
        <v>92.208299999999994</v>
      </c>
      <c r="K179" s="13">
        <v>45419</v>
      </c>
      <c r="L179" s="15">
        <v>100</v>
      </c>
      <c r="M179" s="14">
        <v>12000</v>
      </c>
      <c r="N179" s="14">
        <f t="shared" si="9"/>
        <v>0</v>
      </c>
      <c r="O179" s="14">
        <v>12000</v>
      </c>
      <c r="P179" s="15">
        <v>88</v>
      </c>
      <c r="Q179" s="15">
        <v>100</v>
      </c>
      <c r="R179" s="15">
        <v>88</v>
      </c>
      <c r="S179" s="153">
        <v>12000</v>
      </c>
      <c r="T179" s="16">
        <v>6.5</v>
      </c>
      <c r="U179" s="15">
        <v>9.5500000000000007</v>
      </c>
      <c r="V179"/>
      <c r="W179" s="161">
        <f t="shared" si="8"/>
        <v>0</v>
      </c>
    </row>
    <row r="180" spans="1:23" ht="15" customHeight="1" x14ac:dyDescent="0.2">
      <c r="A180" s="230"/>
      <c r="B180" s="220"/>
      <c r="C180" s="11" t="s">
        <v>79</v>
      </c>
      <c r="D180" s="11" t="s">
        <v>1177</v>
      </c>
      <c r="E180" s="68" t="s">
        <v>82</v>
      </c>
      <c r="F180" s="68" t="s">
        <v>2297</v>
      </c>
      <c r="G180" s="13">
        <v>44321</v>
      </c>
      <c r="H180" s="13">
        <v>44323</v>
      </c>
      <c r="I180" s="14">
        <v>50000</v>
      </c>
      <c r="J180" s="15">
        <v>95.9452</v>
      </c>
      <c r="K180" s="13">
        <v>45419</v>
      </c>
      <c r="L180" s="15">
        <v>100</v>
      </c>
      <c r="M180" s="14">
        <v>34634</v>
      </c>
      <c r="N180" s="14">
        <f t="shared" si="9"/>
        <v>15356</v>
      </c>
      <c r="O180" s="14">
        <v>49990</v>
      </c>
      <c r="P180" s="15">
        <v>94</v>
      </c>
      <c r="Q180" s="15">
        <v>97</v>
      </c>
      <c r="R180" s="15">
        <v>94</v>
      </c>
      <c r="S180" s="153">
        <v>50000</v>
      </c>
      <c r="T180" s="16">
        <v>6</v>
      </c>
      <c r="U180" s="15">
        <v>7.54</v>
      </c>
      <c r="V180"/>
      <c r="W180" s="161">
        <f t="shared" si="8"/>
        <v>10</v>
      </c>
    </row>
    <row r="181" spans="1:23" ht="15" customHeight="1" x14ac:dyDescent="0.2">
      <c r="A181" s="230"/>
      <c r="B181" s="220"/>
      <c r="C181" s="11" t="s">
        <v>79</v>
      </c>
      <c r="D181" s="11" t="s">
        <v>1177</v>
      </c>
      <c r="E181" s="68" t="s">
        <v>77</v>
      </c>
      <c r="F181" s="68" t="s">
        <v>1178</v>
      </c>
      <c r="G181" s="13">
        <v>44321</v>
      </c>
      <c r="H181" s="13">
        <v>44323</v>
      </c>
      <c r="I181" s="14">
        <v>20000</v>
      </c>
      <c r="J181" s="15">
        <v>96.007000000000005</v>
      </c>
      <c r="K181" s="13">
        <v>46149</v>
      </c>
      <c r="L181" s="15">
        <v>100</v>
      </c>
      <c r="M181" s="14">
        <v>20000</v>
      </c>
      <c r="N181" s="14">
        <f t="shared" si="9"/>
        <v>0</v>
      </c>
      <c r="O181" s="14">
        <v>20000</v>
      </c>
      <c r="P181" s="15">
        <v>96</v>
      </c>
      <c r="Q181" s="15">
        <v>100</v>
      </c>
      <c r="R181" s="15">
        <v>96</v>
      </c>
      <c r="S181" s="153">
        <v>20000</v>
      </c>
      <c r="T181" s="16">
        <v>6.5</v>
      </c>
      <c r="U181" s="15">
        <v>7.47</v>
      </c>
      <c r="V181"/>
      <c r="W181" s="161">
        <f t="shared" si="8"/>
        <v>0</v>
      </c>
    </row>
    <row r="182" spans="1:23" ht="15" customHeight="1" x14ac:dyDescent="0.2">
      <c r="A182" s="230"/>
      <c r="B182" s="220"/>
      <c r="C182" s="11" t="s">
        <v>79</v>
      </c>
      <c r="D182" s="11" t="s">
        <v>1177</v>
      </c>
      <c r="E182" s="68" t="s">
        <v>85</v>
      </c>
      <c r="F182" s="68" t="s">
        <v>1179</v>
      </c>
      <c r="G182" s="13">
        <v>44321</v>
      </c>
      <c r="H182" s="13">
        <v>44323</v>
      </c>
      <c r="I182" s="14">
        <v>50000</v>
      </c>
      <c r="J182" s="15">
        <v>96.000699999999995</v>
      </c>
      <c r="K182" s="13">
        <v>45784</v>
      </c>
      <c r="L182" s="15">
        <v>100</v>
      </c>
      <c r="M182" s="14">
        <v>50000</v>
      </c>
      <c r="N182" s="14">
        <f t="shared" si="9"/>
        <v>0</v>
      </c>
      <c r="O182" s="14">
        <v>50000</v>
      </c>
      <c r="P182" s="15">
        <v>96</v>
      </c>
      <c r="Q182" s="15">
        <v>97</v>
      </c>
      <c r="R182" s="15">
        <v>96</v>
      </c>
      <c r="S182" s="153">
        <v>50000</v>
      </c>
      <c r="T182" s="16">
        <v>6.25</v>
      </c>
      <c r="U182" s="15">
        <v>7.42</v>
      </c>
      <c r="V182"/>
      <c r="W182" s="161">
        <f t="shared" si="8"/>
        <v>0</v>
      </c>
    </row>
    <row r="183" spans="1:23" ht="15" customHeight="1" x14ac:dyDescent="0.2">
      <c r="A183" s="230"/>
      <c r="B183" s="219"/>
      <c r="C183" s="11" t="s">
        <v>79</v>
      </c>
      <c r="D183" s="11" t="s">
        <v>1182</v>
      </c>
      <c r="E183" s="68" t="s">
        <v>80</v>
      </c>
      <c r="F183" s="68" t="s">
        <v>1183</v>
      </c>
      <c r="G183" s="13">
        <v>44321</v>
      </c>
      <c r="H183" s="13">
        <v>44323</v>
      </c>
      <c r="I183" s="14">
        <v>10000</v>
      </c>
      <c r="J183" s="15">
        <v>100.4438</v>
      </c>
      <c r="K183" s="13">
        <v>44661</v>
      </c>
      <c r="L183" s="15">
        <v>120</v>
      </c>
      <c r="M183" s="14">
        <v>10000</v>
      </c>
      <c r="N183" s="14">
        <f t="shared" si="9"/>
        <v>0</v>
      </c>
      <c r="O183" s="14">
        <v>10000</v>
      </c>
      <c r="P183" s="15">
        <v>100</v>
      </c>
      <c r="Q183" s="15">
        <v>100</v>
      </c>
      <c r="R183" s="15">
        <v>100</v>
      </c>
      <c r="S183" s="153">
        <v>10000</v>
      </c>
      <c r="T183" s="16">
        <v>6</v>
      </c>
      <c r="U183" s="15">
        <v>5.54</v>
      </c>
      <c r="V183"/>
      <c r="W183" s="161">
        <f t="shared" si="8"/>
        <v>0</v>
      </c>
    </row>
    <row r="184" spans="1:23" ht="15" customHeight="1" x14ac:dyDescent="0.2">
      <c r="A184" s="230"/>
      <c r="B184" s="220"/>
      <c r="C184" s="11" t="s">
        <v>79</v>
      </c>
      <c r="D184" s="11" t="s">
        <v>1182</v>
      </c>
      <c r="E184" s="68" t="s">
        <v>80</v>
      </c>
      <c r="F184" s="68" t="s">
        <v>1184</v>
      </c>
      <c r="G184" s="13">
        <v>44321</v>
      </c>
      <c r="H184" s="13">
        <v>44323</v>
      </c>
      <c r="I184" s="14">
        <v>10000</v>
      </c>
      <c r="J184" s="15">
        <v>102.8425</v>
      </c>
      <c r="K184" s="13">
        <v>44522</v>
      </c>
      <c r="L184" s="15">
        <v>58</v>
      </c>
      <c r="M184" s="14">
        <v>800</v>
      </c>
      <c r="N184" s="14">
        <f t="shared" si="9"/>
        <v>5000</v>
      </c>
      <c r="O184" s="14">
        <v>5800</v>
      </c>
      <c r="P184" s="15">
        <v>100</v>
      </c>
      <c r="Q184" s="15">
        <v>100</v>
      </c>
      <c r="R184" s="15">
        <v>100</v>
      </c>
      <c r="S184" s="153">
        <v>10000</v>
      </c>
      <c r="T184" s="16">
        <v>6.25</v>
      </c>
      <c r="U184" s="15">
        <v>3.34</v>
      </c>
      <c r="V184"/>
      <c r="W184" s="161">
        <f t="shared" si="8"/>
        <v>4200</v>
      </c>
    </row>
    <row r="185" spans="1:23" ht="15" customHeight="1" x14ac:dyDescent="0.2">
      <c r="A185" s="230"/>
      <c r="B185" s="220"/>
      <c r="C185" s="11" t="s">
        <v>79</v>
      </c>
      <c r="D185" s="11" t="s">
        <v>1182</v>
      </c>
      <c r="E185" s="68" t="s">
        <v>80</v>
      </c>
      <c r="F185" s="68" t="s">
        <v>1185</v>
      </c>
      <c r="G185" s="13">
        <v>44321</v>
      </c>
      <c r="H185" s="13">
        <v>44323</v>
      </c>
      <c r="I185" s="14">
        <v>10000</v>
      </c>
      <c r="J185" s="15">
        <v>102.4164</v>
      </c>
      <c r="K185" s="13">
        <v>44906</v>
      </c>
      <c r="L185" s="15">
        <v>100</v>
      </c>
      <c r="M185" s="14">
        <v>10000</v>
      </c>
      <c r="N185" s="14">
        <f t="shared" si="9"/>
        <v>0</v>
      </c>
      <c r="O185" s="14">
        <v>10000</v>
      </c>
      <c r="P185" s="15">
        <v>100</v>
      </c>
      <c r="Q185" s="15">
        <v>100</v>
      </c>
      <c r="R185" s="15">
        <v>100</v>
      </c>
      <c r="S185" s="153">
        <v>10000</v>
      </c>
      <c r="T185" s="16">
        <v>6</v>
      </c>
      <c r="U185" s="15">
        <v>4.72</v>
      </c>
      <c r="V185"/>
      <c r="W185" s="161">
        <f t="shared" si="8"/>
        <v>0</v>
      </c>
    </row>
    <row r="186" spans="1:23" ht="15" customHeight="1" x14ac:dyDescent="0.2">
      <c r="A186" s="230"/>
      <c r="B186" s="220"/>
      <c r="C186" s="11" t="s">
        <v>79</v>
      </c>
      <c r="D186" s="11" t="s">
        <v>1182</v>
      </c>
      <c r="E186" s="68" t="s">
        <v>80</v>
      </c>
      <c r="F186" s="68" t="s">
        <v>1186</v>
      </c>
      <c r="G186" s="13">
        <v>44321</v>
      </c>
      <c r="H186" s="13">
        <v>44323</v>
      </c>
      <c r="I186" s="14">
        <v>10000</v>
      </c>
      <c r="J186" s="15">
        <v>103.10680000000001</v>
      </c>
      <c r="K186" s="13">
        <v>44864</v>
      </c>
      <c r="L186" s="15">
        <v>100</v>
      </c>
      <c r="M186" s="14">
        <v>9986.67</v>
      </c>
      <c r="N186" s="14">
        <f t="shared" si="9"/>
        <v>0</v>
      </c>
      <c r="O186" s="14">
        <v>9986.67</v>
      </c>
      <c r="P186" s="15">
        <v>100</v>
      </c>
      <c r="Q186" s="15">
        <v>100</v>
      </c>
      <c r="R186" s="15">
        <v>100</v>
      </c>
      <c r="S186" s="153">
        <v>10000</v>
      </c>
      <c r="T186" s="16">
        <v>6</v>
      </c>
      <c r="U186" s="15">
        <v>2.83</v>
      </c>
      <c r="V186"/>
      <c r="W186" s="161">
        <f t="shared" si="8"/>
        <v>13.329999999999927</v>
      </c>
    </row>
    <row r="187" spans="1:23" ht="15" customHeight="1" x14ac:dyDescent="0.2">
      <c r="A187" s="230"/>
      <c r="B187" s="220"/>
      <c r="C187" s="11" t="s">
        <v>79</v>
      </c>
      <c r="D187" s="11" t="s">
        <v>1182</v>
      </c>
      <c r="E187" s="68" t="s">
        <v>80</v>
      </c>
      <c r="F187" s="68" t="s">
        <v>1187</v>
      </c>
      <c r="G187" s="13">
        <v>44321</v>
      </c>
      <c r="H187" s="13">
        <v>44323</v>
      </c>
      <c r="I187" s="14">
        <v>8500</v>
      </c>
      <c r="J187" s="15">
        <v>105.1781</v>
      </c>
      <c r="K187" s="13">
        <v>44738</v>
      </c>
      <c r="L187" s="15">
        <v>261.63819999999998</v>
      </c>
      <c r="M187" s="14">
        <v>8500</v>
      </c>
      <c r="N187" s="14">
        <f t="shared" si="9"/>
        <v>0</v>
      </c>
      <c r="O187" s="14">
        <v>8500</v>
      </c>
      <c r="P187" s="15">
        <v>100</v>
      </c>
      <c r="Q187" s="15">
        <v>100</v>
      </c>
      <c r="R187" s="15">
        <v>100</v>
      </c>
      <c r="S187" s="153">
        <v>8500</v>
      </c>
      <c r="T187" s="16">
        <v>6</v>
      </c>
      <c r="U187" s="15">
        <v>0.79</v>
      </c>
      <c r="V187"/>
      <c r="W187" s="161">
        <f t="shared" si="8"/>
        <v>0</v>
      </c>
    </row>
    <row r="188" spans="1:23" ht="15" customHeight="1" x14ac:dyDescent="0.2">
      <c r="A188" s="230"/>
      <c r="B188" s="221"/>
      <c r="C188" s="11" t="s">
        <v>79</v>
      </c>
      <c r="D188" s="11" t="s">
        <v>1182</v>
      </c>
      <c r="E188" s="68" t="s">
        <v>80</v>
      </c>
      <c r="F188" s="68" t="s">
        <v>1137</v>
      </c>
      <c r="G188" s="13">
        <v>44321</v>
      </c>
      <c r="H188" s="13">
        <v>44323</v>
      </c>
      <c r="I188" s="14">
        <v>10000</v>
      </c>
      <c r="J188" s="15"/>
      <c r="K188" s="13">
        <v>44445</v>
      </c>
      <c r="L188" s="15"/>
      <c r="M188" s="14"/>
      <c r="N188" s="14">
        <f t="shared" si="9"/>
        <v>0</v>
      </c>
      <c r="O188" s="14"/>
      <c r="P188" s="15"/>
      <c r="Q188" s="15"/>
      <c r="R188" s="15"/>
      <c r="S188" s="153"/>
      <c r="T188" s="16"/>
      <c r="U188" s="15" t="s">
        <v>1162</v>
      </c>
      <c r="V188"/>
      <c r="W188" s="161">
        <f t="shared" si="8"/>
        <v>10000</v>
      </c>
    </row>
    <row r="189" spans="1:23" ht="15" customHeight="1" x14ac:dyDescent="0.2">
      <c r="A189" s="230"/>
      <c r="B189" s="220"/>
      <c r="C189" s="11" t="s">
        <v>79</v>
      </c>
      <c r="D189" s="11" t="s">
        <v>1177</v>
      </c>
      <c r="E189" s="68" t="s">
        <v>82</v>
      </c>
      <c r="F189" s="68" t="s">
        <v>2298</v>
      </c>
      <c r="G189" s="13">
        <v>44328</v>
      </c>
      <c r="H189" s="13">
        <v>44330</v>
      </c>
      <c r="I189" s="14">
        <v>15000</v>
      </c>
      <c r="J189" s="15">
        <v>94.058800000000005</v>
      </c>
      <c r="K189" s="13">
        <v>45426</v>
      </c>
      <c r="L189" s="15">
        <v>90</v>
      </c>
      <c r="M189" s="14">
        <v>8000</v>
      </c>
      <c r="N189" s="14">
        <f t="shared" si="9"/>
        <v>500</v>
      </c>
      <c r="O189" s="14">
        <v>8500</v>
      </c>
      <c r="P189" s="15">
        <v>94</v>
      </c>
      <c r="Q189" s="15">
        <v>95</v>
      </c>
      <c r="R189" s="15">
        <v>94</v>
      </c>
      <c r="S189" s="153">
        <v>15000</v>
      </c>
      <c r="T189" s="16">
        <v>6</v>
      </c>
      <c r="U189" s="15">
        <v>8.2799999999999994</v>
      </c>
      <c r="V189"/>
      <c r="W189" s="161">
        <f t="shared" si="8"/>
        <v>6500</v>
      </c>
    </row>
    <row r="190" spans="1:23" ht="15" customHeight="1" x14ac:dyDescent="0.2">
      <c r="A190" s="230"/>
      <c r="B190" s="221"/>
      <c r="C190" s="11" t="s">
        <v>113</v>
      </c>
      <c r="D190" s="11" t="s">
        <v>1177</v>
      </c>
      <c r="E190" s="68" t="s">
        <v>82</v>
      </c>
      <c r="F190" s="68" t="s">
        <v>1193</v>
      </c>
      <c r="G190" s="13">
        <v>44335</v>
      </c>
      <c r="H190" s="13">
        <v>44337</v>
      </c>
      <c r="I190" s="14">
        <v>30000</v>
      </c>
      <c r="J190" s="15">
        <v>0</v>
      </c>
      <c r="K190" s="13"/>
      <c r="L190" s="15">
        <v>0</v>
      </c>
      <c r="M190" s="14">
        <v>0</v>
      </c>
      <c r="N190" s="14">
        <f t="shared" si="9"/>
        <v>0</v>
      </c>
      <c r="O190" s="14">
        <v>0</v>
      </c>
      <c r="P190" s="15">
        <v>0</v>
      </c>
      <c r="Q190" s="15">
        <v>0</v>
      </c>
      <c r="R190" s="15">
        <v>0</v>
      </c>
      <c r="S190" s="153">
        <v>0</v>
      </c>
      <c r="T190" s="16">
        <v>0</v>
      </c>
      <c r="U190" s="15" t="s">
        <v>1162</v>
      </c>
      <c r="V190"/>
      <c r="W190" s="161">
        <f t="shared" si="8"/>
        <v>30000</v>
      </c>
    </row>
    <row r="191" spans="1:23" ht="15" customHeight="1" x14ac:dyDescent="0.2">
      <c r="A191" s="230"/>
      <c r="B191" s="216" t="s">
        <v>45</v>
      </c>
      <c r="C191" s="4" t="s">
        <v>79</v>
      </c>
      <c r="D191" s="4" t="s">
        <v>1177</v>
      </c>
      <c r="E191" s="4" t="s">
        <v>82</v>
      </c>
      <c r="F191" s="18" t="s">
        <v>2300</v>
      </c>
      <c r="G191" s="6">
        <v>44356</v>
      </c>
      <c r="H191" s="6">
        <v>44358</v>
      </c>
      <c r="I191" s="7">
        <v>50000</v>
      </c>
      <c r="J191" s="8">
        <v>94.700199999999995</v>
      </c>
      <c r="K191" s="6">
        <v>45454</v>
      </c>
      <c r="L191" s="8">
        <v>100</v>
      </c>
      <c r="M191" s="7">
        <v>50000</v>
      </c>
      <c r="N191" s="7">
        <f t="shared" si="9"/>
        <v>0</v>
      </c>
      <c r="O191" s="7">
        <v>50000</v>
      </c>
      <c r="P191" s="8">
        <v>93.5</v>
      </c>
      <c r="Q191" s="8">
        <v>95</v>
      </c>
      <c r="R191" s="8">
        <v>93.5</v>
      </c>
      <c r="S191" s="154">
        <v>50000</v>
      </c>
      <c r="T191" s="9">
        <v>6</v>
      </c>
      <c r="U191" s="8">
        <v>8.02</v>
      </c>
      <c r="V191"/>
      <c r="W191" s="161">
        <f t="shared" si="8"/>
        <v>0</v>
      </c>
    </row>
    <row r="192" spans="1:23" ht="15" customHeight="1" x14ac:dyDescent="0.2">
      <c r="A192" s="230"/>
      <c r="B192" s="217"/>
      <c r="C192" s="4" t="s">
        <v>79</v>
      </c>
      <c r="D192" s="4" t="s">
        <v>1177</v>
      </c>
      <c r="E192" s="4" t="s">
        <v>85</v>
      </c>
      <c r="F192" s="18" t="s">
        <v>1208</v>
      </c>
      <c r="G192" s="6">
        <v>44356</v>
      </c>
      <c r="H192" s="6">
        <v>44358</v>
      </c>
      <c r="I192" s="7">
        <v>15000</v>
      </c>
      <c r="J192" s="8">
        <v>93.876499999999993</v>
      </c>
      <c r="K192" s="6">
        <v>45819</v>
      </c>
      <c r="L192" s="8">
        <v>66.8</v>
      </c>
      <c r="M192" s="7">
        <v>10020</v>
      </c>
      <c r="N192" s="7">
        <f t="shared" si="9"/>
        <v>0</v>
      </c>
      <c r="O192" s="7">
        <v>10020</v>
      </c>
      <c r="P192" s="8">
        <v>93.5</v>
      </c>
      <c r="Q192" s="8">
        <v>95</v>
      </c>
      <c r="R192" s="8">
        <v>93.5</v>
      </c>
      <c r="S192" s="154">
        <v>15000</v>
      </c>
      <c r="T192" s="9">
        <v>6.25</v>
      </c>
      <c r="U192" s="8">
        <v>8.07</v>
      </c>
      <c r="V192"/>
      <c r="W192" s="161">
        <f t="shared" si="8"/>
        <v>4980</v>
      </c>
    </row>
    <row r="193" spans="1:23" ht="15" customHeight="1" x14ac:dyDescent="0.2">
      <c r="A193" s="230"/>
      <c r="B193" s="217"/>
      <c r="C193" s="4" t="s">
        <v>111</v>
      </c>
      <c r="D193" s="4" t="s">
        <v>1177</v>
      </c>
      <c r="E193" s="4" t="s">
        <v>77</v>
      </c>
      <c r="F193" s="18" t="s">
        <v>1206</v>
      </c>
      <c r="G193" s="6">
        <v>44356</v>
      </c>
      <c r="H193" s="6">
        <v>44358</v>
      </c>
      <c r="I193" s="7">
        <v>15000</v>
      </c>
      <c r="J193" s="8">
        <v>95.651899999999998</v>
      </c>
      <c r="K193" s="6">
        <v>45925</v>
      </c>
      <c r="L193" s="8">
        <v>124.5667</v>
      </c>
      <c r="M193" s="7">
        <v>2750.62</v>
      </c>
      <c r="N193" s="7">
        <f t="shared" si="9"/>
        <v>12249.380000000001</v>
      </c>
      <c r="O193" s="7">
        <v>15000</v>
      </c>
      <c r="P193" s="8">
        <v>91</v>
      </c>
      <c r="Q193" s="8">
        <v>97.4</v>
      </c>
      <c r="R193" s="8">
        <v>91</v>
      </c>
      <c r="S193" s="154">
        <v>15000</v>
      </c>
      <c r="T193" s="9">
        <v>6.5</v>
      </c>
      <c r="U193" s="8">
        <v>7.79</v>
      </c>
      <c r="V193"/>
      <c r="W193" s="161">
        <f t="shared" si="8"/>
        <v>0</v>
      </c>
    </row>
    <row r="194" spans="1:23" ht="15" customHeight="1" x14ac:dyDescent="0.2">
      <c r="A194" s="230"/>
      <c r="B194" s="217"/>
      <c r="C194" s="4" t="s">
        <v>111</v>
      </c>
      <c r="D194" s="4" t="s">
        <v>1177</v>
      </c>
      <c r="E194" s="4" t="s">
        <v>80</v>
      </c>
      <c r="F194" s="18" t="s">
        <v>1207</v>
      </c>
      <c r="G194" s="6">
        <v>44356</v>
      </c>
      <c r="H194" s="6">
        <v>44358</v>
      </c>
      <c r="I194" s="7">
        <v>25000</v>
      </c>
      <c r="J194" s="8">
        <v>92.293000000000006</v>
      </c>
      <c r="K194" s="6">
        <v>45088</v>
      </c>
      <c r="L194" s="8">
        <v>150.1</v>
      </c>
      <c r="M194" s="7">
        <v>17250</v>
      </c>
      <c r="N194" s="7">
        <f t="shared" si="9"/>
        <v>7750</v>
      </c>
      <c r="O194" s="7">
        <v>25000</v>
      </c>
      <c r="P194" s="8">
        <v>91</v>
      </c>
      <c r="Q194" s="8">
        <v>95</v>
      </c>
      <c r="R194" s="8">
        <v>91</v>
      </c>
      <c r="S194" s="154">
        <v>25000</v>
      </c>
      <c r="T194" s="9">
        <v>4.75</v>
      </c>
      <c r="U194" s="8">
        <v>9.0500000000000007</v>
      </c>
      <c r="V194"/>
      <c r="W194" s="161">
        <f t="shared" si="8"/>
        <v>0</v>
      </c>
    </row>
    <row r="195" spans="1:23" ht="15" customHeight="1" x14ac:dyDescent="0.2">
      <c r="A195" s="230"/>
      <c r="B195" s="217"/>
      <c r="C195" s="4" t="s">
        <v>76</v>
      </c>
      <c r="D195" s="4" t="s">
        <v>1177</v>
      </c>
      <c r="E195" s="4" t="s">
        <v>952</v>
      </c>
      <c r="F195" s="18" t="s">
        <v>1209</v>
      </c>
      <c r="G195" s="6">
        <v>44363</v>
      </c>
      <c r="H195" s="6">
        <v>44365</v>
      </c>
      <c r="I195" s="7">
        <v>50000</v>
      </c>
      <c r="J195" s="8">
        <v>99.176299999999998</v>
      </c>
      <c r="K195" s="6">
        <v>46556</v>
      </c>
      <c r="L195" s="8">
        <v>80.576999999999998</v>
      </c>
      <c r="M195" s="7">
        <v>31869.5</v>
      </c>
      <c r="N195" s="7">
        <f t="shared" si="9"/>
        <v>3000</v>
      </c>
      <c r="O195" s="7">
        <v>34869.5</v>
      </c>
      <c r="P195" s="8">
        <v>99</v>
      </c>
      <c r="Q195" s="8">
        <v>100</v>
      </c>
      <c r="R195" s="8">
        <v>99</v>
      </c>
      <c r="S195" s="154">
        <v>50000</v>
      </c>
      <c r="T195" s="9">
        <v>6</v>
      </c>
      <c r="U195" s="8">
        <v>6.17</v>
      </c>
      <c r="V195"/>
      <c r="W195" s="161">
        <f t="shared" ref="W195:W258" si="10">I195-O195</f>
        <v>15130.5</v>
      </c>
    </row>
    <row r="196" spans="1:23" ht="15" customHeight="1" x14ac:dyDescent="0.2">
      <c r="A196" s="230"/>
      <c r="B196" s="217"/>
      <c r="C196" s="4" t="s">
        <v>79</v>
      </c>
      <c r="D196" s="4" t="s">
        <v>1177</v>
      </c>
      <c r="E196" s="4" t="s">
        <v>77</v>
      </c>
      <c r="F196" s="18" t="s">
        <v>1216</v>
      </c>
      <c r="G196" s="6">
        <v>44370</v>
      </c>
      <c r="H196" s="6">
        <v>44372</v>
      </c>
      <c r="I196" s="7">
        <v>10000</v>
      </c>
      <c r="J196" s="8">
        <v>92.372600000000006</v>
      </c>
      <c r="K196" s="6">
        <v>46149</v>
      </c>
      <c r="L196" s="8">
        <v>60</v>
      </c>
      <c r="M196" s="7">
        <v>6000</v>
      </c>
      <c r="N196" s="7">
        <f t="shared" si="9"/>
        <v>0</v>
      </c>
      <c r="O196" s="7">
        <v>6000</v>
      </c>
      <c r="P196" s="8">
        <v>91.5</v>
      </c>
      <c r="Q196" s="8">
        <v>91.5</v>
      </c>
      <c r="R196" s="8">
        <v>91.5</v>
      </c>
      <c r="S196" s="154">
        <v>10000</v>
      </c>
      <c r="T196" s="9">
        <v>6.5</v>
      </c>
      <c r="U196" s="8">
        <v>8.4</v>
      </c>
      <c r="V196"/>
      <c r="W196" s="161">
        <f t="shared" si="10"/>
        <v>4000</v>
      </c>
    </row>
    <row r="197" spans="1:23" ht="15" customHeight="1" x14ac:dyDescent="0.2">
      <c r="A197" s="230"/>
      <c r="B197" s="217"/>
      <c r="C197" s="4" t="s">
        <v>79</v>
      </c>
      <c r="D197" s="4" t="s">
        <v>1177</v>
      </c>
      <c r="E197" s="4" t="s">
        <v>80</v>
      </c>
      <c r="F197" s="18" t="s">
        <v>1217</v>
      </c>
      <c r="G197" s="6">
        <v>44370</v>
      </c>
      <c r="H197" s="6">
        <v>44372</v>
      </c>
      <c r="I197" s="7">
        <v>10000</v>
      </c>
      <c r="J197" s="8">
        <v>93.978700000000003</v>
      </c>
      <c r="K197" s="6">
        <v>45102</v>
      </c>
      <c r="L197" s="8">
        <v>52.207000000000001</v>
      </c>
      <c r="M197" s="7">
        <v>5100</v>
      </c>
      <c r="N197" s="7">
        <f t="shared" si="9"/>
        <v>120.69999999999982</v>
      </c>
      <c r="O197" s="7">
        <v>5220.7</v>
      </c>
      <c r="P197" s="8">
        <v>92</v>
      </c>
      <c r="Q197" s="8">
        <v>95</v>
      </c>
      <c r="R197" s="8">
        <v>92</v>
      </c>
      <c r="S197" s="154">
        <v>10000</v>
      </c>
      <c r="T197" s="9">
        <v>5.5</v>
      </c>
      <c r="U197" s="8">
        <v>8.85</v>
      </c>
      <c r="V197"/>
      <c r="W197" s="161">
        <f t="shared" si="10"/>
        <v>4779.3</v>
      </c>
    </row>
    <row r="198" spans="1:23" ht="15" customHeight="1" x14ac:dyDescent="0.2">
      <c r="A198" s="230"/>
      <c r="B198" s="217"/>
      <c r="C198" s="4" t="s">
        <v>79</v>
      </c>
      <c r="D198" s="4" t="s">
        <v>1177</v>
      </c>
      <c r="E198" s="4" t="s">
        <v>82</v>
      </c>
      <c r="F198" s="18" t="s">
        <v>2323</v>
      </c>
      <c r="G198" s="6">
        <v>44370</v>
      </c>
      <c r="H198" s="6">
        <v>44372</v>
      </c>
      <c r="I198" s="7">
        <v>10000</v>
      </c>
      <c r="J198" s="8">
        <v>93.738799999999998</v>
      </c>
      <c r="K198" s="6">
        <v>45468</v>
      </c>
      <c r="L198" s="8">
        <v>54.973300000000002</v>
      </c>
      <c r="M198" s="7">
        <v>5000</v>
      </c>
      <c r="N198" s="7">
        <f t="shared" si="9"/>
        <v>497.32999999999993</v>
      </c>
      <c r="O198" s="7">
        <v>5497.33</v>
      </c>
      <c r="P198" s="8">
        <v>91</v>
      </c>
      <c r="Q198" s="8">
        <v>95</v>
      </c>
      <c r="R198" s="8">
        <v>91</v>
      </c>
      <c r="S198" s="154">
        <v>10000</v>
      </c>
      <c r="T198" s="9">
        <v>6</v>
      </c>
      <c r="U198" s="8">
        <v>8.41</v>
      </c>
      <c r="V198"/>
      <c r="W198" s="161">
        <f t="shared" si="10"/>
        <v>4502.67</v>
      </c>
    </row>
    <row r="199" spans="1:23" ht="15" customHeight="1" x14ac:dyDescent="0.2">
      <c r="A199" s="230"/>
      <c r="B199" s="217"/>
      <c r="C199" s="4" t="s">
        <v>79</v>
      </c>
      <c r="D199" s="4" t="s">
        <v>1177</v>
      </c>
      <c r="E199" s="4" t="s">
        <v>85</v>
      </c>
      <c r="F199" s="18" t="s">
        <v>1218</v>
      </c>
      <c r="G199" s="6">
        <v>44370</v>
      </c>
      <c r="H199" s="6">
        <v>44372</v>
      </c>
      <c r="I199" s="7">
        <v>10000</v>
      </c>
      <c r="J199" s="8">
        <v>93.780900000000003</v>
      </c>
      <c r="K199" s="6">
        <v>45833</v>
      </c>
      <c r="L199" s="8">
        <v>56.15</v>
      </c>
      <c r="M199" s="7">
        <v>5500</v>
      </c>
      <c r="N199" s="7">
        <f t="shared" si="9"/>
        <v>115</v>
      </c>
      <c r="O199" s="7">
        <v>5615</v>
      </c>
      <c r="P199" s="8">
        <v>92</v>
      </c>
      <c r="Q199" s="8">
        <v>94</v>
      </c>
      <c r="R199" s="8">
        <v>92</v>
      </c>
      <c r="S199" s="154">
        <v>10000</v>
      </c>
      <c r="T199" s="9">
        <v>6.25</v>
      </c>
      <c r="U199" s="8">
        <v>8.1</v>
      </c>
      <c r="V199"/>
      <c r="W199" s="161">
        <f t="shared" si="10"/>
        <v>4385</v>
      </c>
    </row>
    <row r="200" spans="1:23" ht="15" customHeight="1" x14ac:dyDescent="0.2">
      <c r="A200" s="230"/>
      <c r="B200" s="217"/>
      <c r="C200" s="4" t="s">
        <v>111</v>
      </c>
      <c r="D200" s="4" t="s">
        <v>1177</v>
      </c>
      <c r="E200" s="4" t="s">
        <v>82</v>
      </c>
      <c r="F200" s="18" t="s">
        <v>1219</v>
      </c>
      <c r="G200" s="6">
        <v>44370</v>
      </c>
      <c r="H200" s="6">
        <v>44372</v>
      </c>
      <c r="I200" s="7">
        <v>25000</v>
      </c>
      <c r="J200" s="8">
        <v>92.839500000000001</v>
      </c>
      <c r="K200" s="6">
        <v>45468</v>
      </c>
      <c r="L200" s="8">
        <v>191.44720000000001</v>
      </c>
      <c r="M200" s="7">
        <v>15500</v>
      </c>
      <c r="N200" s="7">
        <f t="shared" si="9"/>
        <v>9500</v>
      </c>
      <c r="O200" s="7">
        <v>25000</v>
      </c>
      <c r="P200" s="8">
        <v>92.05</v>
      </c>
      <c r="Q200" s="8">
        <v>93</v>
      </c>
      <c r="R200" s="8">
        <v>92.05</v>
      </c>
      <c r="S200" s="154">
        <v>25000</v>
      </c>
      <c r="T200" s="9">
        <v>5.5</v>
      </c>
      <c r="U200" s="8">
        <v>8.24</v>
      </c>
      <c r="V200"/>
      <c r="W200" s="161">
        <f t="shared" si="10"/>
        <v>0</v>
      </c>
    </row>
    <row r="201" spans="1:23" ht="15" customHeight="1" x14ac:dyDescent="0.2">
      <c r="A201" s="230"/>
      <c r="B201" s="219" t="s">
        <v>57</v>
      </c>
      <c r="C201" s="11" t="s">
        <v>79</v>
      </c>
      <c r="D201" s="11" t="s">
        <v>1177</v>
      </c>
      <c r="E201" s="68" t="s">
        <v>80</v>
      </c>
      <c r="F201" s="68" t="s">
        <v>1243</v>
      </c>
      <c r="G201" s="13">
        <v>44377</v>
      </c>
      <c r="H201" s="13">
        <v>44379</v>
      </c>
      <c r="I201" s="14">
        <v>20000</v>
      </c>
      <c r="J201" s="15">
        <v>92.9893</v>
      </c>
      <c r="K201" s="13">
        <v>45102</v>
      </c>
      <c r="L201" s="15">
        <v>70.150000000000006</v>
      </c>
      <c r="M201" s="14">
        <v>13900</v>
      </c>
      <c r="N201" s="14">
        <f t="shared" si="9"/>
        <v>130</v>
      </c>
      <c r="O201" s="14">
        <v>14030</v>
      </c>
      <c r="P201" s="15">
        <v>92</v>
      </c>
      <c r="Q201" s="15">
        <v>93</v>
      </c>
      <c r="R201" s="15">
        <v>92</v>
      </c>
      <c r="S201" s="153">
        <v>20000</v>
      </c>
      <c r="T201" s="16">
        <v>5.5</v>
      </c>
      <c r="U201" s="15">
        <v>9.43</v>
      </c>
      <c r="V201"/>
      <c r="W201" s="161">
        <f t="shared" si="10"/>
        <v>5970</v>
      </c>
    </row>
    <row r="202" spans="1:23" ht="15" customHeight="1" x14ac:dyDescent="0.2">
      <c r="A202" s="230"/>
      <c r="B202" s="220"/>
      <c r="C202" s="11" t="s">
        <v>113</v>
      </c>
      <c r="D202" s="11" t="s">
        <v>1177</v>
      </c>
      <c r="E202" s="68" t="s">
        <v>80</v>
      </c>
      <c r="F202" s="68" t="s">
        <v>1220</v>
      </c>
      <c r="G202" s="13">
        <v>44377</v>
      </c>
      <c r="H202" s="13">
        <v>44379</v>
      </c>
      <c r="I202" s="14">
        <v>15000</v>
      </c>
      <c r="J202" s="15">
        <v>96</v>
      </c>
      <c r="K202" s="13">
        <v>45109</v>
      </c>
      <c r="L202" s="15">
        <v>83.333299999999994</v>
      </c>
      <c r="M202" s="14">
        <v>12500</v>
      </c>
      <c r="N202" s="14">
        <f t="shared" si="9"/>
        <v>0</v>
      </c>
      <c r="O202" s="14">
        <v>12500</v>
      </c>
      <c r="P202" s="15">
        <v>96</v>
      </c>
      <c r="Q202" s="15">
        <v>96</v>
      </c>
      <c r="R202" s="15">
        <v>96</v>
      </c>
      <c r="S202" s="153">
        <v>15000</v>
      </c>
      <c r="T202" s="16">
        <v>5</v>
      </c>
      <c r="U202" s="15">
        <v>7.18</v>
      </c>
      <c r="V202"/>
      <c r="W202" s="161">
        <f t="shared" si="10"/>
        <v>2500</v>
      </c>
    </row>
    <row r="203" spans="1:23" ht="15" customHeight="1" x14ac:dyDescent="0.2">
      <c r="A203" s="230"/>
      <c r="B203" s="220"/>
      <c r="C203" s="11" t="s">
        <v>111</v>
      </c>
      <c r="D203" s="11" t="s">
        <v>1177</v>
      </c>
      <c r="E203" s="68" t="s">
        <v>77</v>
      </c>
      <c r="F203" s="68" t="s">
        <v>1226</v>
      </c>
      <c r="G203" s="13">
        <v>44384</v>
      </c>
      <c r="H203" s="13">
        <v>44386</v>
      </c>
      <c r="I203" s="14">
        <v>20000</v>
      </c>
      <c r="J203" s="15">
        <v>90.604399999999998</v>
      </c>
      <c r="K203" s="13">
        <v>46212</v>
      </c>
      <c r="L203" s="15">
        <v>100</v>
      </c>
      <c r="M203" s="14">
        <v>10840</v>
      </c>
      <c r="N203" s="14">
        <f t="shared" si="9"/>
        <v>9130</v>
      </c>
      <c r="O203" s="14">
        <v>19970</v>
      </c>
      <c r="P203" s="15">
        <v>90</v>
      </c>
      <c r="Q203" s="15">
        <v>95</v>
      </c>
      <c r="R203" s="15">
        <v>90</v>
      </c>
      <c r="S203" s="153">
        <v>20000</v>
      </c>
      <c r="T203" s="16">
        <v>6.5</v>
      </c>
      <c r="U203" s="15">
        <v>8.8699999999999992</v>
      </c>
      <c r="V203"/>
      <c r="W203" s="161">
        <f t="shared" si="10"/>
        <v>30</v>
      </c>
    </row>
    <row r="204" spans="1:23" ht="15" customHeight="1" x14ac:dyDescent="0.2">
      <c r="A204" s="230"/>
      <c r="B204" s="220"/>
      <c r="C204" s="11" t="s">
        <v>111</v>
      </c>
      <c r="D204" s="11" t="s">
        <v>1177</v>
      </c>
      <c r="E204" s="68" t="s">
        <v>101</v>
      </c>
      <c r="F204" s="68" t="s">
        <v>1227</v>
      </c>
      <c r="G204" s="13">
        <v>44384</v>
      </c>
      <c r="H204" s="13">
        <v>44386</v>
      </c>
      <c r="I204" s="14">
        <v>10000</v>
      </c>
      <c r="J204" s="15">
        <v>92.752099999999999</v>
      </c>
      <c r="K204" s="13">
        <v>46943</v>
      </c>
      <c r="L204" s="15">
        <v>24.42</v>
      </c>
      <c r="M204" s="14">
        <v>1121</v>
      </c>
      <c r="N204" s="14">
        <f t="shared" si="9"/>
        <v>1321</v>
      </c>
      <c r="O204" s="14">
        <f>2442</f>
        <v>2442</v>
      </c>
      <c r="P204" s="15">
        <v>90</v>
      </c>
      <c r="Q204" s="15">
        <v>93</v>
      </c>
      <c r="R204" s="15">
        <v>90</v>
      </c>
      <c r="S204" s="153">
        <v>10000</v>
      </c>
      <c r="T204" s="16">
        <v>7.25</v>
      </c>
      <c r="U204" s="15">
        <v>8.65</v>
      </c>
      <c r="V204"/>
      <c r="W204" s="161">
        <f t="shared" si="10"/>
        <v>7558</v>
      </c>
    </row>
    <row r="205" spans="1:23" ht="15" customHeight="1" x14ac:dyDescent="0.2">
      <c r="A205" s="230"/>
      <c r="B205" s="220"/>
      <c r="C205" s="11" t="s">
        <v>112</v>
      </c>
      <c r="D205" s="11" t="s">
        <v>1177</v>
      </c>
      <c r="E205" s="68" t="s">
        <v>82</v>
      </c>
      <c r="F205" s="68" t="s">
        <v>1228</v>
      </c>
      <c r="G205" s="13">
        <v>44384</v>
      </c>
      <c r="H205" s="13">
        <v>44386</v>
      </c>
      <c r="I205" s="14">
        <v>55000</v>
      </c>
      <c r="J205" s="15">
        <v>93.013599999999997</v>
      </c>
      <c r="K205" s="13">
        <v>45482</v>
      </c>
      <c r="L205" s="15">
        <v>101.8182</v>
      </c>
      <c r="M205" s="14">
        <v>19000</v>
      </c>
      <c r="N205" s="14">
        <f t="shared" si="9"/>
        <v>36000</v>
      </c>
      <c r="O205" s="14">
        <v>55000</v>
      </c>
      <c r="P205" s="15">
        <v>87</v>
      </c>
      <c r="Q205" s="15">
        <v>100</v>
      </c>
      <c r="R205" s="15">
        <v>87</v>
      </c>
      <c r="S205" s="153">
        <v>55000</v>
      </c>
      <c r="T205" s="16">
        <v>7</v>
      </c>
      <c r="U205" s="15">
        <v>9.74</v>
      </c>
      <c r="V205"/>
      <c r="W205" s="161">
        <f t="shared" si="10"/>
        <v>0</v>
      </c>
    </row>
    <row r="206" spans="1:23" ht="15" customHeight="1" x14ac:dyDescent="0.2">
      <c r="A206" s="230"/>
      <c r="B206" s="220"/>
      <c r="C206" s="11" t="s">
        <v>79</v>
      </c>
      <c r="D206" s="11" t="s">
        <v>1177</v>
      </c>
      <c r="E206" s="68" t="s">
        <v>77</v>
      </c>
      <c r="F206" s="68" t="s">
        <v>1234</v>
      </c>
      <c r="G206" s="13">
        <v>44391</v>
      </c>
      <c r="H206" s="13">
        <v>44393</v>
      </c>
      <c r="I206" s="14">
        <v>15000</v>
      </c>
      <c r="J206" s="15">
        <v>91.424599999999998</v>
      </c>
      <c r="K206" s="13">
        <v>46219</v>
      </c>
      <c r="L206" s="15">
        <v>25.645299999999999</v>
      </c>
      <c r="M206" s="14">
        <v>2050</v>
      </c>
      <c r="N206" s="14">
        <f t="shared" si="9"/>
        <v>1796.8000000000002</v>
      </c>
      <c r="O206" s="14">
        <v>3846.8</v>
      </c>
      <c r="P206" s="15">
        <v>90</v>
      </c>
      <c r="Q206" s="15">
        <v>97</v>
      </c>
      <c r="R206" s="15">
        <v>90</v>
      </c>
      <c r="S206" s="153">
        <v>15000</v>
      </c>
      <c r="T206" s="16">
        <v>6.5</v>
      </c>
      <c r="U206" s="15">
        <v>8.65</v>
      </c>
      <c r="V206"/>
      <c r="W206" s="161">
        <f t="shared" si="10"/>
        <v>11153.2</v>
      </c>
    </row>
    <row r="207" spans="1:23" ht="15" customHeight="1" x14ac:dyDescent="0.2">
      <c r="A207" s="230"/>
      <c r="B207" s="220"/>
      <c r="C207" s="11" t="s">
        <v>111</v>
      </c>
      <c r="D207" s="11" t="s">
        <v>1177</v>
      </c>
      <c r="E207" s="68" t="s">
        <v>82</v>
      </c>
      <c r="F207" s="68" t="s">
        <v>1232</v>
      </c>
      <c r="G207" s="13">
        <v>44398</v>
      </c>
      <c r="H207" s="13">
        <v>44400</v>
      </c>
      <c r="I207" s="14">
        <v>12500</v>
      </c>
      <c r="J207" s="15">
        <v>91.342200000000005</v>
      </c>
      <c r="K207" s="13">
        <v>45412</v>
      </c>
      <c r="L207" s="15">
        <v>100</v>
      </c>
      <c r="M207" s="14">
        <v>4500</v>
      </c>
      <c r="N207" s="14">
        <f>O207-M207</f>
        <v>8000</v>
      </c>
      <c r="O207" s="14">
        <v>12500</v>
      </c>
      <c r="P207" s="15">
        <v>88</v>
      </c>
      <c r="Q207" s="15">
        <v>91.6</v>
      </c>
      <c r="R207" s="15">
        <v>88</v>
      </c>
      <c r="S207" s="153">
        <v>12500</v>
      </c>
      <c r="T207" s="16">
        <v>5.25</v>
      </c>
      <c r="U207" s="15">
        <v>8.59</v>
      </c>
      <c r="V207"/>
      <c r="W207" s="161">
        <f t="shared" si="10"/>
        <v>0</v>
      </c>
    </row>
    <row r="208" spans="1:23" ht="15" customHeight="1" x14ac:dyDescent="0.2">
      <c r="A208" s="230"/>
      <c r="B208" s="220"/>
      <c r="C208" s="11" t="s">
        <v>111</v>
      </c>
      <c r="D208" s="11" t="s">
        <v>1177</v>
      </c>
      <c r="E208" s="68" t="s">
        <v>77</v>
      </c>
      <c r="F208" s="68" t="s">
        <v>1233</v>
      </c>
      <c r="G208" s="13">
        <v>44398</v>
      </c>
      <c r="H208" s="13">
        <v>44400</v>
      </c>
      <c r="I208" s="14">
        <v>12500</v>
      </c>
      <c r="J208" s="15">
        <v>90.032300000000006</v>
      </c>
      <c r="K208" s="13">
        <v>46212</v>
      </c>
      <c r="L208" s="15">
        <v>34.8416</v>
      </c>
      <c r="M208" s="14">
        <v>3190.2</v>
      </c>
      <c r="N208" s="14">
        <f t="shared" si="9"/>
        <v>1165</v>
      </c>
      <c r="O208" s="14">
        <v>4355.2</v>
      </c>
      <c r="P208" s="15">
        <v>89</v>
      </c>
      <c r="Q208" s="15">
        <v>92</v>
      </c>
      <c r="R208" s="15">
        <v>89</v>
      </c>
      <c r="S208" s="153">
        <v>12500</v>
      </c>
      <c r="T208" s="16">
        <v>6.5</v>
      </c>
      <c r="U208" s="15">
        <v>9.02</v>
      </c>
      <c r="V208"/>
      <c r="W208" s="161">
        <f t="shared" si="10"/>
        <v>8144.8</v>
      </c>
    </row>
    <row r="209" spans="1:23" ht="15" customHeight="1" x14ac:dyDescent="0.2">
      <c r="A209" s="230"/>
      <c r="B209" s="220"/>
      <c r="C209" s="11" t="s">
        <v>112</v>
      </c>
      <c r="D209" s="11" t="s">
        <v>1177</v>
      </c>
      <c r="E209" s="68" t="s">
        <v>85</v>
      </c>
      <c r="F209" s="68" t="s">
        <v>1241</v>
      </c>
      <c r="G209" s="13">
        <v>44405</v>
      </c>
      <c r="H209" s="13">
        <v>44407</v>
      </c>
      <c r="I209" s="14">
        <v>50000</v>
      </c>
      <c r="J209" s="15">
        <v>88.707499999999996</v>
      </c>
      <c r="K209" s="13">
        <v>45868</v>
      </c>
      <c r="L209" s="15">
        <v>100.9</v>
      </c>
      <c r="M209" s="14">
        <v>20000</v>
      </c>
      <c r="N209" s="14">
        <f t="shared" si="9"/>
        <v>30000</v>
      </c>
      <c r="O209" s="14">
        <v>50000</v>
      </c>
      <c r="P209" s="15">
        <v>88</v>
      </c>
      <c r="Q209" s="15">
        <v>90</v>
      </c>
      <c r="R209" s="15">
        <v>88</v>
      </c>
      <c r="S209" s="153">
        <v>50000</v>
      </c>
      <c r="T209" s="16">
        <v>7</v>
      </c>
      <c r="U209" s="15">
        <v>10.53</v>
      </c>
      <c r="V209"/>
      <c r="W209" s="161">
        <f t="shared" si="10"/>
        <v>0</v>
      </c>
    </row>
    <row r="210" spans="1:23" ht="15" customHeight="1" x14ac:dyDescent="0.2">
      <c r="A210" s="230"/>
      <c r="B210" s="220"/>
      <c r="C210" s="11" t="s">
        <v>79</v>
      </c>
      <c r="D210" s="11" t="s">
        <v>1177</v>
      </c>
      <c r="E210" s="68" t="s">
        <v>82</v>
      </c>
      <c r="F210" s="68" t="s">
        <v>2301</v>
      </c>
      <c r="G210" s="13">
        <v>44405</v>
      </c>
      <c r="H210" s="13">
        <v>44407</v>
      </c>
      <c r="I210" s="14">
        <v>30000</v>
      </c>
      <c r="J210" s="15">
        <v>92.9739</v>
      </c>
      <c r="K210" s="13">
        <v>45503</v>
      </c>
      <c r="L210" s="15">
        <v>52.430599999999998</v>
      </c>
      <c r="M210" s="14">
        <v>14688.18</v>
      </c>
      <c r="N210" s="14">
        <f t="shared" si="9"/>
        <v>1041</v>
      </c>
      <c r="O210" s="14">
        <v>15729.18</v>
      </c>
      <c r="P210" s="15">
        <v>90</v>
      </c>
      <c r="Q210" s="15">
        <v>94</v>
      </c>
      <c r="R210" s="15">
        <v>90</v>
      </c>
      <c r="S210" s="153">
        <v>30000</v>
      </c>
      <c r="T210" s="16">
        <v>6</v>
      </c>
      <c r="U210" s="15">
        <v>8.7100000000000009</v>
      </c>
      <c r="V210"/>
      <c r="W210" s="161">
        <f t="shared" si="10"/>
        <v>14270.82</v>
      </c>
    </row>
    <row r="211" spans="1:23" ht="15" customHeight="1" x14ac:dyDescent="0.2">
      <c r="A211" s="230"/>
      <c r="B211" s="220"/>
      <c r="C211" s="11" t="s">
        <v>79</v>
      </c>
      <c r="D211" s="11" t="s">
        <v>1182</v>
      </c>
      <c r="E211" s="68" t="s">
        <v>80</v>
      </c>
      <c r="F211" s="68" t="s">
        <v>1242</v>
      </c>
      <c r="G211" s="13">
        <v>44405</v>
      </c>
      <c r="H211" s="13">
        <v>44407</v>
      </c>
      <c r="I211" s="14">
        <v>5000</v>
      </c>
      <c r="J211" s="15">
        <v>101.4795</v>
      </c>
      <c r="K211" s="13">
        <v>44682</v>
      </c>
      <c r="L211" s="15">
        <v>80</v>
      </c>
      <c r="M211" s="14">
        <v>0</v>
      </c>
      <c r="N211" s="14">
        <f t="shared" si="9"/>
        <v>4000</v>
      </c>
      <c r="O211" s="14">
        <v>4000</v>
      </c>
      <c r="P211" s="15">
        <v>100</v>
      </c>
      <c r="Q211" s="15">
        <v>100</v>
      </c>
      <c r="R211" s="15">
        <v>100</v>
      </c>
      <c r="S211" s="153">
        <v>5000</v>
      </c>
      <c r="T211" s="16">
        <v>6</v>
      </c>
      <c r="U211" s="15">
        <v>4.47</v>
      </c>
      <c r="V211"/>
      <c r="W211" s="161">
        <f t="shared" si="10"/>
        <v>1000</v>
      </c>
    </row>
    <row r="212" spans="1:23" ht="15" customHeight="1" x14ac:dyDescent="0.2">
      <c r="A212" s="230"/>
      <c r="B212" s="220"/>
      <c r="C212" s="11" t="s">
        <v>79</v>
      </c>
      <c r="D212" s="11" t="s">
        <v>1182</v>
      </c>
      <c r="E212" s="68" t="s">
        <v>80</v>
      </c>
      <c r="F212" s="68" t="s">
        <v>1244</v>
      </c>
      <c r="G212" s="13">
        <v>44405</v>
      </c>
      <c r="H212" s="13">
        <v>44407</v>
      </c>
      <c r="I212" s="14">
        <v>6000</v>
      </c>
      <c r="J212" s="15">
        <v>103.79730000000001</v>
      </c>
      <c r="K212" s="13">
        <v>44906</v>
      </c>
      <c r="L212" s="15">
        <v>83.333299999999994</v>
      </c>
      <c r="M212" s="14">
        <v>0</v>
      </c>
      <c r="N212" s="14">
        <f t="shared" si="9"/>
        <v>5000</v>
      </c>
      <c r="O212" s="14">
        <v>5000</v>
      </c>
      <c r="P212" s="15">
        <v>100</v>
      </c>
      <c r="Q212" s="15">
        <v>100</v>
      </c>
      <c r="R212" s="15">
        <v>100</v>
      </c>
      <c r="S212" s="153">
        <v>6000</v>
      </c>
      <c r="T212" s="16">
        <v>6</v>
      </c>
      <c r="U212" s="15">
        <v>2.14</v>
      </c>
      <c r="V212"/>
      <c r="W212" s="161">
        <f t="shared" si="10"/>
        <v>1000</v>
      </c>
    </row>
    <row r="213" spans="1:23" ht="15" customHeight="1" x14ac:dyDescent="0.2">
      <c r="A213" s="230"/>
      <c r="B213" s="220"/>
      <c r="C213" s="11" t="s">
        <v>79</v>
      </c>
      <c r="D213" s="11" t="s">
        <v>1182</v>
      </c>
      <c r="E213" s="68" t="s">
        <v>82</v>
      </c>
      <c r="F213" s="68" t="s">
        <v>1245</v>
      </c>
      <c r="G213" s="13">
        <v>44405</v>
      </c>
      <c r="H213" s="13">
        <v>44407</v>
      </c>
      <c r="I213" s="14">
        <v>3000</v>
      </c>
      <c r="J213" s="15">
        <v>103.9123</v>
      </c>
      <c r="K213" s="13">
        <v>45264</v>
      </c>
      <c r="L213" s="15">
        <v>88.939300000000003</v>
      </c>
      <c r="M213" s="14">
        <v>2668.18</v>
      </c>
      <c r="N213" s="14">
        <f t="shared" si="9"/>
        <v>0</v>
      </c>
      <c r="O213" s="14">
        <v>2668.18</v>
      </c>
      <c r="P213" s="15">
        <v>100</v>
      </c>
      <c r="Q213" s="15">
        <v>100</v>
      </c>
      <c r="R213" s="15">
        <v>100</v>
      </c>
      <c r="S213" s="153">
        <v>3000</v>
      </c>
      <c r="T213" s="16">
        <v>6</v>
      </c>
      <c r="U213" s="15">
        <v>3.95</v>
      </c>
      <c r="V213"/>
      <c r="W213" s="161">
        <f t="shared" si="10"/>
        <v>331.82000000000016</v>
      </c>
    </row>
    <row r="214" spans="1:23" ht="15" customHeight="1" x14ac:dyDescent="0.2">
      <c r="A214" s="230"/>
      <c r="B214" s="221"/>
      <c r="C214" s="11" t="s">
        <v>79</v>
      </c>
      <c r="D214" s="11" t="s">
        <v>1182</v>
      </c>
      <c r="E214" s="68" t="s">
        <v>82</v>
      </c>
      <c r="F214" s="68" t="s">
        <v>1246</v>
      </c>
      <c r="G214" s="13">
        <v>44405</v>
      </c>
      <c r="H214" s="13">
        <v>44407</v>
      </c>
      <c r="I214" s="14">
        <v>1000</v>
      </c>
      <c r="J214" s="15"/>
      <c r="K214" s="13"/>
      <c r="L214" s="15"/>
      <c r="M214" s="14"/>
      <c r="N214" s="14">
        <f t="shared" si="9"/>
        <v>0</v>
      </c>
      <c r="O214" s="14"/>
      <c r="P214" s="15"/>
      <c r="Q214" s="15"/>
      <c r="R214" s="15"/>
      <c r="S214" s="153"/>
      <c r="T214" s="16"/>
      <c r="U214" s="15" t="s">
        <v>1277</v>
      </c>
      <c r="V214"/>
      <c r="W214" s="161">
        <f t="shared" si="10"/>
        <v>1000</v>
      </c>
    </row>
    <row r="215" spans="1:23" ht="15" customHeight="1" x14ac:dyDescent="0.2">
      <c r="A215" s="230"/>
      <c r="B215" s="216" t="s">
        <v>117</v>
      </c>
      <c r="C215" s="4" t="s">
        <v>79</v>
      </c>
      <c r="D215" s="4" t="s">
        <v>1177</v>
      </c>
      <c r="E215" s="4" t="s">
        <v>80</v>
      </c>
      <c r="F215" s="18" t="s">
        <v>1251</v>
      </c>
      <c r="G215" s="6">
        <v>44412</v>
      </c>
      <c r="H215" s="6">
        <v>44414</v>
      </c>
      <c r="I215" s="7">
        <v>15000</v>
      </c>
      <c r="J215" s="8"/>
      <c r="K215" s="6"/>
      <c r="L215" s="8"/>
      <c r="M215" s="7">
        <v>0</v>
      </c>
      <c r="N215" s="7">
        <f t="shared" si="9"/>
        <v>0</v>
      </c>
      <c r="O215" s="7">
        <v>0</v>
      </c>
      <c r="P215" s="8"/>
      <c r="Q215" s="8"/>
      <c r="R215" s="8"/>
      <c r="S215" s="154"/>
      <c r="T215" s="9"/>
      <c r="U215" s="8" t="s">
        <v>1277</v>
      </c>
      <c r="V215"/>
      <c r="W215" s="161">
        <f t="shared" si="10"/>
        <v>15000</v>
      </c>
    </row>
    <row r="216" spans="1:23" ht="15" customHeight="1" x14ac:dyDescent="0.2">
      <c r="A216" s="230"/>
      <c r="B216" s="217"/>
      <c r="C216" s="4" t="s">
        <v>79</v>
      </c>
      <c r="D216" s="4" t="s">
        <v>1177</v>
      </c>
      <c r="E216" s="4" t="s">
        <v>82</v>
      </c>
      <c r="F216" s="18" t="s">
        <v>1252</v>
      </c>
      <c r="G216" s="6">
        <v>44412</v>
      </c>
      <c r="H216" s="6">
        <v>44414</v>
      </c>
      <c r="I216" s="7">
        <v>15000</v>
      </c>
      <c r="J216" s="8"/>
      <c r="K216" s="6"/>
      <c r="L216" s="8"/>
      <c r="M216" s="7">
        <v>0</v>
      </c>
      <c r="N216" s="7">
        <f t="shared" si="9"/>
        <v>0</v>
      </c>
      <c r="O216" s="7">
        <v>0</v>
      </c>
      <c r="P216" s="8"/>
      <c r="Q216" s="8"/>
      <c r="R216" s="8"/>
      <c r="S216" s="154"/>
      <c r="T216" s="9"/>
      <c r="U216" s="8" t="s">
        <v>1277</v>
      </c>
      <c r="V216"/>
      <c r="W216" s="161">
        <f t="shared" si="10"/>
        <v>15000</v>
      </c>
    </row>
    <row r="217" spans="1:23" ht="17.25" customHeight="1" x14ac:dyDescent="0.2">
      <c r="A217" s="230"/>
      <c r="B217" s="217"/>
      <c r="C217" s="4" t="s">
        <v>111</v>
      </c>
      <c r="D217" s="4" t="s">
        <v>1177</v>
      </c>
      <c r="E217" s="4" t="s">
        <v>101</v>
      </c>
      <c r="F217" s="18" t="s">
        <v>1253</v>
      </c>
      <c r="G217" s="6">
        <v>44412</v>
      </c>
      <c r="H217" s="6">
        <v>44414</v>
      </c>
      <c r="I217" s="7">
        <v>17500</v>
      </c>
      <c r="J217" s="8">
        <v>89.691400000000002</v>
      </c>
      <c r="K217" s="6">
        <v>46943</v>
      </c>
      <c r="L217" s="8">
        <v>51.2</v>
      </c>
      <c r="M217" s="7">
        <v>4360</v>
      </c>
      <c r="N217" s="7">
        <f t="shared" ref="N217:N226" si="11">O217-M217</f>
        <v>4600</v>
      </c>
      <c r="O217" s="7">
        <v>8960</v>
      </c>
      <c r="P217" s="8">
        <v>89</v>
      </c>
      <c r="Q217" s="8">
        <v>93</v>
      </c>
      <c r="R217" s="8">
        <v>89</v>
      </c>
      <c r="S217" s="154">
        <v>17500</v>
      </c>
      <c r="T217" s="9">
        <v>7.25</v>
      </c>
      <c r="U217" s="8">
        <v>9.2899999999999991</v>
      </c>
      <c r="V217"/>
      <c r="W217" s="161">
        <f t="shared" si="10"/>
        <v>8540</v>
      </c>
    </row>
    <row r="218" spans="1:23" ht="15" customHeight="1" x14ac:dyDescent="0.2">
      <c r="A218" s="230"/>
      <c r="B218" s="217"/>
      <c r="C218" s="4" t="s">
        <v>111</v>
      </c>
      <c r="D218" s="4" t="s">
        <v>1177</v>
      </c>
      <c r="E218" s="4" t="s">
        <v>82</v>
      </c>
      <c r="F218" s="18" t="s">
        <v>1254</v>
      </c>
      <c r="G218" s="6">
        <v>44412</v>
      </c>
      <c r="H218" s="6">
        <v>44414</v>
      </c>
      <c r="I218" s="7">
        <v>25000</v>
      </c>
      <c r="J218" s="8">
        <v>90.045699999999997</v>
      </c>
      <c r="K218" s="6">
        <v>45510</v>
      </c>
      <c r="L218" s="8">
        <v>100</v>
      </c>
      <c r="M218" s="7">
        <v>7000</v>
      </c>
      <c r="N218" s="7">
        <f t="shared" si="11"/>
        <v>18000</v>
      </c>
      <c r="O218" s="7">
        <v>25000</v>
      </c>
      <c r="P218" s="8">
        <v>87</v>
      </c>
      <c r="Q218" s="8">
        <v>92.1</v>
      </c>
      <c r="R218" s="8">
        <v>87</v>
      </c>
      <c r="S218" s="154">
        <v>25000</v>
      </c>
      <c r="T218" s="9">
        <v>5.25</v>
      </c>
      <c r="U218" s="8">
        <v>9.1199999999999992</v>
      </c>
      <c r="V218"/>
      <c r="W218" s="161">
        <f t="shared" si="10"/>
        <v>0</v>
      </c>
    </row>
    <row r="219" spans="1:23" ht="15" customHeight="1" x14ac:dyDescent="0.2">
      <c r="A219" s="230"/>
      <c r="B219" s="217"/>
      <c r="C219" s="4" t="s">
        <v>111</v>
      </c>
      <c r="D219" s="4" t="s">
        <v>1177</v>
      </c>
      <c r="E219" s="4" t="s">
        <v>77</v>
      </c>
      <c r="F219" s="18" t="s">
        <v>1257</v>
      </c>
      <c r="G219" s="6">
        <v>44419</v>
      </c>
      <c r="H219" s="6">
        <v>44421</v>
      </c>
      <c r="I219" s="7">
        <v>15000</v>
      </c>
      <c r="J219" s="8">
        <v>90.715599999999995</v>
      </c>
      <c r="K219" s="6">
        <v>46247</v>
      </c>
      <c r="L219" s="8">
        <v>8.19</v>
      </c>
      <c r="M219" s="7">
        <v>7</v>
      </c>
      <c r="N219" s="7">
        <f t="shared" si="11"/>
        <v>211</v>
      </c>
      <c r="O219" s="7">
        <v>218</v>
      </c>
      <c r="P219" s="8">
        <v>90</v>
      </c>
      <c r="Q219" s="8">
        <v>100</v>
      </c>
      <c r="R219" s="8">
        <v>90</v>
      </c>
      <c r="S219" s="154">
        <v>15000</v>
      </c>
      <c r="T219" s="9">
        <v>6.25</v>
      </c>
      <c r="U219" s="8">
        <v>8.57</v>
      </c>
      <c r="V219"/>
      <c r="W219" s="161">
        <f t="shared" si="10"/>
        <v>14782</v>
      </c>
    </row>
    <row r="220" spans="1:23" ht="15" customHeight="1" x14ac:dyDescent="0.2">
      <c r="A220" s="230"/>
      <c r="B220" s="217"/>
      <c r="C220" s="4" t="s">
        <v>111</v>
      </c>
      <c r="D220" s="4" t="s">
        <v>1177</v>
      </c>
      <c r="E220" s="4" t="s">
        <v>92</v>
      </c>
      <c r="F220" s="18" t="s">
        <v>1258</v>
      </c>
      <c r="G220" s="6">
        <v>44419</v>
      </c>
      <c r="H220" s="6">
        <v>44421</v>
      </c>
      <c r="I220" s="7">
        <v>15000</v>
      </c>
      <c r="J220" s="8">
        <v>89.765799999999999</v>
      </c>
      <c r="K220" s="6">
        <v>48073</v>
      </c>
      <c r="L220" s="8">
        <v>34.866700000000002</v>
      </c>
      <c r="M220" s="7">
        <v>4410</v>
      </c>
      <c r="N220" s="7">
        <f t="shared" si="11"/>
        <v>0</v>
      </c>
      <c r="O220" s="7">
        <v>4410</v>
      </c>
      <c r="P220" s="8">
        <v>89</v>
      </c>
      <c r="Q220" s="8">
        <v>100</v>
      </c>
      <c r="R220" s="8">
        <v>89</v>
      </c>
      <c r="S220" s="154">
        <v>15000</v>
      </c>
      <c r="T220" s="9">
        <v>8.25</v>
      </c>
      <c r="U220" s="8">
        <v>9.8800000000000008</v>
      </c>
      <c r="V220"/>
      <c r="W220" s="161">
        <f t="shared" si="10"/>
        <v>10590</v>
      </c>
    </row>
    <row r="221" spans="1:23" ht="15" customHeight="1" x14ac:dyDescent="0.2">
      <c r="A221" s="230"/>
      <c r="B221" s="217"/>
      <c r="C221" s="4" t="s">
        <v>113</v>
      </c>
      <c r="D221" s="4" t="s">
        <v>1177</v>
      </c>
      <c r="E221" s="4" t="s">
        <v>80</v>
      </c>
      <c r="F221" s="18" t="s">
        <v>1259</v>
      </c>
      <c r="G221" s="6">
        <v>44419</v>
      </c>
      <c r="H221" s="6">
        <v>44421</v>
      </c>
      <c r="I221" s="7">
        <v>30000</v>
      </c>
      <c r="J221" s="8">
        <v>95.861199999999997</v>
      </c>
      <c r="K221" s="6">
        <v>45151</v>
      </c>
      <c r="L221" s="8">
        <v>69.666700000000006</v>
      </c>
      <c r="M221" s="7">
        <v>20900</v>
      </c>
      <c r="N221" s="7">
        <f t="shared" si="11"/>
        <v>0</v>
      </c>
      <c r="O221" s="7">
        <v>20900</v>
      </c>
      <c r="P221" s="8">
        <v>95.5</v>
      </c>
      <c r="Q221" s="8">
        <v>100</v>
      </c>
      <c r="R221" s="8">
        <v>89</v>
      </c>
      <c r="S221" s="154">
        <v>15000</v>
      </c>
      <c r="T221" s="9">
        <v>5.5</v>
      </c>
      <c r="U221" s="8">
        <v>7.77</v>
      </c>
      <c r="V221"/>
      <c r="W221" s="161">
        <f t="shared" si="10"/>
        <v>9100</v>
      </c>
    </row>
    <row r="222" spans="1:23" ht="15" customHeight="1" x14ac:dyDescent="0.2">
      <c r="A222" s="230"/>
      <c r="B222" s="217"/>
      <c r="C222" s="4" t="s">
        <v>79</v>
      </c>
      <c r="D222" s="4" t="s">
        <v>1177</v>
      </c>
      <c r="E222" s="4" t="s">
        <v>80</v>
      </c>
      <c r="F222" s="18" t="s">
        <v>1264</v>
      </c>
      <c r="G222" s="6">
        <v>44426</v>
      </c>
      <c r="H222" s="6">
        <v>44428</v>
      </c>
      <c r="I222" s="7">
        <v>12500</v>
      </c>
      <c r="J222" s="8">
        <v>90.756</v>
      </c>
      <c r="K222" s="6">
        <v>45158</v>
      </c>
      <c r="L222" s="8">
        <v>100</v>
      </c>
      <c r="M222" s="7">
        <v>5000</v>
      </c>
      <c r="N222" s="7">
        <f t="shared" si="11"/>
        <v>7500</v>
      </c>
      <c r="O222" s="7">
        <v>12500</v>
      </c>
      <c r="P222" s="8">
        <v>90</v>
      </c>
      <c r="Q222" s="8">
        <v>92.5</v>
      </c>
      <c r="R222" s="8">
        <v>90</v>
      </c>
      <c r="S222" s="154">
        <v>12500</v>
      </c>
      <c r="T222" s="9">
        <v>5.5</v>
      </c>
      <c r="U222" s="8">
        <v>10.76</v>
      </c>
      <c r="V222"/>
      <c r="W222" s="161">
        <f t="shared" si="10"/>
        <v>0</v>
      </c>
    </row>
    <row r="223" spans="1:23" ht="16.5" customHeight="1" x14ac:dyDescent="0.2">
      <c r="A223" s="230"/>
      <c r="B223" s="217"/>
      <c r="C223" s="4" t="s">
        <v>111</v>
      </c>
      <c r="D223" s="4" t="s">
        <v>1177</v>
      </c>
      <c r="E223" s="4" t="s">
        <v>82</v>
      </c>
      <c r="F223" s="18" t="s">
        <v>1266</v>
      </c>
      <c r="G223" s="6">
        <v>44426</v>
      </c>
      <c r="H223" s="6">
        <v>44428</v>
      </c>
      <c r="I223" s="7">
        <v>12500</v>
      </c>
      <c r="J223" s="8">
        <v>90.484200000000001</v>
      </c>
      <c r="K223" s="6">
        <v>45510</v>
      </c>
      <c r="L223" s="8">
        <v>54.8</v>
      </c>
      <c r="M223" s="7">
        <v>0</v>
      </c>
      <c r="N223" s="7">
        <f t="shared" si="11"/>
        <v>6850</v>
      </c>
      <c r="O223" s="7">
        <v>6850</v>
      </c>
      <c r="P223" s="8">
        <v>88</v>
      </c>
      <c r="Q223" s="8">
        <v>91.05</v>
      </c>
      <c r="R223" s="8">
        <v>88</v>
      </c>
      <c r="S223" s="154">
        <v>12500</v>
      </c>
      <c r="T223" s="9">
        <v>5.25</v>
      </c>
      <c r="U223" s="8">
        <v>8.94</v>
      </c>
      <c r="V223"/>
      <c r="W223" s="161">
        <f t="shared" si="10"/>
        <v>5650</v>
      </c>
    </row>
    <row r="224" spans="1:23" ht="15" customHeight="1" x14ac:dyDescent="0.2">
      <c r="A224" s="230"/>
      <c r="B224" s="217"/>
      <c r="C224" s="4" t="s">
        <v>111</v>
      </c>
      <c r="D224" s="4" t="s">
        <v>1177</v>
      </c>
      <c r="E224" s="4" t="s">
        <v>77</v>
      </c>
      <c r="F224" s="18" t="s">
        <v>1257</v>
      </c>
      <c r="G224" s="6">
        <v>44426</v>
      </c>
      <c r="H224" s="6">
        <v>44428</v>
      </c>
      <c r="I224" s="7">
        <v>20000</v>
      </c>
      <c r="J224" s="8"/>
      <c r="K224" s="6"/>
      <c r="L224" s="8"/>
      <c r="M224" s="7"/>
      <c r="N224" s="7">
        <f t="shared" si="11"/>
        <v>0</v>
      </c>
      <c r="O224" s="7"/>
      <c r="P224" s="8"/>
      <c r="Q224" s="8"/>
      <c r="R224" s="8"/>
      <c r="S224" s="154"/>
      <c r="T224" s="9"/>
      <c r="U224" s="8" t="s">
        <v>1277</v>
      </c>
      <c r="V224"/>
      <c r="W224" s="161">
        <f t="shared" si="10"/>
        <v>20000</v>
      </c>
    </row>
    <row r="225" spans="1:23" ht="15" customHeight="1" x14ac:dyDescent="0.2">
      <c r="A225" s="230"/>
      <c r="B225" s="217"/>
      <c r="C225" s="4" t="s">
        <v>408</v>
      </c>
      <c r="D225" s="4" t="s">
        <v>1177</v>
      </c>
      <c r="E225" s="4" t="s">
        <v>80</v>
      </c>
      <c r="F225" s="18" t="s">
        <v>1265</v>
      </c>
      <c r="G225" s="6">
        <v>44426</v>
      </c>
      <c r="H225" s="6">
        <v>44428</v>
      </c>
      <c r="I225" s="7">
        <v>15000</v>
      </c>
      <c r="J225" s="8">
        <v>85.019300000000001</v>
      </c>
      <c r="K225" s="6">
        <v>45158</v>
      </c>
      <c r="L225" s="8">
        <v>51.833300000000001</v>
      </c>
      <c r="M225" s="7">
        <v>7750</v>
      </c>
      <c r="N225" s="7">
        <f t="shared" si="11"/>
        <v>25</v>
      </c>
      <c r="O225" s="7">
        <v>7775</v>
      </c>
      <c r="P225" s="8">
        <v>85</v>
      </c>
      <c r="Q225" s="8">
        <v>91</v>
      </c>
      <c r="R225" s="8">
        <v>85</v>
      </c>
      <c r="S225" s="154">
        <v>15000</v>
      </c>
      <c r="T225" s="9">
        <v>6.15</v>
      </c>
      <c r="U225" s="8">
        <v>15.11</v>
      </c>
      <c r="V225"/>
      <c r="W225" s="161">
        <f t="shared" si="10"/>
        <v>7225</v>
      </c>
    </row>
    <row r="226" spans="1:23" ht="15" customHeight="1" x14ac:dyDescent="0.2">
      <c r="A226" s="230"/>
      <c r="B226" s="217"/>
      <c r="C226" s="4" t="s">
        <v>79</v>
      </c>
      <c r="D226" s="4" t="s">
        <v>1177</v>
      </c>
      <c r="E226" s="4" t="s">
        <v>82</v>
      </c>
      <c r="F226" s="18" t="s">
        <v>1269</v>
      </c>
      <c r="G226" s="6">
        <v>44433</v>
      </c>
      <c r="H226" s="6">
        <v>44435</v>
      </c>
      <c r="I226" s="7">
        <v>15000</v>
      </c>
      <c r="J226" s="8">
        <v>90.289599999999993</v>
      </c>
      <c r="K226" s="6">
        <v>45531</v>
      </c>
      <c r="L226" s="8">
        <v>6.4</v>
      </c>
      <c r="M226" s="7">
        <v>0</v>
      </c>
      <c r="N226" s="7">
        <f t="shared" si="11"/>
        <v>960</v>
      </c>
      <c r="O226" s="7">
        <v>960</v>
      </c>
      <c r="P226" s="8">
        <v>90</v>
      </c>
      <c r="Q226" s="8">
        <v>100</v>
      </c>
      <c r="R226" s="8">
        <v>90</v>
      </c>
      <c r="S226" s="154">
        <v>15000</v>
      </c>
      <c r="T226" s="9">
        <v>6</v>
      </c>
      <c r="U226" s="8">
        <v>9.82</v>
      </c>
      <c r="V226"/>
      <c r="W226" s="161">
        <f t="shared" si="10"/>
        <v>14040</v>
      </c>
    </row>
    <row r="227" spans="1:23" ht="15" customHeight="1" x14ac:dyDescent="0.2">
      <c r="A227" s="230"/>
      <c r="B227" s="222"/>
      <c r="C227" s="4" t="s">
        <v>112</v>
      </c>
      <c r="D227" s="4" t="s">
        <v>1177</v>
      </c>
      <c r="E227" s="4" t="s">
        <v>85</v>
      </c>
      <c r="F227" s="18" t="s">
        <v>1270</v>
      </c>
      <c r="G227" s="6">
        <v>44433</v>
      </c>
      <c r="H227" s="6">
        <v>44435</v>
      </c>
      <c r="I227" s="7">
        <v>70000</v>
      </c>
      <c r="J227" s="8">
        <v>89.280299999999997</v>
      </c>
      <c r="K227" s="6">
        <v>45896</v>
      </c>
      <c r="L227" s="8">
        <v>48.461399999999998</v>
      </c>
      <c r="M227" s="7">
        <v>6000</v>
      </c>
      <c r="N227" s="7">
        <f>O227-M227</f>
        <v>15163</v>
      </c>
      <c r="O227" s="7">
        <v>21163</v>
      </c>
      <c r="P227" s="8">
        <v>88</v>
      </c>
      <c r="Q227" s="8">
        <v>91</v>
      </c>
      <c r="R227" s="8">
        <v>88</v>
      </c>
      <c r="S227" s="154">
        <v>70000</v>
      </c>
      <c r="T227" s="9">
        <v>7</v>
      </c>
      <c r="U227" s="8">
        <v>10.34</v>
      </c>
      <c r="V227"/>
      <c r="W227" s="161">
        <f t="shared" si="10"/>
        <v>48837</v>
      </c>
    </row>
    <row r="228" spans="1:23" ht="15" customHeight="1" x14ac:dyDescent="0.2">
      <c r="A228" s="230"/>
      <c r="B228" s="225" t="s">
        <v>147</v>
      </c>
      <c r="C228" s="11" t="s">
        <v>79</v>
      </c>
      <c r="D228" s="11" t="s">
        <v>1177</v>
      </c>
      <c r="E228" s="68" t="s">
        <v>82</v>
      </c>
      <c r="F228" s="68" t="s">
        <v>1276</v>
      </c>
      <c r="G228" s="13">
        <v>44440</v>
      </c>
      <c r="H228" s="13">
        <v>44442</v>
      </c>
      <c r="I228" s="14">
        <v>12500</v>
      </c>
      <c r="J228" s="15"/>
      <c r="K228" s="13"/>
      <c r="L228" s="15"/>
      <c r="M228" s="14"/>
      <c r="N228" s="14">
        <f>O228-M228</f>
        <v>0</v>
      </c>
      <c r="O228" s="14"/>
      <c r="P228" s="15"/>
      <c r="Q228" s="15"/>
      <c r="R228" s="15"/>
      <c r="S228" s="153">
        <v>12500</v>
      </c>
      <c r="T228" s="16"/>
      <c r="U228" s="15" t="s">
        <v>1277</v>
      </c>
      <c r="V228"/>
      <c r="W228" s="161">
        <f t="shared" si="10"/>
        <v>12500</v>
      </c>
    </row>
    <row r="229" spans="1:23" ht="15" customHeight="1" x14ac:dyDescent="0.2">
      <c r="A229" s="230"/>
      <c r="B229" s="225"/>
      <c r="C229" s="11" t="s">
        <v>112</v>
      </c>
      <c r="D229" s="11" t="s">
        <v>1177</v>
      </c>
      <c r="E229" s="68" t="s">
        <v>85</v>
      </c>
      <c r="F229" s="68" t="s">
        <v>1308</v>
      </c>
      <c r="G229" s="13">
        <v>44440</v>
      </c>
      <c r="H229" s="13">
        <v>44442</v>
      </c>
      <c r="I229" s="14">
        <v>55000</v>
      </c>
      <c r="J229" s="15">
        <v>86.521600000000007</v>
      </c>
      <c r="K229" s="13">
        <v>45903</v>
      </c>
      <c r="L229" s="15">
        <v>57.694499999999998</v>
      </c>
      <c r="M229" s="14">
        <v>15760</v>
      </c>
      <c r="N229" s="14">
        <f>O229-M229</f>
        <v>15972</v>
      </c>
      <c r="O229" s="14">
        <v>31732</v>
      </c>
      <c r="P229" s="15">
        <v>86</v>
      </c>
      <c r="Q229" s="15">
        <v>98.5</v>
      </c>
      <c r="R229" s="15">
        <v>86</v>
      </c>
      <c r="S229" s="153">
        <v>55000</v>
      </c>
      <c r="T229" s="16">
        <v>7</v>
      </c>
      <c r="U229" s="15">
        <v>11.28</v>
      </c>
      <c r="V229"/>
      <c r="W229" s="161">
        <f t="shared" si="10"/>
        <v>23268</v>
      </c>
    </row>
    <row r="230" spans="1:23" ht="15" customHeight="1" x14ac:dyDescent="0.2">
      <c r="A230" s="230"/>
      <c r="B230" s="225"/>
      <c r="C230" s="11" t="s">
        <v>408</v>
      </c>
      <c r="D230" s="11" t="s">
        <v>1177</v>
      </c>
      <c r="E230" s="68" t="s">
        <v>80</v>
      </c>
      <c r="F230" s="68" t="s">
        <v>1280</v>
      </c>
      <c r="G230" s="13">
        <v>44447</v>
      </c>
      <c r="H230" s="13">
        <v>44449</v>
      </c>
      <c r="I230" s="14">
        <v>7500</v>
      </c>
      <c r="J230" s="15">
        <v>87.448499999999996</v>
      </c>
      <c r="K230" s="13">
        <v>45158</v>
      </c>
      <c r="L230" s="15">
        <v>188.33330000000001</v>
      </c>
      <c r="M230" s="14">
        <v>7100</v>
      </c>
      <c r="N230" s="14">
        <f>O230-M230</f>
        <v>400</v>
      </c>
      <c r="O230" s="14">
        <v>7500</v>
      </c>
      <c r="P230" s="15">
        <v>87</v>
      </c>
      <c r="Q230" s="15">
        <v>87.1</v>
      </c>
      <c r="R230" s="15">
        <v>87</v>
      </c>
      <c r="S230" s="153">
        <v>7500</v>
      </c>
      <c r="T230" s="16">
        <v>6.15</v>
      </c>
      <c r="U230" s="15">
        <v>13.52</v>
      </c>
      <c r="V230"/>
      <c r="W230" s="161">
        <f t="shared" si="10"/>
        <v>0</v>
      </c>
    </row>
    <row r="231" spans="1:23" ht="15" customHeight="1" x14ac:dyDescent="0.2">
      <c r="A231" s="230"/>
      <c r="B231" s="225"/>
      <c r="C231" s="11" t="s">
        <v>79</v>
      </c>
      <c r="D231" s="11" t="s">
        <v>1177</v>
      </c>
      <c r="E231" s="68" t="s">
        <v>82</v>
      </c>
      <c r="F231" s="68" t="s">
        <v>1281</v>
      </c>
      <c r="G231" s="13">
        <v>44447</v>
      </c>
      <c r="H231" s="13">
        <v>44449</v>
      </c>
      <c r="I231" s="14">
        <v>25000</v>
      </c>
      <c r="J231" s="15">
        <v>93.286500000000004</v>
      </c>
      <c r="K231" s="13">
        <v>45531</v>
      </c>
      <c r="L231" s="15">
        <v>94.857699999999994</v>
      </c>
      <c r="M231" s="14">
        <v>7288.43</v>
      </c>
      <c r="N231" s="14">
        <f t="shared" ref="N231:N293" si="12">O231-M231</f>
        <v>15030</v>
      </c>
      <c r="O231" s="14">
        <v>22318.43</v>
      </c>
      <c r="P231" s="15">
        <v>90</v>
      </c>
      <c r="Q231" s="15">
        <v>94</v>
      </c>
      <c r="R231" s="15">
        <v>90</v>
      </c>
      <c r="S231" s="153">
        <v>25000</v>
      </c>
      <c r="T231" s="16">
        <v>6</v>
      </c>
      <c r="U231" s="15">
        <v>8.59</v>
      </c>
      <c r="V231"/>
      <c r="W231" s="161">
        <f t="shared" si="10"/>
        <v>2681.5699999999997</v>
      </c>
    </row>
    <row r="232" spans="1:23" ht="15" customHeight="1" x14ac:dyDescent="0.2">
      <c r="A232" s="230"/>
      <c r="B232" s="225"/>
      <c r="C232" s="11" t="s">
        <v>79</v>
      </c>
      <c r="D232" s="11" t="s">
        <v>1177</v>
      </c>
      <c r="E232" s="68" t="s">
        <v>80</v>
      </c>
      <c r="F232" s="68" t="s">
        <v>1282</v>
      </c>
      <c r="G232" s="13">
        <v>44447</v>
      </c>
      <c r="H232" s="13">
        <v>44449</v>
      </c>
      <c r="I232" s="14">
        <v>20000</v>
      </c>
      <c r="J232" s="15">
        <v>91.212500000000006</v>
      </c>
      <c r="K232" s="13">
        <v>45179</v>
      </c>
      <c r="L232" s="15">
        <v>95.2</v>
      </c>
      <c r="M232" s="14">
        <v>7750</v>
      </c>
      <c r="N232" s="14">
        <f t="shared" si="12"/>
        <v>11280</v>
      </c>
      <c r="O232" s="14">
        <v>19030</v>
      </c>
      <c r="P232" s="15">
        <v>90</v>
      </c>
      <c r="Q232" s="15">
        <v>92</v>
      </c>
      <c r="R232" s="15">
        <v>90</v>
      </c>
      <c r="S232" s="153">
        <v>20000</v>
      </c>
      <c r="T232" s="16">
        <v>5.5</v>
      </c>
      <c r="U232" s="15">
        <v>10.48</v>
      </c>
      <c r="V232"/>
      <c r="W232" s="161">
        <f t="shared" si="10"/>
        <v>970</v>
      </c>
    </row>
    <row r="233" spans="1:23" ht="15" customHeight="1" x14ac:dyDescent="0.2">
      <c r="A233" s="230"/>
      <c r="B233" s="225"/>
      <c r="C233" s="11" t="s">
        <v>111</v>
      </c>
      <c r="D233" s="11" t="s">
        <v>1177</v>
      </c>
      <c r="E233" s="68" t="s">
        <v>77</v>
      </c>
      <c r="F233" s="68" t="s">
        <v>1283</v>
      </c>
      <c r="G233" s="13">
        <v>44447</v>
      </c>
      <c r="H233" s="13">
        <v>44449</v>
      </c>
      <c r="I233" s="14">
        <v>10000</v>
      </c>
      <c r="J233" s="15">
        <v>89.899500000000003</v>
      </c>
      <c r="K233" s="13">
        <v>46247</v>
      </c>
      <c r="L233" s="15">
        <v>86.110699999999994</v>
      </c>
      <c r="M233" s="14">
        <v>5061.07</v>
      </c>
      <c r="N233" s="14">
        <f t="shared" si="12"/>
        <v>3550</v>
      </c>
      <c r="O233" s="14">
        <v>8611.07</v>
      </c>
      <c r="P233" s="15">
        <v>88</v>
      </c>
      <c r="Q233" s="15">
        <v>91</v>
      </c>
      <c r="R233" s="15">
        <v>88</v>
      </c>
      <c r="S233" s="153">
        <v>10000</v>
      </c>
      <c r="T233" s="16">
        <v>6.25</v>
      </c>
      <c r="U233" s="15">
        <v>8.7899999999999991</v>
      </c>
      <c r="V233"/>
      <c r="W233" s="161">
        <f t="shared" si="10"/>
        <v>1388.9300000000003</v>
      </c>
    </row>
    <row r="234" spans="1:23" ht="15" customHeight="1" x14ac:dyDescent="0.2">
      <c r="A234" s="230"/>
      <c r="B234" s="225"/>
      <c r="C234" s="11" t="s">
        <v>111</v>
      </c>
      <c r="D234" s="11" t="s">
        <v>1177</v>
      </c>
      <c r="E234" s="68" t="s">
        <v>92</v>
      </c>
      <c r="F234" s="68" t="s">
        <v>1284</v>
      </c>
      <c r="G234" s="13">
        <v>44447</v>
      </c>
      <c r="H234" s="13">
        <v>44449</v>
      </c>
      <c r="I234" s="14">
        <v>7500</v>
      </c>
      <c r="J234" s="15">
        <v>88.246099999999998</v>
      </c>
      <c r="K234" s="13">
        <v>48073</v>
      </c>
      <c r="L234" s="15">
        <v>54.866700000000002</v>
      </c>
      <c r="M234" s="14">
        <v>2000</v>
      </c>
      <c r="N234" s="14">
        <f t="shared" si="12"/>
        <v>2115</v>
      </c>
      <c r="O234" s="14">
        <v>4115</v>
      </c>
      <c r="P234" s="15">
        <v>85.1</v>
      </c>
      <c r="Q234" s="15">
        <v>90</v>
      </c>
      <c r="R234" s="15">
        <v>85.1</v>
      </c>
      <c r="S234" s="153">
        <v>7500</v>
      </c>
      <c r="T234" s="16">
        <v>8.25</v>
      </c>
      <c r="U234" s="15">
        <v>10.15</v>
      </c>
      <c r="V234"/>
      <c r="W234" s="161">
        <f t="shared" si="10"/>
        <v>3385</v>
      </c>
    </row>
    <row r="235" spans="1:23" ht="15" customHeight="1" x14ac:dyDescent="0.2">
      <c r="A235" s="230"/>
      <c r="B235" s="225"/>
      <c r="C235" s="11" t="s">
        <v>111</v>
      </c>
      <c r="D235" s="11" t="s">
        <v>1177</v>
      </c>
      <c r="E235" s="68" t="s">
        <v>82</v>
      </c>
      <c r="F235" s="68" t="s">
        <v>1285</v>
      </c>
      <c r="G235" s="13">
        <v>44447</v>
      </c>
      <c r="H235" s="13">
        <v>44449</v>
      </c>
      <c r="I235" s="14">
        <v>20000</v>
      </c>
      <c r="J235" s="15">
        <v>95.634500000000003</v>
      </c>
      <c r="K235" s="13">
        <v>45545</v>
      </c>
      <c r="L235" s="15">
        <v>159.5</v>
      </c>
      <c r="M235" s="14">
        <v>17954.54</v>
      </c>
      <c r="N235" s="14">
        <f t="shared" si="12"/>
        <v>2045.4599999999991</v>
      </c>
      <c r="O235" s="14">
        <v>20000</v>
      </c>
      <c r="P235" s="15">
        <v>90</v>
      </c>
      <c r="Q235" s="15">
        <v>100</v>
      </c>
      <c r="R235" s="15">
        <v>90</v>
      </c>
      <c r="S235" s="153">
        <v>20000</v>
      </c>
      <c r="T235" s="16">
        <v>5.25</v>
      </c>
      <c r="U235" s="15">
        <v>6.89</v>
      </c>
      <c r="V235"/>
      <c r="W235" s="161">
        <f t="shared" si="10"/>
        <v>0</v>
      </c>
    </row>
    <row r="236" spans="1:23" ht="15" customHeight="1" x14ac:dyDescent="0.2">
      <c r="A236" s="230"/>
      <c r="B236" s="225"/>
      <c r="C236" s="11" t="s">
        <v>79</v>
      </c>
      <c r="D236" s="11" t="s">
        <v>1182</v>
      </c>
      <c r="E236" s="68" t="s">
        <v>80</v>
      </c>
      <c r="F236" s="68" t="s">
        <v>1291</v>
      </c>
      <c r="G236" s="13">
        <v>44461</v>
      </c>
      <c r="H236" s="13">
        <v>44463</v>
      </c>
      <c r="I236" s="14">
        <v>4924</v>
      </c>
      <c r="J236" s="15">
        <v>105.1781</v>
      </c>
      <c r="K236" s="13">
        <v>44878</v>
      </c>
      <c r="L236" s="15">
        <v>60.914000000000001</v>
      </c>
      <c r="M236" s="14">
        <v>0</v>
      </c>
      <c r="N236" s="14">
        <f t="shared" si="12"/>
        <v>3000</v>
      </c>
      <c r="O236" s="14">
        <v>3000</v>
      </c>
      <c r="P236" s="15">
        <v>100</v>
      </c>
      <c r="Q236" s="15">
        <v>100</v>
      </c>
      <c r="R236" s="15">
        <v>100</v>
      </c>
      <c r="S236" s="153">
        <v>4924</v>
      </c>
      <c r="T236" s="16">
        <v>6</v>
      </c>
      <c r="U236" s="15">
        <v>0.79</v>
      </c>
      <c r="V236"/>
      <c r="W236" s="161">
        <f t="shared" si="10"/>
        <v>1924</v>
      </c>
    </row>
    <row r="237" spans="1:23" ht="15" customHeight="1" x14ac:dyDescent="0.2">
      <c r="A237" s="230"/>
      <c r="B237" s="225"/>
      <c r="C237" s="11" t="s">
        <v>79</v>
      </c>
      <c r="D237" s="11" t="s">
        <v>1182</v>
      </c>
      <c r="E237" s="68" t="s">
        <v>80</v>
      </c>
      <c r="F237" s="68" t="s">
        <v>1292</v>
      </c>
      <c r="G237" s="13">
        <v>44461</v>
      </c>
      <c r="H237" s="13">
        <v>44463</v>
      </c>
      <c r="I237" s="14">
        <v>1335.08</v>
      </c>
      <c r="J237" s="15">
        <v>103.9699</v>
      </c>
      <c r="K237" s="13">
        <v>44941</v>
      </c>
      <c r="L237" s="15">
        <v>100</v>
      </c>
      <c r="M237" s="14">
        <v>0</v>
      </c>
      <c r="N237" s="14">
        <f t="shared" si="12"/>
        <v>1335.08</v>
      </c>
      <c r="O237" s="14">
        <v>1335.08</v>
      </c>
      <c r="P237" s="15">
        <v>100</v>
      </c>
      <c r="Q237" s="15">
        <v>100</v>
      </c>
      <c r="R237" s="15">
        <v>100</v>
      </c>
      <c r="S237" s="153">
        <v>1335.08</v>
      </c>
      <c r="T237" s="16">
        <v>5.75</v>
      </c>
      <c r="U237" s="15">
        <v>1.73</v>
      </c>
      <c r="V237"/>
      <c r="W237" s="161">
        <f t="shared" si="10"/>
        <v>0</v>
      </c>
    </row>
    <row r="238" spans="1:23" ht="15" customHeight="1" x14ac:dyDescent="0.2">
      <c r="A238" s="230"/>
      <c r="B238" s="225"/>
      <c r="C238" s="11" t="s">
        <v>79</v>
      </c>
      <c r="D238" s="11" t="s">
        <v>1182</v>
      </c>
      <c r="E238" s="68" t="s">
        <v>80</v>
      </c>
      <c r="F238" s="68" t="s">
        <v>1293</v>
      </c>
      <c r="G238" s="13">
        <v>44461</v>
      </c>
      <c r="H238" s="13">
        <v>44463</v>
      </c>
      <c r="I238" s="14">
        <v>3664.92</v>
      </c>
      <c r="J238" s="15">
        <v>103.9123</v>
      </c>
      <c r="K238" s="13">
        <v>44955</v>
      </c>
      <c r="L238" s="15">
        <v>100</v>
      </c>
      <c r="M238" s="14">
        <v>0</v>
      </c>
      <c r="N238" s="14">
        <f t="shared" si="12"/>
        <v>3664.92</v>
      </c>
      <c r="O238" s="14">
        <v>3664.92</v>
      </c>
      <c r="P238" s="15">
        <v>100</v>
      </c>
      <c r="Q238" s="15">
        <v>100</v>
      </c>
      <c r="R238" s="15">
        <v>100</v>
      </c>
      <c r="S238" s="153">
        <v>3664.92</v>
      </c>
      <c r="T238" s="16">
        <v>6</v>
      </c>
      <c r="U238" s="15">
        <v>2.0299999999999998</v>
      </c>
      <c r="V238"/>
      <c r="W238" s="161">
        <f t="shared" si="10"/>
        <v>0</v>
      </c>
    </row>
    <row r="239" spans="1:23" ht="15" customHeight="1" x14ac:dyDescent="0.2">
      <c r="A239" s="230"/>
      <c r="B239" s="225"/>
      <c r="C239" s="11" t="s">
        <v>79</v>
      </c>
      <c r="D239" s="11" t="s">
        <v>1177</v>
      </c>
      <c r="E239" s="68" t="s">
        <v>82</v>
      </c>
      <c r="F239" s="68" t="s">
        <v>1294</v>
      </c>
      <c r="G239" s="13">
        <v>44461</v>
      </c>
      <c r="H239" s="13">
        <v>44463</v>
      </c>
      <c r="I239" s="14">
        <v>25000</v>
      </c>
      <c r="J239" s="15">
        <v>91.905699999999996</v>
      </c>
      <c r="K239" s="13">
        <v>45559</v>
      </c>
      <c r="L239" s="15">
        <v>56.744</v>
      </c>
      <c r="M239" s="14">
        <v>3</v>
      </c>
      <c r="N239" s="14">
        <f t="shared" si="12"/>
        <v>14183</v>
      </c>
      <c r="O239" s="14">
        <v>14186</v>
      </c>
      <c r="P239" s="15">
        <v>91</v>
      </c>
      <c r="Q239" s="15">
        <v>100</v>
      </c>
      <c r="R239" s="15">
        <v>91</v>
      </c>
      <c r="S239" s="153">
        <v>25000</v>
      </c>
      <c r="T239" s="16">
        <v>6</v>
      </c>
      <c r="U239" s="15">
        <v>9.15</v>
      </c>
      <c r="V239"/>
      <c r="W239" s="161">
        <f t="shared" si="10"/>
        <v>10814</v>
      </c>
    </row>
    <row r="240" spans="1:23" ht="15" customHeight="1" x14ac:dyDescent="0.2">
      <c r="A240" s="230"/>
      <c r="B240" s="225"/>
      <c r="C240" s="11" t="s">
        <v>111</v>
      </c>
      <c r="D240" s="11" t="s">
        <v>1177</v>
      </c>
      <c r="E240" s="68" t="s">
        <v>82</v>
      </c>
      <c r="F240" s="68" t="s">
        <v>1295</v>
      </c>
      <c r="G240" s="13">
        <v>44461</v>
      </c>
      <c r="H240" s="13">
        <v>44463</v>
      </c>
      <c r="I240" s="14">
        <v>10000</v>
      </c>
      <c r="J240" s="15">
        <v>92.589399999999998</v>
      </c>
      <c r="K240" s="13">
        <v>45545</v>
      </c>
      <c r="L240" s="15">
        <v>113.3</v>
      </c>
      <c r="M240" s="14">
        <v>0</v>
      </c>
      <c r="N240" s="14">
        <f t="shared" si="12"/>
        <v>10000</v>
      </c>
      <c r="O240" s="14">
        <v>10000</v>
      </c>
      <c r="P240" s="15">
        <v>89</v>
      </c>
      <c r="Q240" s="15">
        <v>95</v>
      </c>
      <c r="R240" s="15">
        <v>89</v>
      </c>
      <c r="S240" s="153">
        <v>10000</v>
      </c>
      <c r="T240" s="16">
        <v>5.25</v>
      </c>
      <c r="U240" s="15">
        <v>8.08</v>
      </c>
      <c r="V240"/>
      <c r="W240" s="161">
        <f t="shared" si="10"/>
        <v>0</v>
      </c>
    </row>
    <row r="241" spans="1:23" ht="15" customHeight="1" x14ac:dyDescent="0.2">
      <c r="A241" s="230"/>
      <c r="B241" s="225"/>
      <c r="C241" s="11" t="s">
        <v>111</v>
      </c>
      <c r="D241" s="11" t="s">
        <v>1177</v>
      </c>
      <c r="E241" s="68" t="s">
        <v>101</v>
      </c>
      <c r="F241" s="68" t="s">
        <v>1296</v>
      </c>
      <c r="G241" s="13">
        <v>44461</v>
      </c>
      <c r="H241" s="13">
        <v>44463</v>
      </c>
      <c r="I241" s="14">
        <v>7500</v>
      </c>
      <c r="J241" s="15">
        <v>95.791499999999999</v>
      </c>
      <c r="K241" s="13">
        <v>46943</v>
      </c>
      <c r="L241" s="15">
        <v>18.866700000000002</v>
      </c>
      <c r="M241" s="14">
        <v>1400</v>
      </c>
      <c r="N241" s="14">
        <f t="shared" si="12"/>
        <v>15</v>
      </c>
      <c r="O241" s="14">
        <v>1415</v>
      </c>
      <c r="P241" s="15">
        <v>90</v>
      </c>
      <c r="Q241" s="15">
        <v>96</v>
      </c>
      <c r="R241" s="15">
        <v>90</v>
      </c>
      <c r="S241" s="153">
        <v>7500</v>
      </c>
      <c r="T241" s="16">
        <v>7.25</v>
      </c>
      <c r="U241" s="15">
        <v>8.0500000000000007</v>
      </c>
      <c r="V241"/>
      <c r="W241" s="161">
        <f t="shared" si="10"/>
        <v>6085</v>
      </c>
    </row>
    <row r="242" spans="1:23" ht="15" customHeight="1" x14ac:dyDescent="0.2">
      <c r="A242" s="230"/>
      <c r="B242" s="225"/>
      <c r="C242" s="11" t="s">
        <v>111</v>
      </c>
      <c r="D242" s="11" t="s">
        <v>1177</v>
      </c>
      <c r="E242" s="68" t="s">
        <v>80</v>
      </c>
      <c r="F242" s="68" t="s">
        <v>1297</v>
      </c>
      <c r="G242" s="13">
        <v>44461</v>
      </c>
      <c r="H242" s="13">
        <v>44463</v>
      </c>
      <c r="I242" s="14">
        <v>25000</v>
      </c>
      <c r="J242" s="15">
        <v>95.676000000000002</v>
      </c>
      <c r="K242" s="13">
        <v>45193</v>
      </c>
      <c r="L242" s="15">
        <v>220.26</v>
      </c>
      <c r="M242" s="14">
        <v>14545.45</v>
      </c>
      <c r="N242" s="14">
        <f t="shared" si="12"/>
        <v>10454.549999999999</v>
      </c>
      <c r="O242" s="14">
        <v>25000</v>
      </c>
      <c r="P242" s="15">
        <v>95</v>
      </c>
      <c r="Q242" s="15">
        <v>96.9</v>
      </c>
      <c r="R242" s="15">
        <v>95</v>
      </c>
      <c r="S242" s="153">
        <v>25000</v>
      </c>
      <c r="T242" s="16">
        <v>4.75</v>
      </c>
      <c r="U242" s="15">
        <v>7.11</v>
      </c>
      <c r="V242"/>
      <c r="W242" s="161">
        <f t="shared" si="10"/>
        <v>0</v>
      </c>
    </row>
    <row r="243" spans="1:23" ht="15" customHeight="1" x14ac:dyDescent="0.2">
      <c r="A243" s="230"/>
      <c r="B243" s="226" t="s">
        <v>152</v>
      </c>
      <c r="C243" s="4" t="s">
        <v>76</v>
      </c>
      <c r="D243" s="4" t="s">
        <v>1177</v>
      </c>
      <c r="E243" s="4" t="s">
        <v>77</v>
      </c>
      <c r="F243" s="18" t="s">
        <v>1369</v>
      </c>
      <c r="G243" s="6">
        <v>44468</v>
      </c>
      <c r="H243" s="6">
        <v>44470</v>
      </c>
      <c r="I243" s="7">
        <v>60000</v>
      </c>
      <c r="J243" s="8">
        <v>98.612099999999998</v>
      </c>
      <c r="K243" s="6">
        <v>46296</v>
      </c>
      <c r="L243" s="8">
        <v>103.26779999999999</v>
      </c>
      <c r="M243" s="7">
        <v>56650.7</v>
      </c>
      <c r="N243" s="7">
        <f t="shared" si="12"/>
        <v>300</v>
      </c>
      <c r="O243" s="7">
        <v>56950.7</v>
      </c>
      <c r="P243" s="8">
        <v>98</v>
      </c>
      <c r="Q243" s="8">
        <v>100</v>
      </c>
      <c r="R243" s="8">
        <v>98</v>
      </c>
      <c r="S243" s="154">
        <v>60000</v>
      </c>
      <c r="T243" s="9">
        <v>5.5</v>
      </c>
      <c r="U243" s="8">
        <v>5.82</v>
      </c>
      <c r="W243" s="161">
        <f t="shared" si="10"/>
        <v>3049.3000000000029</v>
      </c>
    </row>
    <row r="244" spans="1:23" ht="15" customHeight="1" x14ac:dyDescent="0.2">
      <c r="A244" s="230"/>
      <c r="B244" s="226"/>
      <c r="C244" s="4" t="s">
        <v>79</v>
      </c>
      <c r="D244" s="4" t="s">
        <v>1182</v>
      </c>
      <c r="E244" s="4" t="s">
        <v>80</v>
      </c>
      <c r="F244" s="18" t="s">
        <v>1302</v>
      </c>
      <c r="G244" s="6">
        <v>44468</v>
      </c>
      <c r="H244" s="6">
        <v>44470</v>
      </c>
      <c r="I244" s="7">
        <v>1924.92</v>
      </c>
      <c r="J244" s="8">
        <v>105.2932</v>
      </c>
      <c r="K244" s="6">
        <v>44878</v>
      </c>
      <c r="L244" s="8">
        <v>100</v>
      </c>
      <c r="M244" s="7">
        <v>0</v>
      </c>
      <c r="N244" s="7">
        <f t="shared" si="12"/>
        <v>1924.92</v>
      </c>
      <c r="O244" s="7">
        <v>1924.92</v>
      </c>
      <c r="P244" s="8">
        <v>100</v>
      </c>
      <c r="Q244" s="8">
        <v>100</v>
      </c>
      <c r="R244" s="8">
        <v>100</v>
      </c>
      <c r="S244" s="154">
        <v>1924.92</v>
      </c>
      <c r="T244" s="9">
        <v>6</v>
      </c>
      <c r="U244" s="8">
        <v>0.68</v>
      </c>
      <c r="V244"/>
      <c r="W244" s="161">
        <f t="shared" si="10"/>
        <v>0</v>
      </c>
    </row>
    <row r="245" spans="1:23" ht="15" customHeight="1" x14ac:dyDescent="0.2">
      <c r="A245" s="230"/>
      <c r="B245" s="226"/>
      <c r="C245" s="4" t="s">
        <v>79</v>
      </c>
      <c r="D245" s="4" t="s">
        <v>1177</v>
      </c>
      <c r="E245" s="4" t="s">
        <v>80</v>
      </c>
      <c r="F245" s="18" t="s">
        <v>1304</v>
      </c>
      <c r="G245" s="6">
        <v>44468</v>
      </c>
      <c r="H245" s="6">
        <v>44470</v>
      </c>
      <c r="I245" s="7">
        <v>15000</v>
      </c>
      <c r="J245" s="8">
        <v>90.044300000000007</v>
      </c>
      <c r="K245" s="6">
        <v>45200</v>
      </c>
      <c r="L245" s="8">
        <v>54.308999999999997</v>
      </c>
      <c r="M245" s="7">
        <v>4000</v>
      </c>
      <c r="N245" s="7">
        <f t="shared" si="12"/>
        <v>4146.3500000000004</v>
      </c>
      <c r="O245" s="7">
        <v>8146.35</v>
      </c>
      <c r="P245" s="8">
        <v>90</v>
      </c>
      <c r="Q245" s="8">
        <v>93</v>
      </c>
      <c r="R245" s="8">
        <v>90</v>
      </c>
      <c r="S245" s="154">
        <v>15000</v>
      </c>
      <c r="T245" s="9">
        <v>5.5</v>
      </c>
      <c r="U245" s="8">
        <v>11.19</v>
      </c>
      <c r="V245"/>
      <c r="W245" s="161">
        <f t="shared" si="10"/>
        <v>6853.65</v>
      </c>
    </row>
    <row r="246" spans="1:23" ht="15" customHeight="1" x14ac:dyDescent="0.2">
      <c r="A246" s="230"/>
      <c r="B246" s="226"/>
      <c r="C246" s="4" t="s">
        <v>111</v>
      </c>
      <c r="D246" s="4" t="s">
        <v>1177</v>
      </c>
      <c r="E246" s="4" t="s">
        <v>92</v>
      </c>
      <c r="F246" s="18" t="s">
        <v>1305</v>
      </c>
      <c r="G246" s="6">
        <v>44468</v>
      </c>
      <c r="H246" s="6">
        <v>44470</v>
      </c>
      <c r="I246" s="7">
        <v>7500</v>
      </c>
      <c r="J246" s="8"/>
      <c r="K246" s="6">
        <v>48073</v>
      </c>
      <c r="L246" s="8"/>
      <c r="M246" s="7"/>
      <c r="N246" s="7">
        <f t="shared" si="12"/>
        <v>0</v>
      </c>
      <c r="O246" s="7"/>
      <c r="P246" s="8"/>
      <c r="Q246" s="8"/>
      <c r="R246" s="8"/>
      <c r="S246" s="154"/>
      <c r="T246" s="9">
        <v>8.25</v>
      </c>
      <c r="U246" s="8" t="s">
        <v>1277</v>
      </c>
      <c r="V246"/>
      <c r="W246" s="161">
        <f t="shared" si="10"/>
        <v>7500</v>
      </c>
    </row>
    <row r="247" spans="1:23" ht="15" customHeight="1" x14ac:dyDescent="0.2">
      <c r="A247" s="230"/>
      <c r="B247" s="226"/>
      <c r="C247" s="4" t="s">
        <v>111</v>
      </c>
      <c r="D247" s="4" t="s">
        <v>1177</v>
      </c>
      <c r="E247" s="4" t="s">
        <v>77</v>
      </c>
      <c r="F247" s="18" t="s">
        <v>1306</v>
      </c>
      <c r="G247" s="6">
        <v>44468</v>
      </c>
      <c r="H247" s="6">
        <v>44470</v>
      </c>
      <c r="I247" s="7">
        <v>15000</v>
      </c>
      <c r="J247" s="8"/>
      <c r="K247" s="6">
        <v>46247</v>
      </c>
      <c r="L247" s="8"/>
      <c r="M247" s="7"/>
      <c r="N247" s="7">
        <f t="shared" si="12"/>
        <v>0</v>
      </c>
      <c r="O247" s="7"/>
      <c r="P247" s="8"/>
      <c r="Q247" s="8"/>
      <c r="R247" s="8"/>
      <c r="S247" s="154"/>
      <c r="T247" s="9">
        <v>6.25</v>
      </c>
      <c r="U247" s="8" t="s">
        <v>1277</v>
      </c>
      <c r="V247"/>
      <c r="W247" s="161">
        <f t="shared" si="10"/>
        <v>15000</v>
      </c>
    </row>
    <row r="248" spans="1:23" ht="15" customHeight="1" x14ac:dyDescent="0.2">
      <c r="A248" s="230"/>
      <c r="B248" s="226"/>
      <c r="C248" s="4" t="s">
        <v>111</v>
      </c>
      <c r="D248" s="4" t="s">
        <v>1177</v>
      </c>
      <c r="E248" s="4" t="s">
        <v>80</v>
      </c>
      <c r="F248" s="18" t="s">
        <v>1307</v>
      </c>
      <c r="G248" s="6">
        <v>44468</v>
      </c>
      <c r="H248" s="6">
        <v>44470</v>
      </c>
      <c r="I248" s="7">
        <v>20000</v>
      </c>
      <c r="J248" s="8">
        <v>93.737499999999997</v>
      </c>
      <c r="K248" s="6">
        <v>45200</v>
      </c>
      <c r="L248" s="8">
        <v>150.05000000000001</v>
      </c>
      <c r="M248" s="7">
        <v>7998.33</v>
      </c>
      <c r="N248" s="7">
        <f t="shared" si="12"/>
        <v>12001.67</v>
      </c>
      <c r="O248" s="7">
        <v>20000</v>
      </c>
      <c r="P248" s="8">
        <v>90</v>
      </c>
      <c r="Q248" s="8">
        <v>96</v>
      </c>
      <c r="R248" s="8">
        <v>90</v>
      </c>
      <c r="S248" s="154">
        <v>20000</v>
      </c>
      <c r="T248" s="9">
        <v>4.75</v>
      </c>
      <c r="U248" s="8">
        <v>8.2100000000000009</v>
      </c>
      <c r="V248"/>
      <c r="W248" s="161">
        <f t="shared" si="10"/>
        <v>0</v>
      </c>
    </row>
    <row r="249" spans="1:23" ht="15" customHeight="1" x14ac:dyDescent="0.2">
      <c r="A249" s="230"/>
      <c r="B249" s="226"/>
      <c r="C249" s="4" t="s">
        <v>111</v>
      </c>
      <c r="D249" s="4" t="s">
        <v>1177</v>
      </c>
      <c r="E249" s="4" t="s">
        <v>82</v>
      </c>
      <c r="F249" s="18" t="s">
        <v>1303</v>
      </c>
      <c r="G249" s="6">
        <v>44468</v>
      </c>
      <c r="H249" s="6">
        <v>44470</v>
      </c>
      <c r="I249" s="7">
        <v>20000</v>
      </c>
      <c r="J249" s="8">
        <v>89.130399999999995</v>
      </c>
      <c r="K249" s="6">
        <v>45566</v>
      </c>
      <c r="L249" s="8">
        <v>57.5</v>
      </c>
      <c r="M249" s="7">
        <v>4000</v>
      </c>
      <c r="N249" s="7">
        <f t="shared" si="12"/>
        <v>7500</v>
      </c>
      <c r="O249" s="7">
        <v>11500</v>
      </c>
      <c r="P249" s="8">
        <v>88.1</v>
      </c>
      <c r="Q249" s="8">
        <v>90</v>
      </c>
      <c r="R249" s="8">
        <v>88.1</v>
      </c>
      <c r="S249" s="154">
        <v>20000</v>
      </c>
      <c r="T249" s="9">
        <v>5.25</v>
      </c>
      <c r="U249" s="8">
        <v>9.5</v>
      </c>
      <c r="V249"/>
      <c r="W249" s="161">
        <f t="shared" si="10"/>
        <v>8500</v>
      </c>
    </row>
    <row r="250" spans="1:23" ht="15" customHeight="1" x14ac:dyDescent="0.2">
      <c r="A250" s="230"/>
      <c r="B250" s="226"/>
      <c r="C250" s="4" t="s">
        <v>113</v>
      </c>
      <c r="D250" s="4" t="s">
        <v>1177</v>
      </c>
      <c r="E250" s="4" t="s">
        <v>82</v>
      </c>
      <c r="F250" s="18" t="s">
        <v>1316</v>
      </c>
      <c r="G250" s="6">
        <v>44482</v>
      </c>
      <c r="H250" s="6">
        <v>44484</v>
      </c>
      <c r="I250" s="7">
        <v>30000</v>
      </c>
      <c r="J250" s="8">
        <v>91.391300000000001</v>
      </c>
      <c r="K250" s="6">
        <v>45580</v>
      </c>
      <c r="L250" s="8">
        <v>76.666700000000006</v>
      </c>
      <c r="M250" s="7">
        <v>13000</v>
      </c>
      <c r="N250" s="7">
        <f t="shared" si="12"/>
        <v>10000</v>
      </c>
      <c r="O250" s="7">
        <v>23000</v>
      </c>
      <c r="P250" s="8">
        <v>90</v>
      </c>
      <c r="Q250" s="8">
        <v>95.5</v>
      </c>
      <c r="R250" s="8">
        <v>90</v>
      </c>
      <c r="S250" s="154">
        <v>30000</v>
      </c>
      <c r="T250" s="9">
        <v>6</v>
      </c>
      <c r="U250" s="8">
        <v>9.36</v>
      </c>
      <c r="V250"/>
      <c r="W250" s="161">
        <f t="shared" si="10"/>
        <v>7000</v>
      </c>
    </row>
    <row r="251" spans="1:23" ht="15" customHeight="1" x14ac:dyDescent="0.2">
      <c r="A251" s="230"/>
      <c r="B251" s="226"/>
      <c r="C251" s="4" t="s">
        <v>408</v>
      </c>
      <c r="D251" s="4" t="s">
        <v>1177</v>
      </c>
      <c r="E251" s="4" t="s">
        <v>82</v>
      </c>
      <c r="F251" s="18" t="s">
        <v>1319</v>
      </c>
      <c r="G251" s="6">
        <v>44489</v>
      </c>
      <c r="H251" s="6">
        <v>44491</v>
      </c>
      <c r="I251" s="7">
        <v>15000</v>
      </c>
      <c r="J251" s="8">
        <v>87.9</v>
      </c>
      <c r="K251" s="6">
        <v>45587</v>
      </c>
      <c r="L251" s="8">
        <v>153.33330000000001</v>
      </c>
      <c r="M251" s="7">
        <v>0</v>
      </c>
      <c r="N251" s="7">
        <f t="shared" si="12"/>
        <v>6000</v>
      </c>
      <c r="O251" s="7">
        <v>6000</v>
      </c>
      <c r="P251" s="8">
        <v>87.9</v>
      </c>
      <c r="Q251" s="8">
        <v>87.9</v>
      </c>
      <c r="R251" s="8">
        <v>87.9</v>
      </c>
      <c r="S251" s="154">
        <v>15000</v>
      </c>
      <c r="T251" s="9">
        <v>6.25</v>
      </c>
      <c r="U251" s="8">
        <v>11.1</v>
      </c>
      <c r="V251"/>
      <c r="W251" s="161">
        <f t="shared" si="10"/>
        <v>9000</v>
      </c>
    </row>
    <row r="252" spans="1:23" ht="15" customHeight="1" x14ac:dyDescent="0.2">
      <c r="A252" s="230"/>
      <c r="B252" s="226"/>
      <c r="C252" s="4" t="s">
        <v>79</v>
      </c>
      <c r="D252" s="4" t="s">
        <v>1177</v>
      </c>
      <c r="E252" s="4" t="s">
        <v>80</v>
      </c>
      <c r="F252" s="18" t="s">
        <v>1320</v>
      </c>
      <c r="G252" s="6">
        <v>44489</v>
      </c>
      <c r="H252" s="6">
        <v>44491</v>
      </c>
      <c r="I252" s="7">
        <v>15000</v>
      </c>
      <c r="J252" s="8">
        <v>91.459800000000001</v>
      </c>
      <c r="K252" s="6">
        <v>45221</v>
      </c>
      <c r="L252" s="8">
        <v>7.218</v>
      </c>
      <c r="M252" s="7">
        <v>100</v>
      </c>
      <c r="N252" s="7">
        <f t="shared" si="12"/>
        <v>970</v>
      </c>
      <c r="O252" s="7">
        <v>1070</v>
      </c>
      <c r="P252" s="8">
        <v>91</v>
      </c>
      <c r="Q252" s="8">
        <v>92.1</v>
      </c>
      <c r="R252" s="8">
        <v>91</v>
      </c>
      <c r="S252" s="154">
        <v>15000</v>
      </c>
      <c r="T252" s="9">
        <v>5.25</v>
      </c>
      <c r="U252" s="8">
        <v>10.07</v>
      </c>
      <c r="V252"/>
      <c r="W252" s="161">
        <f t="shared" si="10"/>
        <v>13930</v>
      </c>
    </row>
    <row r="253" spans="1:23" ht="15" customHeight="1" x14ac:dyDescent="0.2">
      <c r="A253" s="230"/>
      <c r="B253" s="226"/>
      <c r="C253" s="4" t="s">
        <v>111</v>
      </c>
      <c r="D253" s="4" t="s">
        <v>1177</v>
      </c>
      <c r="E253" s="4" t="s">
        <v>77</v>
      </c>
      <c r="F253" s="18" t="s">
        <v>1257</v>
      </c>
      <c r="G253" s="6">
        <v>44489</v>
      </c>
      <c r="H253" s="6">
        <v>44491</v>
      </c>
      <c r="I253" s="7">
        <v>15000</v>
      </c>
      <c r="J253" s="8">
        <v>0</v>
      </c>
      <c r="K253" s="6">
        <v>46247</v>
      </c>
      <c r="L253" s="8">
        <v>0</v>
      </c>
      <c r="M253" s="7"/>
      <c r="N253" s="7">
        <f t="shared" si="12"/>
        <v>0</v>
      </c>
      <c r="O253" s="7"/>
      <c r="P253" s="8"/>
      <c r="Q253" s="8"/>
      <c r="R253" s="8"/>
      <c r="S253" s="154"/>
      <c r="T253" s="9"/>
      <c r="U253" s="8" t="s">
        <v>1321</v>
      </c>
      <c r="V253"/>
      <c r="W253" s="161">
        <f t="shared" si="10"/>
        <v>15000</v>
      </c>
    </row>
    <row r="254" spans="1:23" ht="15" customHeight="1" x14ac:dyDescent="0.2">
      <c r="A254" s="230"/>
      <c r="B254" s="226"/>
      <c r="C254" s="4" t="s">
        <v>111</v>
      </c>
      <c r="D254" s="4" t="s">
        <v>1177</v>
      </c>
      <c r="E254" s="4" t="s">
        <v>92</v>
      </c>
      <c r="F254" s="18" t="s">
        <v>1322</v>
      </c>
      <c r="G254" s="6">
        <v>44489</v>
      </c>
      <c r="H254" s="6">
        <v>44491</v>
      </c>
      <c r="I254" s="7">
        <v>7500</v>
      </c>
      <c r="J254" s="8">
        <v>0</v>
      </c>
      <c r="K254" s="6">
        <v>48073</v>
      </c>
      <c r="L254" s="8"/>
      <c r="M254" s="7"/>
      <c r="N254" s="7">
        <f t="shared" si="12"/>
        <v>0</v>
      </c>
      <c r="O254" s="7"/>
      <c r="P254" s="8"/>
      <c r="Q254" s="8"/>
      <c r="R254" s="8"/>
      <c r="S254" s="154"/>
      <c r="T254" s="9"/>
      <c r="U254" s="8" t="s">
        <v>1321</v>
      </c>
      <c r="V254"/>
      <c r="W254" s="161">
        <f t="shared" si="10"/>
        <v>7500</v>
      </c>
    </row>
    <row r="255" spans="1:23" ht="15" customHeight="1" x14ac:dyDescent="0.2">
      <c r="A255" s="230"/>
      <c r="B255" s="226"/>
      <c r="C255" s="4" t="s">
        <v>111</v>
      </c>
      <c r="D255" s="4" t="s">
        <v>1177</v>
      </c>
      <c r="E255" s="4" t="s">
        <v>82</v>
      </c>
      <c r="F255" s="18" t="s">
        <v>1324</v>
      </c>
      <c r="G255" s="6">
        <v>44489</v>
      </c>
      <c r="H255" s="6">
        <v>44491</v>
      </c>
      <c r="I255" s="7">
        <v>30000</v>
      </c>
      <c r="J255" s="8">
        <v>90.264099999999999</v>
      </c>
      <c r="K255" s="6">
        <v>45587</v>
      </c>
      <c r="L255" s="8">
        <v>37.071199999999997</v>
      </c>
      <c r="M255" s="7">
        <v>3111.36</v>
      </c>
      <c r="N255" s="7">
        <f t="shared" si="12"/>
        <v>8000</v>
      </c>
      <c r="O255" s="7">
        <v>11111.36</v>
      </c>
      <c r="P255" s="8">
        <v>88.1</v>
      </c>
      <c r="Q255" s="8">
        <v>94</v>
      </c>
      <c r="R255" s="8">
        <v>88.1</v>
      </c>
      <c r="S255" s="154">
        <v>30000</v>
      </c>
      <c r="T255" s="9">
        <v>5.25</v>
      </c>
      <c r="U255" s="8">
        <v>9.0299999999999994</v>
      </c>
      <c r="V255"/>
      <c r="W255" s="161">
        <f t="shared" si="10"/>
        <v>18888.64</v>
      </c>
    </row>
    <row r="256" spans="1:23" ht="15" customHeight="1" x14ac:dyDescent="0.2">
      <c r="A256" s="230"/>
      <c r="B256" s="226"/>
      <c r="C256" s="4" t="s">
        <v>113</v>
      </c>
      <c r="D256" s="4" t="s">
        <v>1177</v>
      </c>
      <c r="E256" s="4" t="s">
        <v>80</v>
      </c>
      <c r="F256" s="18" t="s">
        <v>1325</v>
      </c>
      <c r="G256" s="6">
        <v>44489</v>
      </c>
      <c r="H256" s="6">
        <v>44491</v>
      </c>
      <c r="I256" s="7">
        <v>8000</v>
      </c>
      <c r="J256" s="8">
        <v>0</v>
      </c>
      <c r="K256" s="6"/>
      <c r="L256" s="8"/>
      <c r="M256" s="7"/>
      <c r="N256" s="7">
        <f t="shared" si="12"/>
        <v>0</v>
      </c>
      <c r="O256" s="7"/>
      <c r="P256" s="8"/>
      <c r="Q256" s="8"/>
      <c r="R256" s="8"/>
      <c r="S256" s="154"/>
      <c r="T256" s="9"/>
      <c r="U256" s="8" t="s">
        <v>1326</v>
      </c>
      <c r="V256"/>
      <c r="W256" s="161">
        <f t="shared" si="10"/>
        <v>8000</v>
      </c>
    </row>
    <row r="257" spans="1:23" ht="15" customHeight="1" x14ac:dyDescent="0.2">
      <c r="A257" s="230"/>
      <c r="B257" s="226"/>
      <c r="C257" s="4" t="s">
        <v>79</v>
      </c>
      <c r="D257" s="4" t="s">
        <v>1177</v>
      </c>
      <c r="E257" s="4" t="s">
        <v>80</v>
      </c>
      <c r="F257" s="18" t="s">
        <v>1330</v>
      </c>
      <c r="G257" s="6">
        <v>44496</v>
      </c>
      <c r="H257" s="6">
        <v>44498</v>
      </c>
      <c r="I257" s="7">
        <v>10000</v>
      </c>
      <c r="J257" s="8">
        <v>90.476399999999998</v>
      </c>
      <c r="K257" s="6">
        <v>45221</v>
      </c>
      <c r="L257" s="8">
        <v>62.785899999999998</v>
      </c>
      <c r="M257" s="7">
        <v>2250</v>
      </c>
      <c r="N257" s="7">
        <f t="shared" si="12"/>
        <v>4028.59</v>
      </c>
      <c r="O257" s="7">
        <v>6278.59</v>
      </c>
      <c r="P257" s="8">
        <v>90</v>
      </c>
      <c r="Q257" s="8">
        <v>95</v>
      </c>
      <c r="R257" s="8">
        <v>90</v>
      </c>
      <c r="S257" s="154">
        <v>10000</v>
      </c>
      <c r="T257" s="9">
        <v>5.25</v>
      </c>
      <c r="U257" s="8">
        <v>10.66</v>
      </c>
      <c r="V257"/>
      <c r="W257" s="161">
        <f t="shared" si="10"/>
        <v>3721.41</v>
      </c>
    </row>
    <row r="258" spans="1:23" ht="15" customHeight="1" x14ac:dyDescent="0.2">
      <c r="A258" s="230"/>
      <c r="B258" s="226"/>
      <c r="C258" s="4" t="s">
        <v>76</v>
      </c>
      <c r="D258" s="4" t="s">
        <v>1177</v>
      </c>
      <c r="E258" s="4" t="s">
        <v>82</v>
      </c>
      <c r="F258" s="18" t="s">
        <v>1331</v>
      </c>
      <c r="G258" s="6">
        <v>44496</v>
      </c>
      <c r="H258" s="6">
        <v>44498</v>
      </c>
      <c r="I258" s="7">
        <v>40000</v>
      </c>
      <c r="J258" s="8">
        <v>98.808199999999999</v>
      </c>
      <c r="K258" s="6">
        <v>45594</v>
      </c>
      <c r="L258" s="8">
        <v>87.525000000000006</v>
      </c>
      <c r="M258" s="7">
        <v>20500</v>
      </c>
      <c r="N258" s="7">
        <f t="shared" si="12"/>
        <v>10000</v>
      </c>
      <c r="O258" s="7">
        <v>30500</v>
      </c>
      <c r="P258" s="8">
        <v>98.5</v>
      </c>
      <c r="Q258" s="8">
        <v>99.5</v>
      </c>
      <c r="R258" s="8">
        <v>98.5</v>
      </c>
      <c r="S258" s="154">
        <v>40000</v>
      </c>
      <c r="T258" s="9">
        <v>3.7</v>
      </c>
      <c r="U258" s="8">
        <v>4.13</v>
      </c>
      <c r="V258"/>
      <c r="W258" s="161">
        <f t="shared" si="10"/>
        <v>9500</v>
      </c>
    </row>
    <row r="259" spans="1:23" ht="15" customHeight="1" x14ac:dyDescent="0.2">
      <c r="A259" s="230"/>
      <c r="B259" s="226"/>
      <c r="C259" s="4" t="s">
        <v>113</v>
      </c>
      <c r="D259" s="4" t="s">
        <v>1177</v>
      </c>
      <c r="E259" s="4" t="s">
        <v>82</v>
      </c>
      <c r="F259" s="18" t="s">
        <v>1332</v>
      </c>
      <c r="G259" s="6">
        <v>44496</v>
      </c>
      <c r="H259" s="6">
        <v>44498</v>
      </c>
      <c r="I259" s="7">
        <v>8000</v>
      </c>
      <c r="J259" s="8">
        <v>100</v>
      </c>
      <c r="K259" s="6">
        <v>45594</v>
      </c>
      <c r="L259" s="8">
        <v>118.0145</v>
      </c>
      <c r="M259" s="7">
        <v>7041.16</v>
      </c>
      <c r="N259" s="7">
        <f t="shared" si="12"/>
        <v>0</v>
      </c>
      <c r="O259" s="7">
        <v>7041.16</v>
      </c>
      <c r="P259" s="8">
        <v>100</v>
      </c>
      <c r="Q259" s="8">
        <v>100</v>
      </c>
      <c r="R259" s="8">
        <v>100</v>
      </c>
      <c r="S259" s="154">
        <v>8000</v>
      </c>
      <c r="T259" s="9">
        <v>5</v>
      </c>
      <c r="U259" s="8">
        <v>5</v>
      </c>
      <c r="V259"/>
      <c r="W259" s="161">
        <f t="shared" ref="W259:W322" si="13">I259-O259</f>
        <v>958.84000000000015</v>
      </c>
    </row>
    <row r="260" spans="1:23" ht="15" customHeight="1" x14ac:dyDescent="0.2">
      <c r="A260" s="230"/>
      <c r="B260" s="225" t="s">
        <v>161</v>
      </c>
      <c r="C260" s="11" t="s">
        <v>113</v>
      </c>
      <c r="D260" s="11" t="s">
        <v>1177</v>
      </c>
      <c r="E260" s="68" t="s">
        <v>77</v>
      </c>
      <c r="F260" s="68" t="s">
        <v>1337</v>
      </c>
      <c r="G260" s="13">
        <v>44503</v>
      </c>
      <c r="H260" s="13">
        <v>44505</v>
      </c>
      <c r="I260" s="14">
        <v>9000</v>
      </c>
      <c r="J260" s="15">
        <v>100</v>
      </c>
      <c r="K260" s="13">
        <v>46331</v>
      </c>
      <c r="L260" s="15">
        <v>6.6611000000000002</v>
      </c>
      <c r="M260" s="14">
        <v>589.5</v>
      </c>
      <c r="N260" s="14">
        <f t="shared" si="12"/>
        <v>0</v>
      </c>
      <c r="O260" s="14">
        <v>589.5</v>
      </c>
      <c r="P260" s="15">
        <v>100</v>
      </c>
      <c r="Q260" s="15">
        <v>100</v>
      </c>
      <c r="R260" s="15">
        <v>100</v>
      </c>
      <c r="S260" s="153">
        <v>9000</v>
      </c>
      <c r="T260" s="16">
        <v>5</v>
      </c>
      <c r="U260" s="15">
        <v>5</v>
      </c>
      <c r="V260"/>
      <c r="W260" s="161">
        <f t="shared" si="13"/>
        <v>8410.5</v>
      </c>
    </row>
    <row r="261" spans="1:23" ht="15" customHeight="1" x14ac:dyDescent="0.2">
      <c r="A261" s="230"/>
      <c r="B261" s="225"/>
      <c r="C261" s="11" t="s">
        <v>113</v>
      </c>
      <c r="D261" s="11" t="s">
        <v>1177</v>
      </c>
      <c r="E261" s="68" t="s">
        <v>80</v>
      </c>
      <c r="F261" s="68" t="s">
        <v>1325</v>
      </c>
      <c r="G261" s="13">
        <v>44510</v>
      </c>
      <c r="H261" s="13">
        <v>44512</v>
      </c>
      <c r="I261" s="14">
        <v>30000</v>
      </c>
      <c r="J261" s="15">
        <v>90.110799999999998</v>
      </c>
      <c r="K261" s="13">
        <v>45242</v>
      </c>
      <c r="L261" s="15">
        <v>39.4</v>
      </c>
      <c r="M261" s="14">
        <v>0</v>
      </c>
      <c r="N261" s="14">
        <f t="shared" si="12"/>
        <v>11820</v>
      </c>
      <c r="O261" s="14">
        <v>11820</v>
      </c>
      <c r="P261" s="15">
        <v>90</v>
      </c>
      <c r="Q261" s="15">
        <v>92</v>
      </c>
      <c r="R261" s="15">
        <v>90</v>
      </c>
      <c r="S261" s="153">
        <v>30000</v>
      </c>
      <c r="T261" s="16">
        <v>5.5</v>
      </c>
      <c r="U261" s="15">
        <v>11.15</v>
      </c>
      <c r="V261"/>
      <c r="W261" s="161">
        <f t="shared" si="13"/>
        <v>18180</v>
      </c>
    </row>
    <row r="262" spans="1:23" ht="15" customHeight="1" x14ac:dyDescent="0.2">
      <c r="A262" s="230"/>
      <c r="B262" s="225"/>
      <c r="C262" s="11" t="s">
        <v>111</v>
      </c>
      <c r="D262" s="11" t="s">
        <v>1177</v>
      </c>
      <c r="E262" s="68" t="s">
        <v>82</v>
      </c>
      <c r="F262" s="68" t="s">
        <v>1344</v>
      </c>
      <c r="G262" s="13">
        <v>44517</v>
      </c>
      <c r="H262" s="13">
        <v>44519</v>
      </c>
      <c r="I262" s="14">
        <v>15000</v>
      </c>
      <c r="J262" s="15">
        <v>92.460599999999999</v>
      </c>
      <c r="K262" s="13">
        <v>45587</v>
      </c>
      <c r="L262" s="15">
        <v>138.8708</v>
      </c>
      <c r="M262" s="14">
        <v>9605.49</v>
      </c>
      <c r="N262" s="14">
        <f t="shared" si="12"/>
        <v>5394.51</v>
      </c>
      <c r="O262" s="14">
        <v>15000</v>
      </c>
      <c r="P262" s="15">
        <v>90</v>
      </c>
      <c r="Q262" s="15">
        <v>95</v>
      </c>
      <c r="R262" s="15">
        <v>90</v>
      </c>
      <c r="S262" s="153">
        <v>15000</v>
      </c>
      <c r="T262" s="16">
        <v>5.25</v>
      </c>
      <c r="U262" s="15">
        <v>8.1300000000000008</v>
      </c>
      <c r="V262"/>
      <c r="W262" s="161">
        <f t="shared" si="13"/>
        <v>0</v>
      </c>
    </row>
    <row r="263" spans="1:23" ht="15" customHeight="1" x14ac:dyDescent="0.2">
      <c r="A263" s="230"/>
      <c r="B263" s="225"/>
      <c r="C263" s="11" t="s">
        <v>76</v>
      </c>
      <c r="D263" s="11" t="s">
        <v>1177</v>
      </c>
      <c r="E263" s="68" t="s">
        <v>952</v>
      </c>
      <c r="F263" s="68" t="s">
        <v>1347</v>
      </c>
      <c r="G263" s="13">
        <v>44524</v>
      </c>
      <c r="H263" s="13">
        <v>44526</v>
      </c>
      <c r="I263" s="14">
        <v>40000</v>
      </c>
      <c r="J263" s="15">
        <v>98.387100000000004</v>
      </c>
      <c r="K263" s="13">
        <v>46717</v>
      </c>
      <c r="L263" s="15">
        <v>83.939800000000005</v>
      </c>
      <c r="M263" s="14">
        <v>31835.9</v>
      </c>
      <c r="N263" s="14">
        <f t="shared" si="12"/>
        <v>300</v>
      </c>
      <c r="O263" s="14">
        <v>32135.9</v>
      </c>
      <c r="P263" s="15">
        <v>98</v>
      </c>
      <c r="Q263" s="15">
        <v>100</v>
      </c>
      <c r="R263" s="15">
        <v>98</v>
      </c>
      <c r="S263" s="153">
        <v>40000</v>
      </c>
      <c r="T263" s="16">
        <v>5.9</v>
      </c>
      <c r="U263" s="15">
        <v>6.23</v>
      </c>
      <c r="V263"/>
      <c r="W263" s="161">
        <f t="shared" si="13"/>
        <v>7864.0999999999985</v>
      </c>
    </row>
    <row r="264" spans="1:23" ht="15" customHeight="1" x14ac:dyDescent="0.2">
      <c r="A264" s="230"/>
      <c r="B264" s="225"/>
      <c r="C264" s="11" t="s">
        <v>79</v>
      </c>
      <c r="D264" s="11" t="s">
        <v>1177</v>
      </c>
      <c r="E264" s="68" t="s">
        <v>80</v>
      </c>
      <c r="F264" s="68" t="s">
        <v>1348</v>
      </c>
      <c r="G264" s="13">
        <v>44524</v>
      </c>
      <c r="H264" s="13">
        <v>44526</v>
      </c>
      <c r="I264" s="14">
        <v>10000</v>
      </c>
      <c r="J264" s="15">
        <v>90.808800000000005</v>
      </c>
      <c r="K264" s="13">
        <v>45221</v>
      </c>
      <c r="L264" s="15">
        <v>50.472499999999997</v>
      </c>
      <c r="M264" s="14">
        <v>1500</v>
      </c>
      <c r="N264" s="14">
        <f t="shared" si="12"/>
        <v>3547.25</v>
      </c>
      <c r="O264" s="14">
        <v>5047.25</v>
      </c>
      <c r="P264" s="15">
        <v>90</v>
      </c>
      <c r="Q264" s="15">
        <v>96</v>
      </c>
      <c r="R264" s="15">
        <v>90</v>
      </c>
      <c r="S264" s="153">
        <v>10000</v>
      </c>
      <c r="T264" s="16">
        <v>5.25</v>
      </c>
      <c r="U264" s="15">
        <v>10.46</v>
      </c>
      <c r="V264"/>
      <c r="W264" s="161">
        <f t="shared" si="13"/>
        <v>4952.75</v>
      </c>
    </row>
    <row r="265" spans="1:23" ht="15" customHeight="1" x14ac:dyDescent="0.2">
      <c r="A265" s="230"/>
      <c r="B265" s="225"/>
      <c r="C265" s="11" t="s">
        <v>79</v>
      </c>
      <c r="D265" s="11" t="s">
        <v>1177</v>
      </c>
      <c r="E265" s="68" t="s">
        <v>85</v>
      </c>
      <c r="F265" s="68" t="s">
        <v>1349</v>
      </c>
      <c r="G265" s="13">
        <v>44524</v>
      </c>
      <c r="H265" s="13">
        <v>44526</v>
      </c>
      <c r="I265" s="14">
        <v>25000</v>
      </c>
      <c r="J265" s="15">
        <v>89.262100000000004</v>
      </c>
      <c r="K265" s="13">
        <v>45987</v>
      </c>
      <c r="L265" s="15">
        <v>81.103399999999993</v>
      </c>
      <c r="M265" s="14">
        <v>6000</v>
      </c>
      <c r="N265" s="14">
        <f t="shared" si="12"/>
        <v>14275.849999999999</v>
      </c>
      <c r="O265" s="14">
        <v>20275.849999999999</v>
      </c>
      <c r="P265" s="15">
        <v>89</v>
      </c>
      <c r="Q265" s="15">
        <v>98.5</v>
      </c>
      <c r="R265" s="15">
        <v>89</v>
      </c>
      <c r="S265" s="153">
        <v>25000</v>
      </c>
      <c r="T265" s="16">
        <v>6.25</v>
      </c>
      <c r="U265" s="15">
        <v>9.5399999999999991</v>
      </c>
      <c r="V265"/>
      <c r="W265" s="161">
        <f t="shared" si="13"/>
        <v>4724.1500000000015</v>
      </c>
    </row>
    <row r="266" spans="1:23" ht="15" customHeight="1" x14ac:dyDescent="0.2">
      <c r="A266" s="230"/>
      <c r="B266" s="216" t="s">
        <v>946</v>
      </c>
      <c r="C266" s="4" t="s">
        <v>76</v>
      </c>
      <c r="D266" s="4" t="s">
        <v>1177</v>
      </c>
      <c r="E266" s="4" t="s">
        <v>80</v>
      </c>
      <c r="F266" s="18" t="s">
        <v>1357</v>
      </c>
      <c r="G266" s="6">
        <v>44538</v>
      </c>
      <c r="H266" s="6">
        <v>44540</v>
      </c>
      <c r="I266" s="7">
        <v>25000</v>
      </c>
      <c r="J266" s="8">
        <v>98.22</v>
      </c>
      <c r="K266" s="6">
        <v>45270</v>
      </c>
      <c r="L266" s="8">
        <v>162</v>
      </c>
      <c r="M266" s="7">
        <v>25000</v>
      </c>
      <c r="N266" s="7">
        <f t="shared" si="12"/>
        <v>0</v>
      </c>
      <c r="O266" s="7">
        <v>25000</v>
      </c>
      <c r="P266" s="8">
        <v>98</v>
      </c>
      <c r="Q266" s="8">
        <v>99</v>
      </c>
      <c r="R266" s="8">
        <v>98</v>
      </c>
      <c r="S266" s="154">
        <v>25000</v>
      </c>
      <c r="T266" s="9">
        <v>3.4</v>
      </c>
      <c r="U266" s="8">
        <v>4.34</v>
      </c>
      <c r="V266"/>
      <c r="W266" s="161">
        <f t="shared" si="13"/>
        <v>0</v>
      </c>
    </row>
    <row r="267" spans="1:23" ht="15" customHeight="1" x14ac:dyDescent="0.2">
      <c r="A267" s="230"/>
      <c r="B267" s="217"/>
      <c r="C267" s="4" t="s">
        <v>79</v>
      </c>
      <c r="D267" s="4" t="s">
        <v>1177</v>
      </c>
      <c r="E267" s="4" t="s">
        <v>80</v>
      </c>
      <c r="F267" s="18" t="s">
        <v>1358</v>
      </c>
      <c r="G267" s="6">
        <v>44538</v>
      </c>
      <c r="H267" s="6">
        <v>44540</v>
      </c>
      <c r="I267" s="7">
        <v>20000</v>
      </c>
      <c r="J267" s="8">
        <v>90.1982</v>
      </c>
      <c r="K267" s="6">
        <v>45270</v>
      </c>
      <c r="L267" s="8">
        <v>24.622499999999999</v>
      </c>
      <c r="M267" s="7">
        <v>50</v>
      </c>
      <c r="N267" s="7">
        <f t="shared" si="12"/>
        <v>4874.5</v>
      </c>
      <c r="O267" s="7">
        <v>4924.5</v>
      </c>
      <c r="P267" s="8">
        <v>90</v>
      </c>
      <c r="Q267" s="8">
        <v>96</v>
      </c>
      <c r="R267" s="8">
        <v>90</v>
      </c>
      <c r="S267" s="154">
        <v>20000</v>
      </c>
      <c r="T267" s="9">
        <v>5.25</v>
      </c>
      <c r="U267" s="8">
        <v>10.83</v>
      </c>
      <c r="V267"/>
      <c r="W267" s="161">
        <f t="shared" si="13"/>
        <v>15075.5</v>
      </c>
    </row>
    <row r="268" spans="1:23" ht="15" customHeight="1" x14ac:dyDescent="0.2">
      <c r="A268" s="230"/>
      <c r="B268" s="217"/>
      <c r="C268" s="4" t="s">
        <v>111</v>
      </c>
      <c r="D268" s="4" t="s">
        <v>1177</v>
      </c>
      <c r="E268" s="4" t="s">
        <v>82</v>
      </c>
      <c r="F268" s="18" t="s">
        <v>1359</v>
      </c>
      <c r="G268" s="6">
        <v>44538</v>
      </c>
      <c r="H268" s="6">
        <v>44540</v>
      </c>
      <c r="I268" s="7">
        <v>15000</v>
      </c>
      <c r="J268" s="8">
        <v>90.365899999999996</v>
      </c>
      <c r="K268" s="6">
        <v>45636</v>
      </c>
      <c r="L268" s="8">
        <v>55.366700000000002</v>
      </c>
      <c r="M268" s="7">
        <v>5500</v>
      </c>
      <c r="N268" s="7">
        <f t="shared" si="12"/>
        <v>2700</v>
      </c>
      <c r="O268" s="7">
        <v>8200</v>
      </c>
      <c r="P268" s="8">
        <v>89</v>
      </c>
      <c r="Q268" s="8">
        <v>92</v>
      </c>
      <c r="R268" s="8">
        <v>89</v>
      </c>
      <c r="S268" s="154">
        <v>15000</v>
      </c>
      <c r="T268" s="9">
        <v>5.25</v>
      </c>
      <c r="U268" s="8">
        <v>8.99</v>
      </c>
      <c r="V268"/>
      <c r="W268" s="161">
        <f t="shared" si="13"/>
        <v>6800</v>
      </c>
    </row>
    <row r="269" spans="1:23" ht="15" customHeight="1" x14ac:dyDescent="0.2">
      <c r="A269" s="230"/>
      <c r="B269" s="217"/>
      <c r="C269" s="4" t="s">
        <v>111</v>
      </c>
      <c r="D269" s="4" t="s">
        <v>1177</v>
      </c>
      <c r="E269" s="4" t="s">
        <v>77</v>
      </c>
      <c r="F269" s="18" t="s">
        <v>1323</v>
      </c>
      <c r="G269" s="6">
        <v>44538</v>
      </c>
      <c r="H269" s="6">
        <v>44540</v>
      </c>
      <c r="I269" s="7">
        <v>17500</v>
      </c>
      <c r="J269" s="8">
        <v>91.245999999999995</v>
      </c>
      <c r="K269" s="6">
        <v>46247</v>
      </c>
      <c r="L269" s="8">
        <v>85.049099999999996</v>
      </c>
      <c r="M269" s="7">
        <v>7149.76</v>
      </c>
      <c r="N269" s="7">
        <f t="shared" si="12"/>
        <v>7733.6</v>
      </c>
      <c r="O269" s="7">
        <v>14883.36</v>
      </c>
      <c r="P269" s="8">
        <v>88</v>
      </c>
      <c r="Q269" s="8">
        <v>92</v>
      </c>
      <c r="R269" s="8">
        <v>88</v>
      </c>
      <c r="S269" s="154">
        <v>17500</v>
      </c>
      <c r="T269" s="9">
        <v>6.25</v>
      </c>
      <c r="U269" s="8">
        <v>8.43</v>
      </c>
      <c r="V269"/>
      <c r="W269" s="161">
        <f t="shared" si="13"/>
        <v>2616.6399999999994</v>
      </c>
    </row>
    <row r="270" spans="1:23" ht="15" customHeight="1" x14ac:dyDescent="0.2">
      <c r="A270" s="230"/>
      <c r="B270" s="217"/>
      <c r="C270" s="4" t="s">
        <v>113</v>
      </c>
      <c r="D270" s="4" t="s">
        <v>1177</v>
      </c>
      <c r="E270" s="4" t="s">
        <v>80</v>
      </c>
      <c r="F270" s="18" t="s">
        <v>1360</v>
      </c>
      <c r="G270" s="6">
        <v>44538</v>
      </c>
      <c r="H270" s="6">
        <v>44540</v>
      </c>
      <c r="I270" s="7">
        <v>30000</v>
      </c>
      <c r="J270" s="8"/>
      <c r="K270" s="6">
        <v>45270</v>
      </c>
      <c r="L270" s="8"/>
      <c r="M270" s="7"/>
      <c r="N270" s="7">
        <f t="shared" si="12"/>
        <v>0</v>
      </c>
      <c r="O270" s="7"/>
      <c r="P270" s="8"/>
      <c r="Q270" s="8"/>
      <c r="R270" s="8"/>
      <c r="S270" s="154">
        <v>30000</v>
      </c>
      <c r="T270" s="9"/>
      <c r="U270" s="8" t="s">
        <v>1326</v>
      </c>
      <c r="V270"/>
      <c r="W270" s="161">
        <f t="shared" si="13"/>
        <v>30000</v>
      </c>
    </row>
    <row r="271" spans="1:23" ht="15" customHeight="1" x14ac:dyDescent="0.2">
      <c r="A271" s="230"/>
      <c r="B271" s="217"/>
      <c r="C271" s="4" t="s">
        <v>76</v>
      </c>
      <c r="D271" s="4" t="s">
        <v>1177</v>
      </c>
      <c r="E271" s="4" t="s">
        <v>80</v>
      </c>
      <c r="F271" s="18" t="s">
        <v>1366</v>
      </c>
      <c r="G271" s="6">
        <v>44545</v>
      </c>
      <c r="H271" s="6">
        <v>44547</v>
      </c>
      <c r="I271" s="7">
        <v>20000</v>
      </c>
      <c r="J271" s="8"/>
      <c r="K271" s="6">
        <v>45270</v>
      </c>
      <c r="L271" s="8"/>
      <c r="M271" s="7"/>
      <c r="N271" s="7">
        <f t="shared" si="12"/>
        <v>0</v>
      </c>
      <c r="O271" s="7"/>
      <c r="P271" s="8"/>
      <c r="Q271" s="8"/>
      <c r="R271" s="8"/>
      <c r="S271" s="154">
        <v>20000</v>
      </c>
      <c r="T271" s="9"/>
      <c r="U271" s="8" t="s">
        <v>1162</v>
      </c>
      <c r="V271"/>
      <c r="W271" s="161">
        <f t="shared" si="13"/>
        <v>20000</v>
      </c>
    </row>
    <row r="272" spans="1:23" ht="15" customHeight="1" x14ac:dyDescent="0.2">
      <c r="A272" s="230"/>
      <c r="B272" s="217"/>
      <c r="C272" s="4" t="s">
        <v>76</v>
      </c>
      <c r="D272" s="4" t="s">
        <v>1362</v>
      </c>
      <c r="E272" s="4" t="s">
        <v>80</v>
      </c>
      <c r="F272" s="18" t="s">
        <v>1365</v>
      </c>
      <c r="G272" s="6">
        <v>44545</v>
      </c>
      <c r="H272" s="6">
        <v>44547</v>
      </c>
      <c r="I272" s="7">
        <v>20000</v>
      </c>
      <c r="J272" s="8"/>
      <c r="K272" s="6">
        <v>45277</v>
      </c>
      <c r="L272" s="8"/>
      <c r="M272" s="7">
        <v>20000</v>
      </c>
      <c r="N272" s="7">
        <f t="shared" si="12"/>
        <v>0</v>
      </c>
      <c r="O272" s="7">
        <v>20000</v>
      </c>
      <c r="P272" s="8"/>
      <c r="Q272" s="8"/>
      <c r="R272" s="8"/>
      <c r="S272" s="154">
        <v>20000</v>
      </c>
      <c r="T272" s="9">
        <v>3.4</v>
      </c>
      <c r="U272" s="8" t="s">
        <v>1362</v>
      </c>
      <c r="V272"/>
      <c r="W272" s="161">
        <f t="shared" si="13"/>
        <v>0</v>
      </c>
    </row>
    <row r="273" spans="1:23" ht="15" customHeight="1" x14ac:dyDescent="0.2">
      <c r="A273" s="230"/>
      <c r="B273" s="217"/>
      <c r="C273" s="4" t="s">
        <v>79</v>
      </c>
      <c r="D273" s="4" t="s">
        <v>1177</v>
      </c>
      <c r="E273" s="4" t="s">
        <v>80</v>
      </c>
      <c r="F273" s="18" t="s">
        <v>1367</v>
      </c>
      <c r="G273" s="6">
        <v>44545</v>
      </c>
      <c r="H273" s="6">
        <v>44547</v>
      </c>
      <c r="I273" s="7">
        <v>15000</v>
      </c>
      <c r="J273" s="8">
        <v>90.203100000000006</v>
      </c>
      <c r="K273" s="6">
        <v>45270</v>
      </c>
      <c r="L273" s="8">
        <v>22.06</v>
      </c>
      <c r="M273" s="7">
        <v>0</v>
      </c>
      <c r="N273" s="7">
        <f t="shared" si="12"/>
        <v>3309</v>
      </c>
      <c r="O273" s="7">
        <v>3309</v>
      </c>
      <c r="P273" s="8">
        <v>90</v>
      </c>
      <c r="Q273" s="8">
        <v>91</v>
      </c>
      <c r="R273" s="8">
        <v>90</v>
      </c>
      <c r="S273" s="154">
        <v>15000</v>
      </c>
      <c r="T273" s="9">
        <v>5.25</v>
      </c>
      <c r="U273" s="8">
        <v>10.83</v>
      </c>
      <c r="V273"/>
      <c r="W273" s="161">
        <f t="shared" si="13"/>
        <v>11691</v>
      </c>
    </row>
    <row r="274" spans="1:23" ht="15" customHeight="1" x14ac:dyDescent="0.2">
      <c r="A274" s="230"/>
      <c r="B274" s="217"/>
      <c r="C274" s="4" t="s">
        <v>113</v>
      </c>
      <c r="D274" s="4" t="s">
        <v>1177</v>
      </c>
      <c r="E274" s="4" t="s">
        <v>82</v>
      </c>
      <c r="F274" s="18" t="s">
        <v>1368</v>
      </c>
      <c r="G274" s="6">
        <v>44545</v>
      </c>
      <c r="H274" s="6">
        <v>44547</v>
      </c>
      <c r="I274" s="7">
        <v>30000</v>
      </c>
      <c r="J274" s="8">
        <v>95.5</v>
      </c>
      <c r="K274" s="6">
        <v>45643</v>
      </c>
      <c r="L274" s="8">
        <v>95.666700000000006</v>
      </c>
      <c r="M274" s="7">
        <v>5000</v>
      </c>
      <c r="N274" s="7">
        <f t="shared" si="12"/>
        <v>0</v>
      </c>
      <c r="O274" s="7">
        <v>5000</v>
      </c>
      <c r="P274" s="8">
        <v>95.5</v>
      </c>
      <c r="Q274" s="8">
        <v>95.5</v>
      </c>
      <c r="R274" s="8">
        <v>95.5</v>
      </c>
      <c r="S274" s="154">
        <v>30000</v>
      </c>
      <c r="T274" s="9">
        <v>5.75</v>
      </c>
      <c r="U274" s="8">
        <v>7.45</v>
      </c>
      <c r="V274"/>
      <c r="W274" s="161">
        <f t="shared" si="13"/>
        <v>25000</v>
      </c>
    </row>
    <row r="275" spans="1:23" ht="15" customHeight="1" x14ac:dyDescent="0.2">
      <c r="A275" s="230"/>
      <c r="B275" s="217"/>
      <c r="C275" s="4" t="s">
        <v>111</v>
      </c>
      <c r="D275" s="4" t="s">
        <v>1177</v>
      </c>
      <c r="E275" s="4" t="s">
        <v>82</v>
      </c>
      <c r="F275" s="18" t="s">
        <v>1371</v>
      </c>
      <c r="G275" s="6">
        <v>44552</v>
      </c>
      <c r="H275" s="6">
        <v>44554</v>
      </c>
      <c r="I275" s="7">
        <v>20000</v>
      </c>
      <c r="J275" s="8">
        <v>90.2256</v>
      </c>
      <c r="K275" s="6">
        <v>45636</v>
      </c>
      <c r="L275" s="8">
        <v>98.051000000000002</v>
      </c>
      <c r="M275" s="7">
        <v>6500</v>
      </c>
      <c r="N275" s="7">
        <f t="shared" si="12"/>
        <v>13110.2</v>
      </c>
      <c r="O275" s="7">
        <v>19610.2</v>
      </c>
      <c r="P275" s="8">
        <v>87</v>
      </c>
      <c r="Q275" s="8">
        <v>95</v>
      </c>
      <c r="R275" s="8">
        <v>87</v>
      </c>
      <c r="S275" s="154">
        <v>20000</v>
      </c>
      <c r="T275" s="9">
        <v>5.25</v>
      </c>
      <c r="U275" s="8">
        <v>9.0399999999999991</v>
      </c>
      <c r="V275"/>
      <c r="W275" s="161">
        <f t="shared" si="13"/>
        <v>389.79999999999927</v>
      </c>
    </row>
    <row r="276" spans="1:23" s="116" customFormat="1" ht="15" customHeight="1" x14ac:dyDescent="0.2">
      <c r="A276" s="230"/>
      <c r="B276" s="217"/>
      <c r="C276" s="73" t="s">
        <v>113</v>
      </c>
      <c r="D276" s="73" t="s">
        <v>1177</v>
      </c>
      <c r="E276" s="73" t="s">
        <v>82</v>
      </c>
      <c r="F276" s="18" t="s">
        <v>1372</v>
      </c>
      <c r="G276" s="6">
        <v>44552</v>
      </c>
      <c r="H276" s="6">
        <v>44554</v>
      </c>
      <c r="I276" s="7">
        <v>30000</v>
      </c>
      <c r="J276" s="8">
        <v>95</v>
      </c>
      <c r="K276" s="6">
        <v>45650</v>
      </c>
      <c r="L276" s="8">
        <v>36.5</v>
      </c>
      <c r="M276" s="7">
        <v>10750</v>
      </c>
      <c r="N276" s="7">
        <f t="shared" si="12"/>
        <v>0</v>
      </c>
      <c r="O276" s="7">
        <v>10750</v>
      </c>
      <c r="P276" s="8">
        <v>95</v>
      </c>
      <c r="Q276" s="8">
        <v>95</v>
      </c>
      <c r="R276" s="8">
        <v>95</v>
      </c>
      <c r="S276" s="154">
        <v>30000</v>
      </c>
      <c r="T276" s="9">
        <v>5.75</v>
      </c>
      <c r="U276" s="8">
        <v>7.65</v>
      </c>
      <c r="W276" s="161">
        <f t="shared" si="13"/>
        <v>19250</v>
      </c>
    </row>
    <row r="277" spans="1:23" ht="12.75" customHeight="1" x14ac:dyDescent="0.2">
      <c r="A277" s="230"/>
      <c r="B277" s="217"/>
      <c r="C277" s="4" t="s">
        <v>112</v>
      </c>
      <c r="D277" s="4" t="s">
        <v>1362</v>
      </c>
      <c r="E277" s="4" t="s">
        <v>80</v>
      </c>
      <c r="F277" s="4" t="s">
        <v>1376</v>
      </c>
      <c r="G277" s="6">
        <v>44196</v>
      </c>
      <c r="H277" s="6">
        <v>44196</v>
      </c>
      <c r="I277" s="7">
        <v>19404.52</v>
      </c>
      <c r="J277" s="4"/>
      <c r="K277" s="6">
        <v>44926</v>
      </c>
      <c r="L277" s="4"/>
      <c r="M277" s="4"/>
      <c r="N277" s="7">
        <f t="shared" si="12"/>
        <v>19404.52</v>
      </c>
      <c r="O277" s="7">
        <v>19404.52</v>
      </c>
      <c r="P277" s="4"/>
      <c r="Q277" s="4"/>
      <c r="R277" s="4"/>
      <c r="S277" s="73"/>
      <c r="T277" s="9">
        <v>5</v>
      </c>
      <c r="U277" s="8" t="s">
        <v>1362</v>
      </c>
      <c r="V277"/>
      <c r="W277" s="161">
        <f t="shared" si="13"/>
        <v>0</v>
      </c>
    </row>
    <row r="278" spans="1:23" ht="12.75" customHeight="1" x14ac:dyDescent="0.2">
      <c r="A278" s="230"/>
      <c r="B278" s="217"/>
      <c r="C278" s="4" t="s">
        <v>112</v>
      </c>
      <c r="D278" s="4" t="s">
        <v>1362</v>
      </c>
      <c r="E278" s="4" t="s">
        <v>82</v>
      </c>
      <c r="F278" s="4" t="s">
        <v>1377</v>
      </c>
      <c r="G278" s="6">
        <v>44196</v>
      </c>
      <c r="H278" s="6">
        <v>44196</v>
      </c>
      <c r="I278" s="7">
        <v>19404.52</v>
      </c>
      <c r="J278" s="4"/>
      <c r="K278" s="6">
        <v>45291</v>
      </c>
      <c r="L278" s="4"/>
      <c r="M278" s="4"/>
      <c r="N278" s="7">
        <f t="shared" si="12"/>
        <v>19404.52</v>
      </c>
      <c r="O278" s="7">
        <v>19404.52</v>
      </c>
      <c r="P278" s="4"/>
      <c r="Q278" s="4"/>
      <c r="R278" s="4"/>
      <c r="S278" s="73"/>
      <c r="T278" s="9">
        <v>5</v>
      </c>
      <c r="U278" s="8" t="s">
        <v>1362</v>
      </c>
      <c r="V278"/>
      <c r="W278" s="161">
        <f t="shared" si="13"/>
        <v>0</v>
      </c>
    </row>
    <row r="279" spans="1:23" ht="12.75" customHeight="1" x14ac:dyDescent="0.2">
      <c r="A279" s="230"/>
      <c r="B279" s="217"/>
      <c r="C279" s="4" t="s">
        <v>112</v>
      </c>
      <c r="D279" s="4" t="s">
        <v>1362</v>
      </c>
      <c r="E279" s="4" t="s">
        <v>85</v>
      </c>
      <c r="F279" s="4" t="s">
        <v>1378</v>
      </c>
      <c r="G279" s="6">
        <v>44196</v>
      </c>
      <c r="H279" s="6">
        <v>44196</v>
      </c>
      <c r="I279" s="7">
        <v>19404.52</v>
      </c>
      <c r="J279" s="4"/>
      <c r="K279" s="6">
        <v>45657</v>
      </c>
      <c r="L279" s="4"/>
      <c r="M279" s="4"/>
      <c r="N279" s="7">
        <f t="shared" si="12"/>
        <v>19404.52</v>
      </c>
      <c r="O279" s="7">
        <v>19404.52</v>
      </c>
      <c r="P279" s="4"/>
      <c r="Q279" s="4"/>
      <c r="R279" s="4"/>
      <c r="S279" s="73"/>
      <c r="T279" s="9">
        <v>5</v>
      </c>
      <c r="U279" s="8" t="s">
        <v>1362</v>
      </c>
      <c r="V279"/>
      <c r="W279" s="161">
        <f t="shared" si="13"/>
        <v>0</v>
      </c>
    </row>
    <row r="280" spans="1:23" ht="12.75" customHeight="1" x14ac:dyDescent="0.2">
      <c r="A280" s="230"/>
      <c r="B280" s="217"/>
      <c r="C280" s="4" t="s">
        <v>112</v>
      </c>
      <c r="D280" s="4" t="s">
        <v>1362</v>
      </c>
      <c r="E280" s="4" t="s">
        <v>77</v>
      </c>
      <c r="F280" s="4" t="s">
        <v>1379</v>
      </c>
      <c r="G280" s="6">
        <v>44196</v>
      </c>
      <c r="H280" s="6">
        <v>44196</v>
      </c>
      <c r="I280" s="7">
        <v>19404.52</v>
      </c>
      <c r="J280" s="4"/>
      <c r="K280" s="6">
        <v>46022</v>
      </c>
      <c r="L280" s="4"/>
      <c r="M280" s="4"/>
      <c r="N280" s="7">
        <f t="shared" si="12"/>
        <v>19404.52</v>
      </c>
      <c r="O280" s="7">
        <v>19404.52</v>
      </c>
      <c r="P280" s="4"/>
      <c r="Q280" s="4"/>
      <c r="R280" s="4"/>
      <c r="S280" s="73"/>
      <c r="T280" s="9">
        <v>5</v>
      </c>
      <c r="U280" s="8" t="s">
        <v>1362</v>
      </c>
      <c r="V280"/>
      <c r="W280" s="161">
        <f t="shared" si="13"/>
        <v>0</v>
      </c>
    </row>
    <row r="281" spans="1:23" ht="12.75" customHeight="1" x14ac:dyDescent="0.2">
      <c r="A281" s="230"/>
      <c r="B281" s="217"/>
      <c r="C281" s="4" t="s">
        <v>112</v>
      </c>
      <c r="D281" s="4" t="s">
        <v>1362</v>
      </c>
      <c r="E281" s="4" t="s">
        <v>952</v>
      </c>
      <c r="F281" s="4" t="s">
        <v>1380</v>
      </c>
      <c r="G281" s="6">
        <v>44196</v>
      </c>
      <c r="H281" s="6">
        <v>44196</v>
      </c>
      <c r="I281" s="7">
        <v>19404.52</v>
      </c>
      <c r="J281" s="4"/>
      <c r="K281" s="6">
        <v>46387</v>
      </c>
      <c r="L281" s="4"/>
      <c r="M281" s="4"/>
      <c r="N281" s="7">
        <f t="shared" si="12"/>
        <v>19404.52</v>
      </c>
      <c r="O281" s="7">
        <v>19404.52</v>
      </c>
      <c r="P281" s="4"/>
      <c r="Q281" s="4"/>
      <c r="R281" s="4"/>
      <c r="S281" s="73"/>
      <c r="T281" s="9">
        <v>5</v>
      </c>
      <c r="U281" s="8" t="s">
        <v>1362</v>
      </c>
      <c r="V281"/>
      <c r="W281" s="161">
        <f t="shared" si="13"/>
        <v>0</v>
      </c>
    </row>
    <row r="282" spans="1:23" ht="12.75" customHeight="1" x14ac:dyDescent="0.2">
      <c r="A282" s="230"/>
      <c r="B282" s="217"/>
      <c r="C282" s="4" t="s">
        <v>112</v>
      </c>
      <c r="D282" s="4" t="s">
        <v>1362</v>
      </c>
      <c r="E282" s="4" t="s">
        <v>101</v>
      </c>
      <c r="F282" s="4" t="s">
        <v>1381</v>
      </c>
      <c r="G282" s="6">
        <v>44196</v>
      </c>
      <c r="H282" s="6">
        <v>44196</v>
      </c>
      <c r="I282" s="7">
        <v>19404.52</v>
      </c>
      <c r="J282" s="4"/>
      <c r="K282" s="6">
        <v>46752</v>
      </c>
      <c r="L282" s="4"/>
      <c r="M282" s="4"/>
      <c r="N282" s="7">
        <f t="shared" si="12"/>
        <v>19404.52</v>
      </c>
      <c r="O282" s="7">
        <v>19404.52</v>
      </c>
      <c r="P282" s="4"/>
      <c r="Q282" s="4"/>
      <c r="R282" s="4"/>
      <c r="S282" s="73"/>
      <c r="T282" s="9">
        <v>5</v>
      </c>
      <c r="U282" s="8" t="s">
        <v>1362</v>
      </c>
      <c r="V282"/>
      <c r="W282" s="161">
        <f t="shared" si="13"/>
        <v>0</v>
      </c>
    </row>
    <row r="283" spans="1:23" ht="12.75" customHeight="1" x14ac:dyDescent="0.2">
      <c r="A283" s="230"/>
      <c r="B283" s="217"/>
      <c r="C283" s="4" t="s">
        <v>112</v>
      </c>
      <c r="D283" s="4" t="s">
        <v>1362</v>
      </c>
      <c r="E283" s="4" t="s">
        <v>1127</v>
      </c>
      <c r="F283" s="4" t="s">
        <v>1382</v>
      </c>
      <c r="G283" s="6">
        <v>44196</v>
      </c>
      <c r="H283" s="6">
        <v>44196</v>
      </c>
      <c r="I283" s="7">
        <v>19404.52</v>
      </c>
      <c r="J283" s="4"/>
      <c r="K283" s="6">
        <v>47118</v>
      </c>
      <c r="L283" s="4"/>
      <c r="M283" s="4"/>
      <c r="N283" s="7">
        <f t="shared" si="12"/>
        <v>19404.52</v>
      </c>
      <c r="O283" s="7">
        <v>19404.52</v>
      </c>
      <c r="P283" s="4"/>
      <c r="Q283" s="4"/>
      <c r="R283" s="4"/>
      <c r="S283" s="73"/>
      <c r="T283" s="9">
        <v>5</v>
      </c>
      <c r="U283" s="8" t="s">
        <v>1362</v>
      </c>
      <c r="V283"/>
      <c r="W283" s="161">
        <f t="shared" si="13"/>
        <v>0</v>
      </c>
    </row>
    <row r="284" spans="1:23" ht="12.75" customHeight="1" x14ac:dyDescent="0.2">
      <c r="A284" s="230"/>
      <c r="B284" s="217"/>
      <c r="C284" s="4" t="s">
        <v>112</v>
      </c>
      <c r="D284" s="4" t="s">
        <v>1362</v>
      </c>
      <c r="E284" s="4" t="s">
        <v>1129</v>
      </c>
      <c r="F284" s="4" t="s">
        <v>1383</v>
      </c>
      <c r="G284" s="6">
        <v>44196</v>
      </c>
      <c r="H284" s="6">
        <v>44196</v>
      </c>
      <c r="I284" s="7">
        <v>19404.52</v>
      </c>
      <c r="J284" s="4"/>
      <c r="K284" s="6">
        <v>47483</v>
      </c>
      <c r="L284" s="4"/>
      <c r="M284" s="4"/>
      <c r="N284" s="7">
        <f t="shared" si="12"/>
        <v>19404.52</v>
      </c>
      <c r="O284" s="7">
        <v>19404.52</v>
      </c>
      <c r="P284" s="4"/>
      <c r="Q284" s="4"/>
      <c r="R284" s="4"/>
      <c r="S284" s="73"/>
      <c r="T284" s="9">
        <v>5</v>
      </c>
      <c r="U284" s="8" t="s">
        <v>1362</v>
      </c>
      <c r="V284"/>
      <c r="W284" s="161">
        <f t="shared" si="13"/>
        <v>0</v>
      </c>
    </row>
    <row r="285" spans="1:23" ht="12.75" customHeight="1" x14ac:dyDescent="0.2">
      <c r="A285" s="230"/>
      <c r="B285" s="217"/>
      <c r="C285" s="4" t="s">
        <v>112</v>
      </c>
      <c r="D285" s="4" t="s">
        <v>1362</v>
      </c>
      <c r="E285" s="4" t="s">
        <v>92</v>
      </c>
      <c r="F285" s="4" t="s">
        <v>1384</v>
      </c>
      <c r="G285" s="6">
        <v>44196</v>
      </c>
      <c r="H285" s="6">
        <v>44196</v>
      </c>
      <c r="I285" s="7">
        <v>19404.52</v>
      </c>
      <c r="J285" s="4"/>
      <c r="K285" s="6">
        <v>47848</v>
      </c>
      <c r="L285" s="4"/>
      <c r="M285" s="4"/>
      <c r="N285" s="7">
        <f t="shared" si="12"/>
        <v>19404.52</v>
      </c>
      <c r="O285" s="7">
        <v>19404.52</v>
      </c>
      <c r="P285" s="4"/>
      <c r="Q285" s="4"/>
      <c r="R285" s="4"/>
      <c r="S285" s="73"/>
      <c r="T285" s="9">
        <v>5</v>
      </c>
      <c r="U285" s="8" t="s">
        <v>1362</v>
      </c>
      <c r="V285"/>
      <c r="W285" s="161">
        <f t="shared" si="13"/>
        <v>0</v>
      </c>
    </row>
    <row r="286" spans="1:23" ht="12.75" customHeight="1" x14ac:dyDescent="0.2">
      <c r="A286" s="230"/>
      <c r="B286" s="217"/>
      <c r="C286" s="4" t="s">
        <v>112</v>
      </c>
      <c r="D286" s="4" t="s">
        <v>1362</v>
      </c>
      <c r="E286" s="4" t="s">
        <v>1390</v>
      </c>
      <c r="F286" s="4" t="s">
        <v>1385</v>
      </c>
      <c r="G286" s="6">
        <v>44196</v>
      </c>
      <c r="H286" s="6">
        <v>44196</v>
      </c>
      <c r="I286" s="7">
        <v>19404.52</v>
      </c>
      <c r="J286" s="4"/>
      <c r="K286" s="6">
        <v>48213</v>
      </c>
      <c r="L286" s="4"/>
      <c r="M286" s="4"/>
      <c r="N286" s="7">
        <f t="shared" si="12"/>
        <v>19404.52</v>
      </c>
      <c r="O286" s="7">
        <v>19404.52</v>
      </c>
      <c r="P286" s="4"/>
      <c r="Q286" s="4"/>
      <c r="R286" s="4"/>
      <c r="S286" s="73"/>
      <c r="T286" s="9">
        <v>5</v>
      </c>
      <c r="U286" s="8" t="s">
        <v>1362</v>
      </c>
      <c r="V286"/>
      <c r="W286" s="161">
        <f t="shared" si="13"/>
        <v>0</v>
      </c>
    </row>
    <row r="287" spans="1:23" ht="12.75" customHeight="1" x14ac:dyDescent="0.2">
      <c r="A287" s="230"/>
      <c r="B287" s="217"/>
      <c r="C287" s="4" t="s">
        <v>112</v>
      </c>
      <c r="D287" s="4" t="s">
        <v>1362</v>
      </c>
      <c r="E287" s="4" t="s">
        <v>1391</v>
      </c>
      <c r="F287" s="4" t="s">
        <v>1386</v>
      </c>
      <c r="G287" s="6">
        <v>44196</v>
      </c>
      <c r="H287" s="6">
        <v>44196</v>
      </c>
      <c r="I287" s="7">
        <v>19404.52</v>
      </c>
      <c r="J287" s="4"/>
      <c r="K287" s="6">
        <v>48579</v>
      </c>
      <c r="L287" s="4"/>
      <c r="M287" s="4"/>
      <c r="N287" s="7">
        <f t="shared" si="12"/>
        <v>19404.52</v>
      </c>
      <c r="O287" s="7">
        <v>19404.52</v>
      </c>
      <c r="P287" s="4"/>
      <c r="Q287" s="4"/>
      <c r="R287" s="4"/>
      <c r="S287" s="73"/>
      <c r="T287" s="9">
        <v>5</v>
      </c>
      <c r="U287" s="8" t="s">
        <v>1362</v>
      </c>
      <c r="V287"/>
      <c r="W287" s="161">
        <f t="shared" si="13"/>
        <v>0</v>
      </c>
    </row>
    <row r="288" spans="1:23" ht="12.75" customHeight="1" x14ac:dyDescent="0.2">
      <c r="A288" s="230"/>
      <c r="B288" s="217"/>
      <c r="C288" s="4" t="s">
        <v>112</v>
      </c>
      <c r="D288" s="4" t="s">
        <v>1362</v>
      </c>
      <c r="E288" s="4" t="s">
        <v>1392</v>
      </c>
      <c r="F288" s="4" t="s">
        <v>1387</v>
      </c>
      <c r="G288" s="6">
        <v>44196</v>
      </c>
      <c r="H288" s="6">
        <v>44196</v>
      </c>
      <c r="I288" s="7">
        <v>19404.52</v>
      </c>
      <c r="J288" s="4"/>
      <c r="K288" s="6">
        <v>48944</v>
      </c>
      <c r="L288" s="4"/>
      <c r="M288" s="4"/>
      <c r="N288" s="7">
        <f t="shared" si="12"/>
        <v>19404.52</v>
      </c>
      <c r="O288" s="7">
        <v>19404.52</v>
      </c>
      <c r="P288" s="4"/>
      <c r="Q288" s="4"/>
      <c r="R288" s="4"/>
      <c r="S288" s="73"/>
      <c r="T288" s="9">
        <v>5</v>
      </c>
      <c r="U288" s="8" t="s">
        <v>1362</v>
      </c>
      <c r="V288"/>
      <c r="W288" s="161">
        <f t="shared" si="13"/>
        <v>0</v>
      </c>
    </row>
    <row r="289" spans="1:23" ht="12.75" customHeight="1" x14ac:dyDescent="0.2">
      <c r="A289" s="230"/>
      <c r="B289" s="217"/>
      <c r="C289" s="4" t="s">
        <v>112</v>
      </c>
      <c r="D289" s="4" t="s">
        <v>1362</v>
      </c>
      <c r="E289" s="4" t="s">
        <v>1393</v>
      </c>
      <c r="F289" s="4" t="s">
        <v>1388</v>
      </c>
      <c r="G289" s="6">
        <v>44196</v>
      </c>
      <c r="H289" s="6">
        <v>44196</v>
      </c>
      <c r="I289" s="7">
        <v>19404.52</v>
      </c>
      <c r="J289" s="4"/>
      <c r="K289" s="6">
        <v>49309</v>
      </c>
      <c r="L289" s="4"/>
      <c r="M289" s="4"/>
      <c r="N289" s="7">
        <f t="shared" si="12"/>
        <v>19404.52</v>
      </c>
      <c r="O289" s="7">
        <v>19404.52</v>
      </c>
      <c r="P289" s="4"/>
      <c r="Q289" s="4"/>
      <c r="R289" s="4"/>
      <c r="S289" s="73"/>
      <c r="T289" s="9">
        <v>5</v>
      </c>
      <c r="U289" s="8" t="s">
        <v>1362</v>
      </c>
      <c r="V289"/>
      <c r="W289" s="161">
        <f t="shared" si="13"/>
        <v>0</v>
      </c>
    </row>
    <row r="290" spans="1:23" ht="12.75" customHeight="1" x14ac:dyDescent="0.2">
      <c r="A290" s="230"/>
      <c r="B290" s="217"/>
      <c r="C290" s="4" t="s">
        <v>112</v>
      </c>
      <c r="D290" s="4" t="s">
        <v>1362</v>
      </c>
      <c r="E290" s="4" t="s">
        <v>1394</v>
      </c>
      <c r="F290" s="4" t="s">
        <v>1389</v>
      </c>
      <c r="G290" s="6">
        <v>44196</v>
      </c>
      <c r="H290" s="6">
        <v>44196</v>
      </c>
      <c r="I290" s="7">
        <v>19404.52</v>
      </c>
      <c r="J290" s="4"/>
      <c r="K290" s="6">
        <v>49674</v>
      </c>
      <c r="L290" s="4"/>
      <c r="M290" s="4"/>
      <c r="N290" s="7">
        <f t="shared" si="12"/>
        <v>19404.52</v>
      </c>
      <c r="O290" s="7">
        <v>19404.52</v>
      </c>
      <c r="P290" s="4"/>
      <c r="Q290" s="4"/>
      <c r="R290" s="4"/>
      <c r="S290" s="73"/>
      <c r="T290" s="9">
        <v>5</v>
      </c>
      <c r="U290" s="8" t="s">
        <v>1362</v>
      </c>
      <c r="V290"/>
      <c r="W290" s="161">
        <f t="shared" si="13"/>
        <v>0</v>
      </c>
    </row>
    <row r="291" spans="1:23" s="116" customFormat="1" ht="12.75" customHeight="1" x14ac:dyDescent="0.2">
      <c r="A291" s="231">
        <v>2022</v>
      </c>
      <c r="B291" s="218" t="s">
        <v>945</v>
      </c>
      <c r="C291" s="72" t="s">
        <v>79</v>
      </c>
      <c r="D291" s="72" t="s">
        <v>1177</v>
      </c>
      <c r="E291" s="68" t="s">
        <v>82</v>
      </c>
      <c r="F291" s="68" t="s">
        <v>1396</v>
      </c>
      <c r="G291" s="13">
        <v>44566</v>
      </c>
      <c r="H291" s="13">
        <v>44568</v>
      </c>
      <c r="I291" s="14">
        <v>10000</v>
      </c>
      <c r="J291" s="15">
        <v>90.692800000000005</v>
      </c>
      <c r="K291" s="13">
        <v>45664</v>
      </c>
      <c r="L291" s="15">
        <v>72.631699999999995</v>
      </c>
      <c r="M291" s="14">
        <v>100</v>
      </c>
      <c r="N291" s="14">
        <f t="shared" si="12"/>
        <v>7163.17</v>
      </c>
      <c r="O291" s="14">
        <v>7263.17</v>
      </c>
      <c r="P291" s="15">
        <v>90</v>
      </c>
      <c r="Q291" s="15">
        <v>100</v>
      </c>
      <c r="R291" s="15">
        <v>90</v>
      </c>
      <c r="S291" s="153">
        <v>10000</v>
      </c>
      <c r="T291" s="16">
        <v>6</v>
      </c>
      <c r="U291" s="15">
        <v>9.65</v>
      </c>
      <c r="W291" s="161">
        <f t="shared" si="13"/>
        <v>2736.83</v>
      </c>
    </row>
    <row r="292" spans="1:23" ht="12.75" customHeight="1" x14ac:dyDescent="0.2">
      <c r="A292" s="224"/>
      <c r="B292" s="214"/>
      <c r="C292" s="11" t="s">
        <v>79</v>
      </c>
      <c r="D292" s="68" t="s">
        <v>1177</v>
      </c>
      <c r="E292" s="68" t="s">
        <v>82</v>
      </c>
      <c r="F292" s="13" t="s">
        <v>1403</v>
      </c>
      <c r="G292" s="13">
        <v>44580</v>
      </c>
      <c r="H292" s="13">
        <v>44582</v>
      </c>
      <c r="I292" s="14">
        <v>15000</v>
      </c>
      <c r="J292" s="15">
        <v>92.822900000000004</v>
      </c>
      <c r="K292" s="13">
        <v>45664</v>
      </c>
      <c r="L292" s="15">
        <v>135.5333</v>
      </c>
      <c r="M292" s="14">
        <v>0</v>
      </c>
      <c r="N292" s="14">
        <f t="shared" si="12"/>
        <v>15000</v>
      </c>
      <c r="O292" s="14">
        <v>15000</v>
      </c>
      <c r="P292" s="15">
        <v>90.25</v>
      </c>
      <c r="Q292" s="15">
        <v>97</v>
      </c>
      <c r="R292" s="15">
        <v>90.25</v>
      </c>
      <c r="S292" s="153">
        <v>15000</v>
      </c>
      <c r="T292" s="15">
        <v>6</v>
      </c>
      <c r="U292" s="15">
        <v>8.77</v>
      </c>
      <c r="V292"/>
      <c r="W292" s="161">
        <f t="shared" si="13"/>
        <v>0</v>
      </c>
    </row>
    <row r="293" spans="1:23" ht="12.75" customHeight="1" x14ac:dyDescent="0.2">
      <c r="A293" s="224"/>
      <c r="B293" s="214"/>
      <c r="C293" s="11" t="s">
        <v>111</v>
      </c>
      <c r="D293" s="68" t="s">
        <v>1177</v>
      </c>
      <c r="E293" s="68" t="s">
        <v>82</v>
      </c>
      <c r="F293" s="13" t="s">
        <v>1404</v>
      </c>
      <c r="G293" s="13">
        <v>44580</v>
      </c>
      <c r="H293" s="13">
        <v>44582</v>
      </c>
      <c r="I293" s="14">
        <v>25000</v>
      </c>
      <c r="J293" s="15">
        <v>89.5428</v>
      </c>
      <c r="K293" s="13">
        <v>45678</v>
      </c>
      <c r="L293" s="15">
        <v>182.10239999999999</v>
      </c>
      <c r="M293" s="14">
        <v>0</v>
      </c>
      <c r="N293" s="14">
        <f t="shared" si="12"/>
        <v>18790.599999999999</v>
      </c>
      <c r="O293" s="14">
        <v>18790.599999999999</v>
      </c>
      <c r="P293" s="15">
        <v>89</v>
      </c>
      <c r="Q293" s="15">
        <v>95</v>
      </c>
      <c r="R293" s="15">
        <v>89</v>
      </c>
      <c r="S293" s="153">
        <v>25000</v>
      </c>
      <c r="T293" s="15">
        <v>5.5</v>
      </c>
      <c r="U293" s="15">
        <v>9.59</v>
      </c>
      <c r="V293"/>
      <c r="W293" s="161">
        <f t="shared" si="13"/>
        <v>6209.4000000000015</v>
      </c>
    </row>
    <row r="294" spans="1:23" ht="12.75" customHeight="1" x14ac:dyDescent="0.2">
      <c r="A294" s="224"/>
      <c r="B294" s="214"/>
      <c r="C294" s="11" t="s">
        <v>79</v>
      </c>
      <c r="D294" s="68" t="s">
        <v>1177</v>
      </c>
      <c r="E294" s="68" t="s">
        <v>82</v>
      </c>
      <c r="F294" s="13" t="s">
        <v>1405</v>
      </c>
      <c r="G294" s="13">
        <v>44586</v>
      </c>
      <c r="H294" s="13">
        <v>44588</v>
      </c>
      <c r="I294" s="14">
        <v>30000</v>
      </c>
      <c r="J294" s="15">
        <v>90.887500000000003</v>
      </c>
      <c r="K294" s="13">
        <v>46414</v>
      </c>
      <c r="L294" s="15">
        <v>85.466700000000003</v>
      </c>
      <c r="M294" s="14">
        <v>3800</v>
      </c>
      <c r="N294" s="14">
        <v>21840</v>
      </c>
      <c r="O294" s="14">
        <v>25640</v>
      </c>
      <c r="P294" s="15">
        <v>90</v>
      </c>
      <c r="Q294" s="15">
        <v>95</v>
      </c>
      <c r="R294" s="15">
        <v>90</v>
      </c>
      <c r="S294" s="153">
        <v>30000</v>
      </c>
      <c r="T294" s="15">
        <v>6</v>
      </c>
      <c r="U294" s="15">
        <v>9.57</v>
      </c>
      <c r="V294"/>
      <c r="W294" s="161">
        <f t="shared" si="13"/>
        <v>4360</v>
      </c>
    </row>
    <row r="295" spans="1:23" ht="12.75" customHeight="1" x14ac:dyDescent="0.2">
      <c r="A295" s="224"/>
      <c r="B295" s="215"/>
      <c r="C295" s="11" t="s">
        <v>111</v>
      </c>
      <c r="D295" s="68" t="s">
        <v>1177</v>
      </c>
      <c r="E295" s="68" t="s">
        <v>82</v>
      </c>
      <c r="F295" s="13" t="s">
        <v>1406</v>
      </c>
      <c r="G295" s="13">
        <v>44587</v>
      </c>
      <c r="H295" s="13">
        <v>44589</v>
      </c>
      <c r="I295" s="14">
        <v>15000</v>
      </c>
      <c r="J295" s="15">
        <v>91.278300000000002</v>
      </c>
      <c r="K295" s="13">
        <v>45678</v>
      </c>
      <c r="L295" s="15">
        <v>242.53333000000001</v>
      </c>
      <c r="M295" s="14">
        <v>200</v>
      </c>
      <c r="N295" s="14">
        <v>14800</v>
      </c>
      <c r="O295" s="14">
        <v>15000</v>
      </c>
      <c r="P295" s="15">
        <v>90.4</v>
      </c>
      <c r="Q295" s="15">
        <v>93</v>
      </c>
      <c r="R295" s="15">
        <v>90.4</v>
      </c>
      <c r="S295" s="153">
        <v>15000</v>
      </c>
      <c r="T295" s="15">
        <v>5.5</v>
      </c>
      <c r="U295" s="15">
        <v>8.8800000000000008</v>
      </c>
      <c r="V295"/>
      <c r="W295" s="161">
        <f t="shared" si="13"/>
        <v>0</v>
      </c>
    </row>
    <row r="296" spans="1:23" ht="12.75" customHeight="1" x14ac:dyDescent="0.2">
      <c r="A296" s="224"/>
      <c r="B296" s="210" t="s">
        <v>944</v>
      </c>
      <c r="C296" s="4" t="s">
        <v>79</v>
      </c>
      <c r="D296" s="4" t="s">
        <v>1177</v>
      </c>
      <c r="E296" s="4" t="s">
        <v>80</v>
      </c>
      <c r="F296" s="4" t="s">
        <v>1413</v>
      </c>
      <c r="G296" s="6">
        <v>44600</v>
      </c>
      <c r="H296" s="6">
        <v>44602</v>
      </c>
      <c r="I296" s="7">
        <v>15000</v>
      </c>
      <c r="J296" s="8">
        <v>91.809899999999999</v>
      </c>
      <c r="K296" s="6">
        <v>45332</v>
      </c>
      <c r="L296" s="8">
        <v>149.80289999999999</v>
      </c>
      <c r="M296" s="7">
        <v>8000</v>
      </c>
      <c r="N296" s="7">
        <f t="shared" ref="N296:N302" si="14">O296-M296</f>
        <v>7000</v>
      </c>
      <c r="O296" s="7">
        <v>15000</v>
      </c>
      <c r="P296" s="8">
        <v>91.1</v>
      </c>
      <c r="Q296" s="8">
        <v>96</v>
      </c>
      <c r="R296" s="8">
        <v>91.1</v>
      </c>
      <c r="S296" s="154">
        <v>15000</v>
      </c>
      <c r="T296" s="9">
        <v>5</v>
      </c>
      <c r="U296" s="8">
        <v>9.6</v>
      </c>
      <c r="V296"/>
      <c r="W296" s="161">
        <f t="shared" si="13"/>
        <v>0</v>
      </c>
    </row>
    <row r="297" spans="1:23" ht="12.75" customHeight="1" x14ac:dyDescent="0.2">
      <c r="A297" s="224"/>
      <c r="B297" s="211"/>
      <c r="C297" s="4" t="s">
        <v>76</v>
      </c>
      <c r="D297" s="4" t="s">
        <v>1177</v>
      </c>
      <c r="E297" s="4" t="s">
        <v>92</v>
      </c>
      <c r="F297" s="4" t="s">
        <v>1416</v>
      </c>
      <c r="G297" s="6">
        <v>44606</v>
      </c>
      <c r="H297" s="6">
        <v>44608</v>
      </c>
      <c r="I297" s="7">
        <v>12000</v>
      </c>
      <c r="J297" s="8">
        <v>100</v>
      </c>
      <c r="K297" s="6">
        <v>48260</v>
      </c>
      <c r="L297" s="8">
        <v>82.083299999999994</v>
      </c>
      <c r="M297" s="7">
        <v>9850</v>
      </c>
      <c r="N297" s="7">
        <f t="shared" si="14"/>
        <v>0</v>
      </c>
      <c r="O297" s="7">
        <v>9850</v>
      </c>
      <c r="P297" s="8">
        <v>100</v>
      </c>
      <c r="Q297" s="8">
        <v>100</v>
      </c>
      <c r="R297" s="8">
        <v>10</v>
      </c>
      <c r="S297" s="154">
        <v>12000</v>
      </c>
      <c r="T297" s="9">
        <v>5</v>
      </c>
      <c r="U297" s="8">
        <v>5</v>
      </c>
      <c r="V297"/>
      <c r="W297" s="161">
        <f t="shared" si="13"/>
        <v>2150</v>
      </c>
    </row>
    <row r="298" spans="1:23" ht="12.75" customHeight="1" x14ac:dyDescent="0.2">
      <c r="A298" s="224"/>
      <c r="B298" s="211"/>
      <c r="C298" s="4" t="s">
        <v>111</v>
      </c>
      <c r="D298" s="4" t="s">
        <v>1177</v>
      </c>
      <c r="E298" s="4" t="s">
        <v>77</v>
      </c>
      <c r="F298" s="4" t="s">
        <v>1417</v>
      </c>
      <c r="G298" s="6">
        <v>44608</v>
      </c>
      <c r="H298" s="6">
        <v>44638</v>
      </c>
      <c r="I298" s="7">
        <v>12500</v>
      </c>
      <c r="J298" s="8">
        <v>90.103099999999998</v>
      </c>
      <c r="K298" s="6">
        <v>46436</v>
      </c>
      <c r="L298" s="8">
        <v>71.215999999999994</v>
      </c>
      <c r="M298" s="7">
        <v>3050</v>
      </c>
      <c r="N298" s="7">
        <f t="shared" si="14"/>
        <v>5352</v>
      </c>
      <c r="O298" s="7">
        <v>8402</v>
      </c>
      <c r="P298" s="8">
        <v>89</v>
      </c>
      <c r="Q298" s="8">
        <v>97.6</v>
      </c>
      <c r="R298" s="8">
        <v>89</v>
      </c>
      <c r="S298" s="154">
        <v>12500</v>
      </c>
      <c r="T298" s="9">
        <v>6.25</v>
      </c>
      <c r="U298" s="8">
        <v>8.74</v>
      </c>
      <c r="V298"/>
      <c r="W298" s="161">
        <f t="shared" si="13"/>
        <v>4098</v>
      </c>
    </row>
    <row r="299" spans="1:23" ht="12.75" customHeight="1" x14ac:dyDescent="0.2">
      <c r="A299" s="224"/>
      <c r="B299" s="211"/>
      <c r="C299" s="4" t="s">
        <v>111</v>
      </c>
      <c r="D299" s="4" t="s">
        <v>1177</v>
      </c>
      <c r="E299" s="4" t="s">
        <v>82</v>
      </c>
      <c r="F299" s="4" t="s">
        <v>1418</v>
      </c>
      <c r="G299" s="6">
        <v>44608</v>
      </c>
      <c r="H299" s="6">
        <v>44610</v>
      </c>
      <c r="I299" s="7">
        <v>22500</v>
      </c>
      <c r="J299" s="8">
        <v>91.522599999999997</v>
      </c>
      <c r="K299" s="6">
        <v>45706</v>
      </c>
      <c r="L299" s="8">
        <v>176.04939999999999</v>
      </c>
      <c r="M299" s="7">
        <v>6000</v>
      </c>
      <c r="N299" s="7">
        <f t="shared" si="14"/>
        <v>16500</v>
      </c>
      <c r="O299" s="7">
        <v>22500</v>
      </c>
      <c r="P299" s="8">
        <v>91</v>
      </c>
      <c r="Q299" s="8">
        <v>98.2</v>
      </c>
      <c r="R299" s="8">
        <v>91</v>
      </c>
      <c r="S299" s="154">
        <v>22500</v>
      </c>
      <c r="T299" s="9">
        <v>5.25</v>
      </c>
      <c r="U299" s="8">
        <v>8.51</v>
      </c>
      <c r="V299"/>
      <c r="W299" s="161">
        <f t="shared" si="13"/>
        <v>0</v>
      </c>
    </row>
    <row r="300" spans="1:23" ht="12.75" customHeight="1" x14ac:dyDescent="0.2">
      <c r="A300" s="224"/>
      <c r="B300" s="211"/>
      <c r="C300" s="4" t="s">
        <v>79</v>
      </c>
      <c r="D300" s="4" t="s">
        <v>1177</v>
      </c>
      <c r="E300" s="4" t="s">
        <v>82</v>
      </c>
      <c r="F300" s="4" t="s">
        <v>1422</v>
      </c>
      <c r="G300" s="6">
        <v>44614</v>
      </c>
      <c r="H300" s="6">
        <v>44616</v>
      </c>
      <c r="I300" s="7">
        <v>10000</v>
      </c>
      <c r="J300" s="8">
        <v>92.000299999999996</v>
      </c>
      <c r="K300" s="6">
        <v>45712</v>
      </c>
      <c r="L300" s="8">
        <v>190.6773</v>
      </c>
      <c r="M300" s="7">
        <v>5065</v>
      </c>
      <c r="N300" s="7">
        <f t="shared" si="14"/>
        <v>4935</v>
      </c>
      <c r="O300" s="7">
        <v>10000</v>
      </c>
      <c r="P300" s="8">
        <v>92</v>
      </c>
      <c r="Q300" s="8">
        <v>95</v>
      </c>
      <c r="R300" s="8">
        <v>92</v>
      </c>
      <c r="S300" s="154">
        <v>10000</v>
      </c>
      <c r="T300" s="9">
        <v>6</v>
      </c>
      <c r="U300" s="8">
        <v>9.11</v>
      </c>
      <c r="V300"/>
      <c r="W300" s="161">
        <f t="shared" si="13"/>
        <v>0</v>
      </c>
    </row>
    <row r="301" spans="1:23" ht="12.75" customHeight="1" x14ac:dyDescent="0.2">
      <c r="A301" s="224"/>
      <c r="B301" s="211"/>
      <c r="C301" s="4" t="s">
        <v>79</v>
      </c>
      <c r="D301" s="4" t="s">
        <v>1177</v>
      </c>
      <c r="E301" s="4" t="s">
        <v>77</v>
      </c>
      <c r="F301" s="4" t="s">
        <v>1423</v>
      </c>
      <c r="G301" s="6">
        <v>44614</v>
      </c>
      <c r="H301" s="6">
        <v>44616</v>
      </c>
      <c r="I301" s="7">
        <v>15000</v>
      </c>
      <c r="J301" s="8">
        <v>90.055499999999995</v>
      </c>
      <c r="K301" s="6">
        <v>46442</v>
      </c>
      <c r="L301" s="8">
        <v>111.5067</v>
      </c>
      <c r="M301" s="7">
        <v>716</v>
      </c>
      <c r="N301" s="7">
        <f t="shared" si="14"/>
        <v>14284</v>
      </c>
      <c r="O301" s="7">
        <v>15000</v>
      </c>
      <c r="P301" s="8">
        <v>90</v>
      </c>
      <c r="Q301" s="8">
        <v>92</v>
      </c>
      <c r="R301" s="8">
        <v>90</v>
      </c>
      <c r="S301" s="154">
        <v>15000</v>
      </c>
      <c r="T301" s="9">
        <v>6.5</v>
      </c>
      <c r="U301" s="8">
        <v>9.01</v>
      </c>
      <c r="V301"/>
      <c r="W301" s="161">
        <f t="shared" si="13"/>
        <v>0</v>
      </c>
    </row>
    <row r="302" spans="1:23" ht="12.75" customHeight="1" x14ac:dyDescent="0.2">
      <c r="A302" s="224"/>
      <c r="B302" s="211"/>
      <c r="C302" s="4" t="s">
        <v>111</v>
      </c>
      <c r="D302" s="4" t="s">
        <v>1177</v>
      </c>
      <c r="E302" s="4" t="s">
        <v>77</v>
      </c>
      <c r="F302" s="4" t="s">
        <v>1424</v>
      </c>
      <c r="G302" s="6">
        <v>44615</v>
      </c>
      <c r="H302" s="6">
        <v>44617</v>
      </c>
      <c r="I302" s="7">
        <v>10000</v>
      </c>
      <c r="J302" s="8">
        <v>90.308800000000005</v>
      </c>
      <c r="K302" s="6">
        <v>46436</v>
      </c>
      <c r="L302" s="8">
        <v>186.447</v>
      </c>
      <c r="M302" s="7">
        <v>350</v>
      </c>
      <c r="N302" s="7">
        <f t="shared" si="14"/>
        <v>9650</v>
      </c>
      <c r="O302" s="7">
        <v>10000</v>
      </c>
      <c r="P302" s="8">
        <v>90.1</v>
      </c>
      <c r="Q302" s="8">
        <v>98.3</v>
      </c>
      <c r="R302" s="8">
        <v>90.1</v>
      </c>
      <c r="S302" s="154">
        <v>10000</v>
      </c>
      <c r="T302" s="9">
        <v>6.25</v>
      </c>
      <c r="U302" s="8">
        <v>8.68</v>
      </c>
      <c r="V302"/>
      <c r="W302" s="161">
        <f t="shared" si="13"/>
        <v>0</v>
      </c>
    </row>
    <row r="303" spans="1:23" ht="12.75" customHeight="1" x14ac:dyDescent="0.2">
      <c r="A303" s="224"/>
      <c r="B303" s="218" t="s">
        <v>943</v>
      </c>
      <c r="C303" s="11" t="s">
        <v>79</v>
      </c>
      <c r="D303" s="11" t="s">
        <v>1177</v>
      </c>
      <c r="E303" s="68" t="s">
        <v>80</v>
      </c>
      <c r="F303" s="68" t="s">
        <v>1426</v>
      </c>
      <c r="G303" s="13">
        <v>44621</v>
      </c>
      <c r="H303" s="13">
        <v>44623</v>
      </c>
      <c r="I303" s="14">
        <v>10000</v>
      </c>
      <c r="J303" s="15">
        <v>93.134100000000004</v>
      </c>
      <c r="K303" s="13">
        <v>45332</v>
      </c>
      <c r="L303" s="15">
        <v>114.9222</v>
      </c>
      <c r="M303" s="14">
        <v>3032</v>
      </c>
      <c r="N303" s="14">
        <f t="shared" ref="N303:N315" si="15">O303-M303</f>
        <v>6968</v>
      </c>
      <c r="O303" s="14">
        <v>10000</v>
      </c>
      <c r="P303" s="15">
        <v>92</v>
      </c>
      <c r="Q303" s="15">
        <v>93.25</v>
      </c>
      <c r="R303" s="15">
        <v>92</v>
      </c>
      <c r="S303" s="153">
        <f t="shared" ref="S303:S366" si="16">I303</f>
        <v>10000</v>
      </c>
      <c r="T303" s="16">
        <v>5</v>
      </c>
      <c r="U303" s="15">
        <v>8.82</v>
      </c>
      <c r="V303"/>
      <c r="W303" s="161">
        <f t="shared" si="13"/>
        <v>0</v>
      </c>
    </row>
    <row r="304" spans="1:23" ht="12.75" customHeight="1" x14ac:dyDescent="0.2">
      <c r="A304" s="224"/>
      <c r="B304" s="214"/>
      <c r="C304" s="11" t="s">
        <v>79</v>
      </c>
      <c r="D304" s="68" t="s">
        <v>1177</v>
      </c>
      <c r="E304" s="68" t="s">
        <v>82</v>
      </c>
      <c r="F304" s="13" t="s">
        <v>2325</v>
      </c>
      <c r="G304" s="13">
        <v>44621</v>
      </c>
      <c r="H304" s="13">
        <v>44623</v>
      </c>
      <c r="I304" s="14">
        <v>10000</v>
      </c>
      <c r="J304" s="15">
        <v>92.614900000000006</v>
      </c>
      <c r="K304" s="13">
        <v>45712</v>
      </c>
      <c r="L304" s="15">
        <v>97.8172</v>
      </c>
      <c r="M304" s="14">
        <v>4461.71</v>
      </c>
      <c r="N304" s="14">
        <f t="shared" si="15"/>
        <v>1500</v>
      </c>
      <c r="O304" s="14">
        <v>5961.71</v>
      </c>
      <c r="P304" s="15">
        <v>91.5</v>
      </c>
      <c r="Q304" s="15">
        <v>92.5</v>
      </c>
      <c r="R304" s="15">
        <v>91.5</v>
      </c>
      <c r="S304" s="153">
        <f t="shared" si="16"/>
        <v>10000</v>
      </c>
      <c r="T304" s="15">
        <v>6</v>
      </c>
      <c r="U304" s="15">
        <v>8.86</v>
      </c>
      <c r="V304"/>
      <c r="W304" s="161">
        <f t="shared" si="13"/>
        <v>4038.29</v>
      </c>
    </row>
    <row r="305" spans="1:23" ht="12.75" customHeight="1" x14ac:dyDescent="0.2">
      <c r="A305" s="224"/>
      <c r="B305" s="214"/>
      <c r="C305" s="11" t="s">
        <v>79</v>
      </c>
      <c r="D305" s="68" t="s">
        <v>1177</v>
      </c>
      <c r="E305" s="68" t="s">
        <v>77</v>
      </c>
      <c r="F305" s="13" t="s">
        <v>1427</v>
      </c>
      <c r="G305" s="13">
        <v>44621</v>
      </c>
      <c r="H305" s="13">
        <v>44623</v>
      </c>
      <c r="I305" s="14">
        <v>5000</v>
      </c>
      <c r="J305" s="15">
        <v>91.128200000000007</v>
      </c>
      <c r="K305" s="13">
        <v>46442</v>
      </c>
      <c r="L305" s="15">
        <v>91.305000000000007</v>
      </c>
      <c r="M305" s="14">
        <v>3000</v>
      </c>
      <c r="N305" s="14">
        <f t="shared" si="15"/>
        <v>1565.2399999999998</v>
      </c>
      <c r="O305" s="14">
        <v>4565.24</v>
      </c>
      <c r="P305" s="15">
        <v>89</v>
      </c>
      <c r="Q305" s="15">
        <v>95</v>
      </c>
      <c r="R305" s="15">
        <v>89</v>
      </c>
      <c r="S305" s="153">
        <f t="shared" si="16"/>
        <v>5000</v>
      </c>
      <c r="T305" s="15">
        <v>6.5</v>
      </c>
      <c r="U305" s="15">
        <v>8.73</v>
      </c>
      <c r="V305"/>
      <c r="W305" s="161">
        <f t="shared" si="13"/>
        <v>434.76000000000022</v>
      </c>
    </row>
    <row r="306" spans="1:23" ht="12.75" customHeight="1" x14ac:dyDescent="0.2">
      <c r="A306" s="224"/>
      <c r="B306" s="214"/>
      <c r="C306" s="11" t="s">
        <v>113</v>
      </c>
      <c r="D306" s="68" t="s">
        <v>1177</v>
      </c>
      <c r="E306" s="68" t="s">
        <v>80</v>
      </c>
      <c r="F306" s="13" t="s">
        <v>1428</v>
      </c>
      <c r="G306" s="13">
        <v>44622</v>
      </c>
      <c r="H306" s="13">
        <v>44624</v>
      </c>
      <c r="I306" s="14">
        <v>15000</v>
      </c>
      <c r="J306" s="15">
        <v>94.565299999999993</v>
      </c>
      <c r="K306" s="13">
        <v>45355</v>
      </c>
      <c r="L306" s="15">
        <v>27.366700000000002</v>
      </c>
      <c r="M306" s="14">
        <v>0</v>
      </c>
      <c r="N306" s="14">
        <f t="shared" si="15"/>
        <v>4105</v>
      </c>
      <c r="O306" s="14">
        <v>4105</v>
      </c>
      <c r="P306" s="15">
        <v>90</v>
      </c>
      <c r="Q306" s="15">
        <v>96</v>
      </c>
      <c r="R306" s="15">
        <v>90</v>
      </c>
      <c r="S306" s="153">
        <f t="shared" si="16"/>
        <v>15000</v>
      </c>
      <c r="T306" s="15">
        <v>6.5</v>
      </c>
      <c r="U306" s="15">
        <v>9.5500000000000007</v>
      </c>
      <c r="V306"/>
      <c r="W306" s="161">
        <f t="shared" si="13"/>
        <v>10895</v>
      </c>
    </row>
    <row r="307" spans="1:23" ht="12.75" customHeight="1" x14ac:dyDescent="0.2">
      <c r="A307" s="224"/>
      <c r="B307" s="214"/>
      <c r="C307" s="11" t="s">
        <v>76</v>
      </c>
      <c r="D307" s="68" t="s">
        <v>1177</v>
      </c>
      <c r="E307" s="68" t="s">
        <v>77</v>
      </c>
      <c r="F307" s="13" t="s">
        <v>1433</v>
      </c>
      <c r="G307" s="13">
        <v>44627</v>
      </c>
      <c r="H307" s="13">
        <v>44629</v>
      </c>
      <c r="I307" s="14">
        <v>60000</v>
      </c>
      <c r="J307" s="15">
        <v>98.132599999999996</v>
      </c>
      <c r="K307" s="13">
        <v>46455</v>
      </c>
      <c r="L307" s="15">
        <v>96.724999999999994</v>
      </c>
      <c r="M307" s="14">
        <v>55535</v>
      </c>
      <c r="N307" s="14">
        <f t="shared" si="15"/>
        <v>1500</v>
      </c>
      <c r="O307" s="14">
        <v>57035</v>
      </c>
      <c r="P307" s="15">
        <v>97.5</v>
      </c>
      <c r="Q307" s="15">
        <v>100</v>
      </c>
      <c r="R307" s="15">
        <v>97.5</v>
      </c>
      <c r="S307" s="153">
        <f t="shared" si="16"/>
        <v>60000</v>
      </c>
      <c r="T307" s="15">
        <v>5.5</v>
      </c>
      <c r="U307" s="15">
        <v>5.94</v>
      </c>
      <c r="W307" s="161">
        <f t="shared" si="13"/>
        <v>2965</v>
      </c>
    </row>
    <row r="308" spans="1:23" ht="12.75" customHeight="1" x14ac:dyDescent="0.2">
      <c r="A308" s="224"/>
      <c r="B308" s="214"/>
      <c r="C308" s="11" t="s">
        <v>111</v>
      </c>
      <c r="D308" s="11" t="s">
        <v>1177</v>
      </c>
      <c r="E308" s="68" t="s">
        <v>85</v>
      </c>
      <c r="F308" s="68" t="s">
        <v>1434</v>
      </c>
      <c r="G308" s="13">
        <v>44629</v>
      </c>
      <c r="H308" s="13">
        <v>44631</v>
      </c>
      <c r="I308" s="14">
        <v>25000</v>
      </c>
      <c r="J308" s="15">
        <v>90.6995</v>
      </c>
      <c r="K308" s="13">
        <v>46092</v>
      </c>
      <c r="L308" s="15">
        <v>76.487799999999993</v>
      </c>
      <c r="M308" s="14">
        <v>0</v>
      </c>
      <c r="N308" s="14">
        <f t="shared" si="15"/>
        <v>19121.96</v>
      </c>
      <c r="O308" s="14">
        <v>19121.96</v>
      </c>
      <c r="P308" s="15">
        <v>90</v>
      </c>
      <c r="Q308" s="15">
        <v>92</v>
      </c>
      <c r="R308" s="15">
        <v>90</v>
      </c>
      <c r="S308" s="153">
        <f t="shared" si="16"/>
        <v>25000</v>
      </c>
      <c r="T308" s="16">
        <v>5.75</v>
      </c>
      <c r="U308" s="15">
        <v>8.5399999999999991</v>
      </c>
      <c r="V308"/>
      <c r="W308" s="161">
        <f t="shared" si="13"/>
        <v>5878.0400000000009</v>
      </c>
    </row>
    <row r="309" spans="1:23" ht="15" customHeight="1" x14ac:dyDescent="0.2">
      <c r="A309" s="224"/>
      <c r="B309" s="214"/>
      <c r="C309" s="11" t="s">
        <v>111</v>
      </c>
      <c r="D309" s="68" t="s">
        <v>1177</v>
      </c>
      <c r="E309" s="68" t="s">
        <v>77</v>
      </c>
      <c r="F309" s="13" t="s">
        <v>1435</v>
      </c>
      <c r="G309" s="13">
        <v>44629</v>
      </c>
      <c r="H309" s="13">
        <v>44631</v>
      </c>
      <c r="I309" s="14">
        <v>15000</v>
      </c>
      <c r="J309" s="15">
        <v>90.219499999999996</v>
      </c>
      <c r="K309" s="13">
        <v>46457</v>
      </c>
      <c r="L309" s="15">
        <v>81.631299999999996</v>
      </c>
      <c r="M309" s="14">
        <v>0</v>
      </c>
      <c r="N309" s="14">
        <f t="shared" si="15"/>
        <v>12244.7</v>
      </c>
      <c r="O309" s="14">
        <v>12244.7</v>
      </c>
      <c r="P309" s="15">
        <v>89.5</v>
      </c>
      <c r="Q309" s="15">
        <v>98</v>
      </c>
      <c r="R309" s="15">
        <v>89.5</v>
      </c>
      <c r="S309" s="153">
        <f t="shared" si="16"/>
        <v>15000</v>
      </c>
      <c r="T309" s="15">
        <v>6.25</v>
      </c>
      <c r="U309" s="15">
        <v>8.6999999999999993</v>
      </c>
      <c r="V309"/>
      <c r="W309" s="161">
        <f t="shared" si="13"/>
        <v>2755.2999999999993</v>
      </c>
    </row>
    <row r="310" spans="1:23" ht="15" customHeight="1" x14ac:dyDescent="0.2">
      <c r="A310" s="224"/>
      <c r="B310" s="214"/>
      <c r="C310" s="11" t="s">
        <v>113</v>
      </c>
      <c r="D310" s="68" t="s">
        <v>1177</v>
      </c>
      <c r="E310" s="68" t="s">
        <v>80</v>
      </c>
      <c r="F310" s="13" t="s">
        <v>1436</v>
      </c>
      <c r="G310" s="13">
        <v>44629</v>
      </c>
      <c r="H310" s="13">
        <v>44631</v>
      </c>
      <c r="I310" s="14">
        <v>10000</v>
      </c>
      <c r="J310" s="15">
        <v>91.586200000000005</v>
      </c>
      <c r="K310" s="13">
        <v>45362</v>
      </c>
      <c r="L310" s="15">
        <v>73.599999999999994</v>
      </c>
      <c r="M310" s="14">
        <v>7250</v>
      </c>
      <c r="N310" s="14">
        <f t="shared" si="15"/>
        <v>0</v>
      </c>
      <c r="O310" s="14">
        <v>7250</v>
      </c>
      <c r="P310" s="15">
        <v>91</v>
      </c>
      <c r="Q310" s="15">
        <v>92</v>
      </c>
      <c r="R310" s="15">
        <v>91</v>
      </c>
      <c r="S310" s="153">
        <f t="shared" si="16"/>
        <v>10000</v>
      </c>
      <c r="T310" s="15">
        <v>6</v>
      </c>
      <c r="U310" s="15">
        <v>10.79</v>
      </c>
      <c r="V310"/>
      <c r="W310" s="161">
        <f t="shared" si="13"/>
        <v>2750</v>
      </c>
    </row>
    <row r="311" spans="1:23" ht="15" customHeight="1" x14ac:dyDescent="0.2">
      <c r="A311" s="224"/>
      <c r="B311" s="214"/>
      <c r="C311" s="11" t="s">
        <v>76</v>
      </c>
      <c r="D311" s="68" t="s">
        <v>1362</v>
      </c>
      <c r="E311" s="68" t="s">
        <v>85</v>
      </c>
      <c r="F311" s="13" t="s">
        <v>1439</v>
      </c>
      <c r="G311" s="13">
        <v>44636</v>
      </c>
      <c r="H311" s="13">
        <v>44636</v>
      </c>
      <c r="I311" s="14">
        <v>25000</v>
      </c>
      <c r="J311" s="15"/>
      <c r="K311" s="13">
        <v>46097</v>
      </c>
      <c r="L311" s="15"/>
      <c r="M311" s="14"/>
      <c r="N311" s="14">
        <f t="shared" si="15"/>
        <v>25000</v>
      </c>
      <c r="O311" s="14">
        <v>25000</v>
      </c>
      <c r="P311" s="15"/>
      <c r="Q311" s="15"/>
      <c r="R311" s="15"/>
      <c r="S311" s="153">
        <f t="shared" si="16"/>
        <v>25000</v>
      </c>
      <c r="T311" s="15">
        <v>4.5</v>
      </c>
      <c r="U311" s="15" t="s">
        <v>1362</v>
      </c>
      <c r="V311"/>
      <c r="W311" s="161">
        <f t="shared" si="13"/>
        <v>0</v>
      </c>
    </row>
    <row r="312" spans="1:23" ht="15" customHeight="1" x14ac:dyDescent="0.2">
      <c r="A312" s="224"/>
      <c r="B312" s="214"/>
      <c r="C312" s="11" t="s">
        <v>76</v>
      </c>
      <c r="D312" s="68" t="s">
        <v>1362</v>
      </c>
      <c r="E312" s="68" t="s">
        <v>77</v>
      </c>
      <c r="F312" s="13" t="s">
        <v>1440</v>
      </c>
      <c r="G312" s="13">
        <v>44636</v>
      </c>
      <c r="H312" s="13">
        <v>44636</v>
      </c>
      <c r="I312" s="14">
        <v>23000</v>
      </c>
      <c r="J312" s="15"/>
      <c r="K312" s="13">
        <v>46462</v>
      </c>
      <c r="L312" s="15"/>
      <c r="M312" s="14"/>
      <c r="N312" s="14">
        <f t="shared" si="15"/>
        <v>23000</v>
      </c>
      <c r="O312" s="14">
        <v>23000</v>
      </c>
      <c r="P312" s="15"/>
      <c r="Q312" s="15"/>
      <c r="R312" s="15"/>
      <c r="S312" s="153">
        <f t="shared" si="16"/>
        <v>23000</v>
      </c>
      <c r="T312" s="15">
        <v>5.25</v>
      </c>
      <c r="U312" s="15" t="s">
        <v>1362</v>
      </c>
      <c r="W312" s="161">
        <f t="shared" si="13"/>
        <v>0</v>
      </c>
    </row>
    <row r="313" spans="1:23" ht="15" customHeight="1" x14ac:dyDescent="0.2">
      <c r="A313" s="224"/>
      <c r="B313" s="214"/>
      <c r="C313" s="11" t="s">
        <v>111</v>
      </c>
      <c r="D313" s="11" t="s">
        <v>1177</v>
      </c>
      <c r="E313" s="68" t="s">
        <v>92</v>
      </c>
      <c r="F313" s="68" t="s">
        <v>1322</v>
      </c>
      <c r="G313" s="13">
        <v>44636</v>
      </c>
      <c r="H313" s="13">
        <v>44638</v>
      </c>
      <c r="I313" s="14">
        <v>10000</v>
      </c>
      <c r="J313" s="15">
        <v>93.166200000000003</v>
      </c>
      <c r="K313" s="13">
        <v>48073</v>
      </c>
      <c r="L313" s="15">
        <v>75.500500000000002</v>
      </c>
      <c r="M313" s="14">
        <v>850</v>
      </c>
      <c r="N313" s="14">
        <f t="shared" si="15"/>
        <v>6700.05</v>
      </c>
      <c r="O313" s="14">
        <v>7550.05</v>
      </c>
      <c r="P313" s="15">
        <v>88</v>
      </c>
      <c r="Q313" s="15">
        <v>90</v>
      </c>
      <c r="R313" s="15">
        <v>88</v>
      </c>
      <c r="S313" s="153">
        <f t="shared" si="16"/>
        <v>10000</v>
      </c>
      <c r="T313" s="16">
        <v>8.25</v>
      </c>
      <c r="U313" s="15">
        <v>9.39</v>
      </c>
      <c r="V313"/>
      <c r="W313" s="161">
        <f t="shared" si="13"/>
        <v>2449.9499999999998</v>
      </c>
    </row>
    <row r="314" spans="1:23" ht="15" customHeight="1" x14ac:dyDescent="0.2">
      <c r="A314" s="224"/>
      <c r="B314" s="214"/>
      <c r="C314" s="11" t="s">
        <v>113</v>
      </c>
      <c r="D314" s="11" t="s">
        <v>1177</v>
      </c>
      <c r="E314" s="68" t="s">
        <v>82</v>
      </c>
      <c r="F314" s="68" t="s">
        <v>1441</v>
      </c>
      <c r="G314" s="13">
        <v>44636</v>
      </c>
      <c r="H314" s="13">
        <v>44638</v>
      </c>
      <c r="I314" s="14">
        <v>10000</v>
      </c>
      <c r="J314" s="15">
        <v>92.5</v>
      </c>
      <c r="K314" s="13">
        <v>45734</v>
      </c>
      <c r="L314" s="15">
        <v>100</v>
      </c>
      <c r="M314" s="14">
        <v>2000</v>
      </c>
      <c r="N314" s="14">
        <f t="shared" ref="N314:N377" si="17">O314-M314</f>
        <v>8000</v>
      </c>
      <c r="O314" s="14">
        <v>10000</v>
      </c>
      <c r="P314" s="15">
        <v>91</v>
      </c>
      <c r="Q314" s="15">
        <v>98</v>
      </c>
      <c r="R314" s="15">
        <v>91</v>
      </c>
      <c r="S314" s="153">
        <f t="shared" si="16"/>
        <v>10000</v>
      </c>
      <c r="T314" s="16">
        <v>6</v>
      </c>
      <c r="U314" s="15">
        <v>8.9</v>
      </c>
      <c r="V314"/>
      <c r="W314" s="161">
        <f t="shared" si="13"/>
        <v>0</v>
      </c>
    </row>
    <row r="315" spans="1:23" ht="15" customHeight="1" x14ac:dyDescent="0.2">
      <c r="A315" s="224"/>
      <c r="B315" s="214"/>
      <c r="C315" s="11" t="s">
        <v>76</v>
      </c>
      <c r="D315" s="11" t="s">
        <v>1177</v>
      </c>
      <c r="E315" s="68" t="s">
        <v>77</v>
      </c>
      <c r="F315" s="68" t="s">
        <v>1444</v>
      </c>
      <c r="G315" s="13">
        <v>44641</v>
      </c>
      <c r="H315" s="13">
        <v>44643</v>
      </c>
      <c r="I315" s="14">
        <v>40000</v>
      </c>
      <c r="J315" s="15">
        <v>98.047899999999998</v>
      </c>
      <c r="K315" s="13">
        <v>46455</v>
      </c>
      <c r="L315" s="15">
        <v>86.331000000000003</v>
      </c>
      <c r="M315" s="14">
        <v>32532.400000000001</v>
      </c>
      <c r="N315" s="14">
        <f t="shared" si="15"/>
        <v>0</v>
      </c>
      <c r="O315" s="14">
        <v>32532.400000000001</v>
      </c>
      <c r="P315" s="15">
        <v>97.5</v>
      </c>
      <c r="Q315" s="15">
        <v>100</v>
      </c>
      <c r="R315" s="15">
        <v>97.5</v>
      </c>
      <c r="S315" s="153">
        <f t="shared" si="16"/>
        <v>40000</v>
      </c>
      <c r="T315" s="16">
        <v>5.5</v>
      </c>
      <c r="U315" s="15">
        <v>5.96</v>
      </c>
      <c r="W315" s="161">
        <f t="shared" si="13"/>
        <v>7467.5999999999985</v>
      </c>
    </row>
    <row r="316" spans="1:23" ht="15" customHeight="1" x14ac:dyDescent="0.2">
      <c r="A316" s="224"/>
      <c r="B316" s="214"/>
      <c r="C316" s="11" t="s">
        <v>79</v>
      </c>
      <c r="D316" s="11" t="s">
        <v>1177</v>
      </c>
      <c r="E316" s="68" t="s">
        <v>77</v>
      </c>
      <c r="F316" s="68" t="s">
        <v>1445</v>
      </c>
      <c r="G316" s="13">
        <v>44642</v>
      </c>
      <c r="H316" s="13">
        <v>44644</v>
      </c>
      <c r="I316" s="14">
        <v>15000</v>
      </c>
      <c r="J316" s="15">
        <v>91.005200000000002</v>
      </c>
      <c r="K316" s="13">
        <v>46470</v>
      </c>
      <c r="L316" s="15">
        <v>80.377499999999998</v>
      </c>
      <c r="M316" s="14">
        <v>6000</v>
      </c>
      <c r="N316" s="14">
        <f t="shared" si="17"/>
        <v>3046.6299999999992</v>
      </c>
      <c r="O316" s="14">
        <v>9046.6299999999992</v>
      </c>
      <c r="P316" s="15">
        <v>91</v>
      </c>
      <c r="Q316" s="15">
        <v>92</v>
      </c>
      <c r="R316" s="15">
        <v>91</v>
      </c>
      <c r="S316" s="153">
        <f t="shared" si="16"/>
        <v>15000</v>
      </c>
      <c r="T316" s="16">
        <v>6.5</v>
      </c>
      <c r="U316" s="15">
        <v>8.76</v>
      </c>
      <c r="V316"/>
      <c r="W316" s="161">
        <f t="shared" si="13"/>
        <v>5953.3700000000008</v>
      </c>
    </row>
    <row r="317" spans="1:23" ht="15" customHeight="1" x14ac:dyDescent="0.2">
      <c r="A317" s="224"/>
      <c r="B317" s="214"/>
      <c r="C317" s="11" t="s">
        <v>111</v>
      </c>
      <c r="D317" s="11" t="s">
        <v>1177</v>
      </c>
      <c r="E317" s="68" t="s">
        <v>77</v>
      </c>
      <c r="F317" s="68" t="s">
        <v>1446</v>
      </c>
      <c r="G317" s="13">
        <v>44643</v>
      </c>
      <c r="H317" s="13">
        <v>44645</v>
      </c>
      <c r="I317" s="14">
        <v>15000</v>
      </c>
      <c r="J317" s="15">
        <v>89.489699999999999</v>
      </c>
      <c r="K317" s="13">
        <v>46457</v>
      </c>
      <c r="L317" s="15">
        <v>26.7333</v>
      </c>
      <c r="M317" s="14">
        <v>0</v>
      </c>
      <c r="N317" s="14">
        <f t="shared" si="17"/>
        <v>4000</v>
      </c>
      <c r="O317" s="14">
        <v>4000</v>
      </c>
      <c r="P317" s="15">
        <v>89</v>
      </c>
      <c r="Q317" s="15">
        <v>89.5</v>
      </c>
      <c r="R317" s="15">
        <v>89</v>
      </c>
      <c r="S317" s="153">
        <f t="shared" si="16"/>
        <v>15000</v>
      </c>
      <c r="T317" s="16">
        <v>6.25</v>
      </c>
      <c r="U317" s="15">
        <v>8.9</v>
      </c>
      <c r="V317"/>
      <c r="W317" s="161">
        <f t="shared" si="13"/>
        <v>11000</v>
      </c>
    </row>
    <row r="318" spans="1:23" ht="15" customHeight="1" x14ac:dyDescent="0.2">
      <c r="A318" s="224"/>
      <c r="B318" s="214"/>
      <c r="C318" s="11" t="s">
        <v>111</v>
      </c>
      <c r="D318" s="11" t="s">
        <v>1177</v>
      </c>
      <c r="E318" s="68" t="s">
        <v>82</v>
      </c>
      <c r="F318" s="68" t="s">
        <v>1447</v>
      </c>
      <c r="G318" s="13">
        <v>44643</v>
      </c>
      <c r="H318" s="13">
        <v>44645</v>
      </c>
      <c r="I318" s="14">
        <v>22500</v>
      </c>
      <c r="J318" s="15">
        <v>90.467600000000004</v>
      </c>
      <c r="K318" s="13">
        <v>45741</v>
      </c>
      <c r="L318" s="15">
        <v>70.496200000000002</v>
      </c>
      <c r="M318" s="14">
        <v>0</v>
      </c>
      <c r="N318" s="14">
        <f t="shared" si="17"/>
        <v>15851.65</v>
      </c>
      <c r="O318" s="14">
        <v>15851.65</v>
      </c>
      <c r="P318" s="15">
        <v>90</v>
      </c>
      <c r="Q318" s="15">
        <v>97</v>
      </c>
      <c r="R318" s="15">
        <v>90</v>
      </c>
      <c r="S318" s="153">
        <f t="shared" si="16"/>
        <v>22500</v>
      </c>
      <c r="T318" s="16">
        <v>5.25</v>
      </c>
      <c r="U318" s="15">
        <v>8.94</v>
      </c>
      <c r="V318"/>
      <c r="W318" s="161">
        <f t="shared" si="13"/>
        <v>6648.35</v>
      </c>
    </row>
    <row r="319" spans="1:23" ht="15" customHeight="1" x14ac:dyDescent="0.2">
      <c r="A319" s="224"/>
      <c r="B319" s="214"/>
      <c r="C319" s="11" t="s">
        <v>113</v>
      </c>
      <c r="D319" s="11" t="s">
        <v>1177</v>
      </c>
      <c r="E319" s="68" t="s">
        <v>80</v>
      </c>
      <c r="F319" s="68" t="s">
        <v>1448</v>
      </c>
      <c r="G319" s="13">
        <v>44643</v>
      </c>
      <c r="H319" s="13">
        <v>44645</v>
      </c>
      <c r="I319" s="14">
        <v>10000</v>
      </c>
      <c r="J319" s="15">
        <v>92.730599999999995</v>
      </c>
      <c r="K319" s="13">
        <v>45376</v>
      </c>
      <c r="L319" s="15">
        <v>110.35</v>
      </c>
      <c r="M319" s="14">
        <v>1700</v>
      </c>
      <c r="N319" s="14">
        <f t="shared" si="17"/>
        <v>8300</v>
      </c>
      <c r="O319" s="14">
        <v>10000</v>
      </c>
      <c r="P319" s="15">
        <v>91.5</v>
      </c>
      <c r="Q319" s="15">
        <v>100</v>
      </c>
      <c r="R319" s="15">
        <v>91.5</v>
      </c>
      <c r="S319" s="153">
        <f t="shared" si="16"/>
        <v>10000</v>
      </c>
      <c r="T319" s="16">
        <v>6.5</v>
      </c>
      <c r="U319" s="15">
        <v>10.63</v>
      </c>
      <c r="V319"/>
      <c r="W319" s="161">
        <f t="shared" si="13"/>
        <v>0</v>
      </c>
    </row>
    <row r="320" spans="1:23" ht="15" customHeight="1" x14ac:dyDescent="0.2">
      <c r="A320" s="224"/>
      <c r="B320" s="214"/>
      <c r="C320" s="11" t="s">
        <v>79</v>
      </c>
      <c r="D320" s="11" t="s">
        <v>1362</v>
      </c>
      <c r="E320" s="68" t="s">
        <v>82</v>
      </c>
      <c r="F320" s="68" t="s">
        <v>1458</v>
      </c>
      <c r="G320" s="13">
        <v>44651</v>
      </c>
      <c r="H320" s="13">
        <v>44651</v>
      </c>
      <c r="I320" s="14">
        <v>50215</v>
      </c>
      <c r="J320" s="15"/>
      <c r="K320" s="13">
        <v>45747</v>
      </c>
      <c r="L320" s="15"/>
      <c r="M320" s="14"/>
      <c r="N320" s="14"/>
      <c r="O320" s="14">
        <v>50215</v>
      </c>
      <c r="P320" s="15"/>
      <c r="Q320" s="15"/>
      <c r="R320" s="15"/>
      <c r="S320" s="153">
        <v>50215</v>
      </c>
      <c r="T320" s="16">
        <v>6</v>
      </c>
      <c r="U320" s="15" t="s">
        <v>1362</v>
      </c>
      <c r="V320"/>
      <c r="W320" s="161">
        <f t="shared" si="13"/>
        <v>0</v>
      </c>
    </row>
    <row r="321" spans="1:23" ht="15" customHeight="1" x14ac:dyDescent="0.2">
      <c r="A321" s="224"/>
      <c r="B321" s="214"/>
      <c r="C321" s="11" t="s">
        <v>79</v>
      </c>
      <c r="D321" s="11" t="s">
        <v>1362</v>
      </c>
      <c r="E321" s="68" t="s">
        <v>85</v>
      </c>
      <c r="F321" s="68" t="s">
        <v>1459</v>
      </c>
      <c r="G321" s="13">
        <v>44651</v>
      </c>
      <c r="H321" s="13">
        <v>44651</v>
      </c>
      <c r="I321" s="14">
        <v>50215</v>
      </c>
      <c r="J321" s="15"/>
      <c r="K321" s="13">
        <v>46112</v>
      </c>
      <c r="L321" s="15"/>
      <c r="M321" s="14">
        <v>0</v>
      </c>
      <c r="N321" s="14"/>
      <c r="O321" s="14">
        <v>50215</v>
      </c>
      <c r="P321" s="15"/>
      <c r="Q321" s="15"/>
      <c r="R321" s="15"/>
      <c r="S321" s="153">
        <v>50215</v>
      </c>
      <c r="T321" s="16">
        <v>6</v>
      </c>
      <c r="U321" s="15" t="s">
        <v>1362</v>
      </c>
      <c r="V321"/>
      <c r="W321" s="161">
        <f t="shared" si="13"/>
        <v>0</v>
      </c>
    </row>
    <row r="322" spans="1:23" ht="15" customHeight="1" x14ac:dyDescent="0.2">
      <c r="A322" s="224"/>
      <c r="B322" s="214"/>
      <c r="C322" s="11" t="s">
        <v>79</v>
      </c>
      <c r="D322" s="11" t="s">
        <v>1362</v>
      </c>
      <c r="E322" s="68" t="s">
        <v>77</v>
      </c>
      <c r="F322" s="68" t="s">
        <v>1460</v>
      </c>
      <c r="G322" s="13">
        <v>44651</v>
      </c>
      <c r="H322" s="13">
        <v>44651</v>
      </c>
      <c r="I322" s="14">
        <v>50215</v>
      </c>
      <c r="J322" s="15"/>
      <c r="K322" s="13">
        <v>46477</v>
      </c>
      <c r="L322" s="15"/>
      <c r="M322" s="14"/>
      <c r="N322" s="14"/>
      <c r="O322" s="14">
        <v>50215</v>
      </c>
      <c r="P322" s="15"/>
      <c r="Q322" s="15"/>
      <c r="R322" s="15"/>
      <c r="S322" s="153">
        <v>50215</v>
      </c>
      <c r="T322" s="16">
        <v>6</v>
      </c>
      <c r="U322" s="15" t="s">
        <v>1362</v>
      </c>
      <c r="V322"/>
      <c r="W322" s="161">
        <f t="shared" si="13"/>
        <v>0</v>
      </c>
    </row>
    <row r="323" spans="1:23" ht="15" customHeight="1" x14ac:dyDescent="0.2">
      <c r="A323" s="224"/>
      <c r="B323" s="214"/>
      <c r="C323" s="11" t="s">
        <v>79</v>
      </c>
      <c r="D323" s="11" t="s">
        <v>1362</v>
      </c>
      <c r="E323" s="68" t="s">
        <v>952</v>
      </c>
      <c r="F323" s="68" t="s">
        <v>1453</v>
      </c>
      <c r="G323" s="13">
        <v>44651</v>
      </c>
      <c r="H323" s="13">
        <v>44651</v>
      </c>
      <c r="I323" s="14">
        <v>50215</v>
      </c>
      <c r="J323" s="15"/>
      <c r="K323" s="13">
        <v>46843</v>
      </c>
      <c r="L323" s="15"/>
      <c r="M323" s="14"/>
      <c r="N323" s="14"/>
      <c r="O323" s="14">
        <v>50215</v>
      </c>
      <c r="P323" s="15"/>
      <c r="Q323" s="15"/>
      <c r="R323" s="15"/>
      <c r="S323" s="153">
        <v>50215</v>
      </c>
      <c r="T323" s="16">
        <v>6</v>
      </c>
      <c r="U323" s="15" t="s">
        <v>1362</v>
      </c>
      <c r="V323"/>
      <c r="W323" s="161">
        <f t="shared" ref="W323:W386" si="18">I323-O323</f>
        <v>0</v>
      </c>
    </row>
    <row r="324" spans="1:23" ht="15" customHeight="1" x14ac:dyDescent="0.2">
      <c r="A324" s="224"/>
      <c r="B324" s="210" t="s">
        <v>17</v>
      </c>
      <c r="C324" s="4" t="s">
        <v>113</v>
      </c>
      <c r="D324" s="4" t="s">
        <v>1177</v>
      </c>
      <c r="E324" s="4" t="s">
        <v>80</v>
      </c>
      <c r="F324" s="18" t="s">
        <v>1452</v>
      </c>
      <c r="G324" s="6">
        <v>44650</v>
      </c>
      <c r="H324" s="6">
        <v>44652</v>
      </c>
      <c r="I324" s="7">
        <v>10000</v>
      </c>
      <c r="J324" s="8">
        <v>92.831699999999998</v>
      </c>
      <c r="K324" s="6">
        <v>45383</v>
      </c>
      <c r="L324" s="8">
        <v>32.950000000000003</v>
      </c>
      <c r="M324" s="7">
        <v>0</v>
      </c>
      <c r="N324" s="7">
        <f>O324-M324</f>
        <v>2260</v>
      </c>
      <c r="O324" s="7">
        <v>2260</v>
      </c>
      <c r="P324" s="8">
        <v>92</v>
      </c>
      <c r="Q324" s="8">
        <v>99.1</v>
      </c>
      <c r="R324" s="8">
        <v>92</v>
      </c>
      <c r="S324" s="154">
        <f>I324</f>
        <v>10000</v>
      </c>
      <c r="T324" s="9">
        <v>6</v>
      </c>
      <c r="U324" s="8">
        <v>10.050000000000001</v>
      </c>
      <c r="V324"/>
      <c r="W324" s="161">
        <f t="shared" si="18"/>
        <v>7740</v>
      </c>
    </row>
    <row r="325" spans="1:23" ht="15" customHeight="1" x14ac:dyDescent="0.2">
      <c r="A325" s="224"/>
      <c r="B325" s="211"/>
      <c r="C325" s="4" t="s">
        <v>79</v>
      </c>
      <c r="D325" s="4" t="s">
        <v>1177</v>
      </c>
      <c r="E325" s="4" t="s">
        <v>82</v>
      </c>
      <c r="F325" s="18" t="s">
        <v>1457</v>
      </c>
      <c r="G325" s="6">
        <v>44656</v>
      </c>
      <c r="H325" s="6">
        <v>44658</v>
      </c>
      <c r="I325" s="7">
        <v>10000</v>
      </c>
      <c r="J325" s="8">
        <v>92.559100000000001</v>
      </c>
      <c r="K325" s="6">
        <v>45754</v>
      </c>
      <c r="L325" s="8">
        <v>165.87</v>
      </c>
      <c r="M325" s="7">
        <v>5152</v>
      </c>
      <c r="N325" s="7">
        <f t="shared" si="17"/>
        <v>4848</v>
      </c>
      <c r="O325" s="7">
        <v>10000</v>
      </c>
      <c r="P325" s="8">
        <v>92.05</v>
      </c>
      <c r="Q325" s="8">
        <v>95</v>
      </c>
      <c r="R325" s="8">
        <v>92.05</v>
      </c>
      <c r="S325" s="154">
        <f t="shared" si="16"/>
        <v>10000</v>
      </c>
      <c r="T325" s="9">
        <v>6</v>
      </c>
      <c r="U325" s="8">
        <v>8.8800000000000008</v>
      </c>
      <c r="V325"/>
      <c r="W325" s="161">
        <f t="shared" si="18"/>
        <v>0</v>
      </c>
    </row>
    <row r="326" spans="1:23" ht="15" customHeight="1" x14ac:dyDescent="0.2">
      <c r="A326" s="224"/>
      <c r="B326" s="211"/>
      <c r="C326" s="4" t="s">
        <v>79</v>
      </c>
      <c r="D326" s="4" t="s">
        <v>1177</v>
      </c>
      <c r="E326" s="4" t="s">
        <v>85</v>
      </c>
      <c r="F326" s="18" t="s">
        <v>1464</v>
      </c>
      <c r="G326" s="6">
        <v>44663</v>
      </c>
      <c r="H326" s="6">
        <v>44665</v>
      </c>
      <c r="I326" s="7">
        <v>15000</v>
      </c>
      <c r="J326" s="8">
        <v>91.070300000000003</v>
      </c>
      <c r="K326" s="6">
        <v>46126</v>
      </c>
      <c r="L326" s="8">
        <v>42.7333</v>
      </c>
      <c r="M326" s="7">
        <v>300</v>
      </c>
      <c r="N326" s="7">
        <f t="shared" si="17"/>
        <v>6100</v>
      </c>
      <c r="O326" s="7">
        <v>6400</v>
      </c>
      <c r="P326" s="8">
        <v>91</v>
      </c>
      <c r="Q326" s="8">
        <v>91.25</v>
      </c>
      <c r="R326" s="8">
        <v>91</v>
      </c>
      <c r="S326" s="154">
        <f t="shared" si="16"/>
        <v>15000</v>
      </c>
      <c r="T326" s="9">
        <v>6.25</v>
      </c>
      <c r="U326" s="8">
        <v>8.9600000000000009</v>
      </c>
      <c r="V326"/>
      <c r="W326" s="161">
        <f t="shared" si="18"/>
        <v>8600</v>
      </c>
    </row>
    <row r="327" spans="1:23" ht="15" customHeight="1" x14ac:dyDescent="0.2">
      <c r="A327" s="224"/>
      <c r="B327" s="211"/>
      <c r="C327" s="4" t="s">
        <v>111</v>
      </c>
      <c r="D327" s="4" t="s">
        <v>1177</v>
      </c>
      <c r="E327" s="4" t="s">
        <v>77</v>
      </c>
      <c r="F327" s="18" t="s">
        <v>1465</v>
      </c>
      <c r="G327" s="6">
        <v>44664</v>
      </c>
      <c r="H327" s="6">
        <v>44666</v>
      </c>
      <c r="I327" s="7">
        <v>7500</v>
      </c>
      <c r="J327" s="8">
        <v>90.620400000000004</v>
      </c>
      <c r="K327" s="6">
        <v>46457</v>
      </c>
      <c r="L327" s="8">
        <v>23.5533</v>
      </c>
      <c r="M327" s="7">
        <v>3</v>
      </c>
      <c r="N327" s="7">
        <f t="shared" si="17"/>
        <v>1713.5</v>
      </c>
      <c r="O327" s="7">
        <v>1716.5</v>
      </c>
      <c r="P327" s="8">
        <v>90</v>
      </c>
      <c r="Q327" s="8">
        <v>98</v>
      </c>
      <c r="R327" s="8">
        <v>90</v>
      </c>
      <c r="S327" s="154">
        <f t="shared" si="16"/>
        <v>7500</v>
      </c>
      <c r="T327" s="9">
        <v>6.25</v>
      </c>
      <c r="U327" s="8">
        <v>8.6</v>
      </c>
      <c r="V327"/>
      <c r="W327" s="161">
        <f t="shared" si="18"/>
        <v>5783.5</v>
      </c>
    </row>
    <row r="328" spans="1:23" ht="15" customHeight="1" x14ac:dyDescent="0.2">
      <c r="A328" s="224"/>
      <c r="B328" s="211"/>
      <c r="C328" s="4" t="s">
        <v>111</v>
      </c>
      <c r="D328" s="4" t="s">
        <v>1177</v>
      </c>
      <c r="E328" s="4" t="s">
        <v>82</v>
      </c>
      <c r="F328" s="18" t="s">
        <v>1466</v>
      </c>
      <c r="G328" s="6">
        <v>44664</v>
      </c>
      <c r="H328" s="6">
        <v>44666</v>
      </c>
      <c r="I328" s="7">
        <v>15000</v>
      </c>
      <c r="J328" s="8">
        <v>91.359300000000005</v>
      </c>
      <c r="K328" s="6">
        <v>45741</v>
      </c>
      <c r="L328" s="8">
        <v>174.1087</v>
      </c>
      <c r="M328" s="7">
        <v>3431.11</v>
      </c>
      <c r="N328" s="7">
        <f t="shared" si="17"/>
        <v>11568.89</v>
      </c>
      <c r="O328" s="7">
        <v>15000</v>
      </c>
      <c r="P328" s="8">
        <v>90.75</v>
      </c>
      <c r="Q328" s="8">
        <v>97</v>
      </c>
      <c r="R328" s="8">
        <v>90.75</v>
      </c>
      <c r="S328" s="154">
        <f t="shared" si="16"/>
        <v>15000</v>
      </c>
      <c r="T328" s="9">
        <v>5.25</v>
      </c>
      <c r="U328" s="8">
        <v>8.58</v>
      </c>
      <c r="V328"/>
      <c r="W328" s="161">
        <f t="shared" si="18"/>
        <v>0</v>
      </c>
    </row>
    <row r="329" spans="1:23" ht="15" customHeight="1" x14ac:dyDescent="0.2">
      <c r="A329" s="224"/>
      <c r="B329" s="211"/>
      <c r="C329" s="4" t="s">
        <v>113</v>
      </c>
      <c r="D329" s="4" t="s">
        <v>1177</v>
      </c>
      <c r="E329" s="4" t="s">
        <v>80</v>
      </c>
      <c r="F329" s="18" t="s">
        <v>1467</v>
      </c>
      <c r="G329" s="6">
        <v>44664</v>
      </c>
      <c r="H329" s="6">
        <v>44666</v>
      </c>
      <c r="I329" s="7">
        <v>10000</v>
      </c>
      <c r="J329" s="8">
        <v>92.164000000000001</v>
      </c>
      <c r="K329" s="6">
        <v>45397</v>
      </c>
      <c r="L329" s="8">
        <v>80.7</v>
      </c>
      <c r="M329" s="7">
        <v>0</v>
      </c>
      <c r="N329" s="7">
        <f t="shared" si="17"/>
        <v>8070</v>
      </c>
      <c r="O329" s="7">
        <v>8070</v>
      </c>
      <c r="P329" s="8">
        <v>91</v>
      </c>
      <c r="Q329" s="8">
        <v>97</v>
      </c>
      <c r="R329" s="8">
        <v>91</v>
      </c>
      <c r="S329" s="154">
        <f t="shared" si="16"/>
        <v>10000</v>
      </c>
      <c r="T329" s="9">
        <v>6.5</v>
      </c>
      <c r="U329" s="8">
        <v>10.97</v>
      </c>
      <c r="V329"/>
      <c r="W329" s="161">
        <f t="shared" si="18"/>
        <v>1930</v>
      </c>
    </row>
    <row r="330" spans="1:23" ht="15" customHeight="1" x14ac:dyDescent="0.2">
      <c r="A330" s="224"/>
      <c r="B330" s="211"/>
      <c r="C330" s="4" t="s">
        <v>113</v>
      </c>
      <c r="D330" s="4" t="s">
        <v>1177</v>
      </c>
      <c r="E330" s="4" t="s">
        <v>80</v>
      </c>
      <c r="F330" s="18" t="s">
        <v>1471</v>
      </c>
      <c r="G330" s="6">
        <v>44671</v>
      </c>
      <c r="H330" s="6">
        <v>44673</v>
      </c>
      <c r="I330" s="7">
        <v>10000</v>
      </c>
      <c r="J330" s="8">
        <v>92.073999999999998</v>
      </c>
      <c r="K330" s="6">
        <v>45404</v>
      </c>
      <c r="L330" s="8">
        <v>57.3</v>
      </c>
      <c r="M330" s="7"/>
      <c r="N330" s="7">
        <v>4730</v>
      </c>
      <c r="O330" s="7">
        <v>4730</v>
      </c>
      <c r="P330" s="8">
        <v>92</v>
      </c>
      <c r="Q330" s="8">
        <v>97</v>
      </c>
      <c r="R330" s="8">
        <v>92</v>
      </c>
      <c r="S330" s="154">
        <f t="shared" si="16"/>
        <v>10000</v>
      </c>
      <c r="T330" s="9">
        <v>6.5</v>
      </c>
      <c r="U330" s="8">
        <v>11.02</v>
      </c>
      <c r="V330"/>
      <c r="W330" s="161">
        <f t="shared" si="18"/>
        <v>5270</v>
      </c>
    </row>
    <row r="331" spans="1:23" ht="15" customHeight="1" x14ac:dyDescent="0.2">
      <c r="A331" s="224"/>
      <c r="B331" s="212"/>
      <c r="C331" s="4" t="s">
        <v>113</v>
      </c>
      <c r="D331" s="4" t="s">
        <v>1177</v>
      </c>
      <c r="E331" s="4" t="s">
        <v>82</v>
      </c>
      <c r="F331" s="18" t="s">
        <v>1474</v>
      </c>
      <c r="G331" s="6">
        <v>44678</v>
      </c>
      <c r="H331" s="6">
        <f>G331+2</f>
        <v>44680</v>
      </c>
      <c r="I331" s="7">
        <v>10000</v>
      </c>
      <c r="J331" s="8">
        <v>100</v>
      </c>
      <c r="K331" s="6">
        <v>45776</v>
      </c>
      <c r="L331" s="8">
        <v>84.190700000000007</v>
      </c>
      <c r="M331" s="7">
        <v>8409.07</v>
      </c>
      <c r="N331" s="7">
        <f t="shared" si="17"/>
        <v>0</v>
      </c>
      <c r="O331" s="7">
        <v>8409.07</v>
      </c>
      <c r="P331" s="8">
        <v>100</v>
      </c>
      <c r="Q331" s="8">
        <v>100</v>
      </c>
      <c r="R331" s="8">
        <v>100</v>
      </c>
      <c r="S331" s="154">
        <f t="shared" si="16"/>
        <v>10000</v>
      </c>
      <c r="T331" s="9">
        <v>4.5</v>
      </c>
      <c r="U331" s="8">
        <v>4.5</v>
      </c>
      <c r="V331"/>
      <c r="W331" s="161">
        <f t="shared" si="18"/>
        <v>1590.9300000000003</v>
      </c>
    </row>
    <row r="332" spans="1:23" ht="15" customHeight="1" x14ac:dyDescent="0.2">
      <c r="A332" s="224"/>
      <c r="B332" s="218" t="s">
        <v>33</v>
      </c>
      <c r="C332" s="11" t="s">
        <v>113</v>
      </c>
      <c r="D332" s="11" t="s">
        <v>1177</v>
      </c>
      <c r="E332" s="68" t="s">
        <v>82</v>
      </c>
      <c r="F332" s="68" t="s">
        <v>1479</v>
      </c>
      <c r="G332" s="13">
        <v>44685</v>
      </c>
      <c r="H332" s="13">
        <f>G332+2</f>
        <v>44687</v>
      </c>
      <c r="I332" s="14">
        <v>10000</v>
      </c>
      <c r="J332" s="15">
        <v>100</v>
      </c>
      <c r="K332" s="13">
        <v>45783</v>
      </c>
      <c r="L332" s="15">
        <v>84.190700000000007</v>
      </c>
      <c r="M332" s="14">
        <v>8409.07</v>
      </c>
      <c r="N332" s="14">
        <f t="shared" si="17"/>
        <v>0</v>
      </c>
      <c r="O332" s="14">
        <v>8409.07</v>
      </c>
      <c r="P332" s="15">
        <v>100</v>
      </c>
      <c r="Q332" s="15">
        <v>100</v>
      </c>
      <c r="R332" s="15">
        <v>1000</v>
      </c>
      <c r="S332" s="153">
        <f t="shared" si="16"/>
        <v>10000</v>
      </c>
      <c r="T332" s="16">
        <v>4.5</v>
      </c>
      <c r="U332" s="15">
        <v>4.5</v>
      </c>
      <c r="V332"/>
      <c r="W332" s="161">
        <f t="shared" si="18"/>
        <v>1590.9300000000003</v>
      </c>
    </row>
    <row r="333" spans="1:23" ht="15" customHeight="1" x14ac:dyDescent="0.2">
      <c r="A333" s="224"/>
      <c r="B333" s="214"/>
      <c r="C333" s="11" t="s">
        <v>79</v>
      </c>
      <c r="D333" s="68" t="s">
        <v>1177</v>
      </c>
      <c r="E333" s="68" t="s">
        <v>77</v>
      </c>
      <c r="F333" s="13" t="s">
        <v>1480</v>
      </c>
      <c r="G333" s="13">
        <v>44684</v>
      </c>
      <c r="H333" s="13">
        <f>G333+2</f>
        <v>44686</v>
      </c>
      <c r="I333" s="14">
        <v>15000</v>
      </c>
      <c r="J333" s="15"/>
      <c r="K333" s="13"/>
      <c r="L333" s="15"/>
      <c r="M333" s="14"/>
      <c r="N333" s="14">
        <f t="shared" si="17"/>
        <v>0</v>
      </c>
      <c r="O333" s="14"/>
      <c r="P333" s="15"/>
      <c r="Q333" s="15"/>
      <c r="R333" s="15"/>
      <c r="S333" s="153">
        <f t="shared" si="16"/>
        <v>15000</v>
      </c>
      <c r="T333" s="15"/>
      <c r="U333" s="15"/>
      <c r="V333"/>
      <c r="W333" s="161">
        <f t="shared" si="18"/>
        <v>15000</v>
      </c>
    </row>
    <row r="334" spans="1:23" ht="15" customHeight="1" x14ac:dyDescent="0.2">
      <c r="A334" s="224"/>
      <c r="B334" s="214"/>
      <c r="C334" s="11" t="s">
        <v>408</v>
      </c>
      <c r="D334" s="68" t="s">
        <v>1177</v>
      </c>
      <c r="E334" s="68" t="s">
        <v>82</v>
      </c>
      <c r="F334" s="13" t="s">
        <v>1481</v>
      </c>
      <c r="G334" s="13">
        <v>44690</v>
      </c>
      <c r="H334" s="13">
        <f>G334+2</f>
        <v>44692</v>
      </c>
      <c r="I334" s="14">
        <v>15000</v>
      </c>
      <c r="J334" s="15">
        <v>90.6494</v>
      </c>
      <c r="K334" s="13">
        <v>45788</v>
      </c>
      <c r="L334" s="15">
        <v>52.666699999999999</v>
      </c>
      <c r="M334" s="14">
        <v>2800</v>
      </c>
      <c r="N334" s="14">
        <f t="shared" si="17"/>
        <v>5100</v>
      </c>
      <c r="O334" s="14">
        <v>7900</v>
      </c>
      <c r="P334" s="15">
        <v>90</v>
      </c>
      <c r="Q334" s="15">
        <v>91</v>
      </c>
      <c r="R334" s="15">
        <v>90</v>
      </c>
      <c r="S334" s="153">
        <f t="shared" si="16"/>
        <v>15000</v>
      </c>
      <c r="T334" s="15">
        <v>6.5</v>
      </c>
      <c r="U334" s="15">
        <v>10.199999999999999</v>
      </c>
      <c r="V334"/>
      <c r="W334" s="161">
        <f t="shared" si="18"/>
        <v>7100</v>
      </c>
    </row>
    <row r="335" spans="1:23" ht="15" customHeight="1" x14ac:dyDescent="0.2">
      <c r="A335" s="224"/>
      <c r="B335" s="214"/>
      <c r="C335" s="11" t="s">
        <v>79</v>
      </c>
      <c r="D335" s="68" t="s">
        <v>1177</v>
      </c>
      <c r="E335" s="68" t="s">
        <v>77</v>
      </c>
      <c r="F335" s="13" t="s">
        <v>1484</v>
      </c>
      <c r="G335" s="13">
        <v>44691</v>
      </c>
      <c r="H335" s="13">
        <f>G335+2</f>
        <v>44693</v>
      </c>
      <c r="I335" s="14">
        <v>10000</v>
      </c>
      <c r="J335" s="15">
        <v>90.689899999999994</v>
      </c>
      <c r="K335" s="13">
        <v>46519</v>
      </c>
      <c r="L335" s="15">
        <v>15.4</v>
      </c>
      <c r="M335" s="14">
        <v>50</v>
      </c>
      <c r="N335" s="14">
        <f t="shared" si="17"/>
        <v>1490</v>
      </c>
      <c r="O335" s="14">
        <v>1540</v>
      </c>
      <c r="P335" s="15">
        <v>90</v>
      </c>
      <c r="Q335" s="15">
        <v>92</v>
      </c>
      <c r="R335" s="15">
        <v>90</v>
      </c>
      <c r="S335" s="153">
        <f t="shared" si="16"/>
        <v>10000</v>
      </c>
      <c r="T335" s="15">
        <v>6.5</v>
      </c>
      <c r="U335" s="15">
        <v>8.84</v>
      </c>
      <c r="V335"/>
      <c r="W335" s="161">
        <f t="shared" si="18"/>
        <v>8460</v>
      </c>
    </row>
    <row r="336" spans="1:23" ht="12.75" customHeight="1" x14ac:dyDescent="0.2">
      <c r="A336" s="224"/>
      <c r="B336" s="214"/>
      <c r="C336" s="11" t="s">
        <v>113</v>
      </c>
      <c r="D336" s="68" t="s">
        <v>1177</v>
      </c>
      <c r="E336" s="68" t="s">
        <v>80</v>
      </c>
      <c r="F336" s="13" t="s">
        <v>1485</v>
      </c>
      <c r="G336" s="13">
        <v>44692</v>
      </c>
      <c r="H336" s="13">
        <f t="shared" ref="H336:H355" si="19">G336+2</f>
        <v>44694</v>
      </c>
      <c r="I336" s="14">
        <v>30000</v>
      </c>
      <c r="J336" s="15">
        <v>92.5214</v>
      </c>
      <c r="K336" s="13">
        <v>45425</v>
      </c>
      <c r="L336" s="15">
        <v>61.075000000000003</v>
      </c>
      <c r="M336" s="14">
        <v>2500</v>
      </c>
      <c r="N336" s="14">
        <f t="shared" si="17"/>
        <v>10914</v>
      </c>
      <c r="O336" s="14">
        <v>13414</v>
      </c>
      <c r="P336" s="15">
        <v>92</v>
      </c>
      <c r="Q336" s="15">
        <v>98.9</v>
      </c>
      <c r="R336" s="15">
        <v>92</v>
      </c>
      <c r="S336" s="153">
        <f t="shared" si="16"/>
        <v>30000</v>
      </c>
      <c r="T336" s="15">
        <v>6.5</v>
      </c>
      <c r="U336" s="15">
        <v>10.76</v>
      </c>
      <c r="V336"/>
      <c r="W336" s="161">
        <f t="shared" si="18"/>
        <v>16586</v>
      </c>
    </row>
    <row r="337" spans="1:23" ht="12.75" customHeight="1" x14ac:dyDescent="0.2">
      <c r="A337" s="224"/>
      <c r="B337" s="214"/>
      <c r="C337" s="11" t="s">
        <v>79</v>
      </c>
      <c r="D337" s="11" t="s">
        <v>1177</v>
      </c>
      <c r="E337" s="68" t="s">
        <v>80</v>
      </c>
      <c r="F337" s="68" t="s">
        <v>2328</v>
      </c>
      <c r="G337" s="13">
        <v>44698</v>
      </c>
      <c r="H337" s="13">
        <f t="shared" si="19"/>
        <v>44700</v>
      </c>
      <c r="I337" s="14">
        <v>15000</v>
      </c>
      <c r="J337" s="15">
        <v>92.185900000000004</v>
      </c>
      <c r="K337" s="13">
        <v>45431</v>
      </c>
      <c r="L337" s="15">
        <v>121.68</v>
      </c>
      <c r="M337" s="14">
        <v>11069.7</v>
      </c>
      <c r="N337" s="14">
        <f t="shared" si="17"/>
        <v>3930.2999999999993</v>
      </c>
      <c r="O337" s="14">
        <v>15000</v>
      </c>
      <c r="P337" s="15">
        <v>92</v>
      </c>
      <c r="Q337" s="15">
        <v>92.5</v>
      </c>
      <c r="R337" s="15">
        <v>92</v>
      </c>
      <c r="S337" s="153">
        <f t="shared" si="16"/>
        <v>15000</v>
      </c>
      <c r="T337" s="16">
        <v>5.25</v>
      </c>
      <c r="U337" s="15">
        <v>9.64</v>
      </c>
      <c r="V337"/>
      <c r="W337" s="161">
        <f t="shared" si="18"/>
        <v>0</v>
      </c>
    </row>
    <row r="338" spans="1:23" ht="12.75" customHeight="1" x14ac:dyDescent="0.2">
      <c r="A338" s="224"/>
      <c r="B338" s="214"/>
      <c r="C338" s="11" t="s">
        <v>111</v>
      </c>
      <c r="D338" s="68" t="s">
        <v>1177</v>
      </c>
      <c r="E338" s="68" t="s">
        <v>82</v>
      </c>
      <c r="F338" s="13" t="s">
        <v>1488</v>
      </c>
      <c r="G338" s="13">
        <v>44699</v>
      </c>
      <c r="H338" s="13">
        <f t="shared" si="19"/>
        <v>44701</v>
      </c>
      <c r="I338" s="14">
        <v>30000</v>
      </c>
      <c r="J338" s="15">
        <v>90.455799999999996</v>
      </c>
      <c r="K338" s="13">
        <v>45797</v>
      </c>
      <c r="L338" s="15">
        <v>79.746700000000004</v>
      </c>
      <c r="M338" s="14">
        <v>4000</v>
      </c>
      <c r="N338" s="14">
        <f t="shared" si="17"/>
        <v>19914</v>
      </c>
      <c r="O338" s="14">
        <v>23914</v>
      </c>
      <c r="P338" s="15">
        <v>90</v>
      </c>
      <c r="Q338" s="15">
        <v>92</v>
      </c>
      <c r="R338" s="15">
        <v>90</v>
      </c>
      <c r="S338" s="153">
        <f t="shared" si="16"/>
        <v>30000</v>
      </c>
      <c r="T338" s="15">
        <v>5.25</v>
      </c>
      <c r="U338" s="15">
        <v>8.9499999999999993</v>
      </c>
      <c r="V338"/>
      <c r="W338" s="161">
        <f t="shared" si="18"/>
        <v>6086</v>
      </c>
    </row>
    <row r="339" spans="1:23" ht="12.75" customHeight="1" x14ac:dyDescent="0.2">
      <c r="A339" s="224"/>
      <c r="B339" s="214"/>
      <c r="C339" s="11" t="s">
        <v>111</v>
      </c>
      <c r="D339" s="68" t="s">
        <v>1177</v>
      </c>
      <c r="E339" s="68" t="s">
        <v>85</v>
      </c>
      <c r="F339" s="13" t="s">
        <v>1489</v>
      </c>
      <c r="G339" s="13">
        <v>44699</v>
      </c>
      <c r="H339" s="13">
        <f t="shared" si="19"/>
        <v>44701</v>
      </c>
      <c r="I339" s="14">
        <v>15000</v>
      </c>
      <c r="J339" s="15">
        <v>89.326999999999998</v>
      </c>
      <c r="K339" s="13">
        <v>46162</v>
      </c>
      <c r="L339" s="15">
        <v>57.82</v>
      </c>
      <c r="M339" s="14"/>
      <c r="N339" s="14">
        <f t="shared" si="17"/>
        <v>8673</v>
      </c>
      <c r="O339" s="14">
        <v>8673</v>
      </c>
      <c r="P339" s="15">
        <v>89</v>
      </c>
      <c r="Q339" s="15">
        <v>90</v>
      </c>
      <c r="R339" s="15">
        <v>89</v>
      </c>
      <c r="S339" s="153">
        <f t="shared" si="16"/>
        <v>15000</v>
      </c>
      <c r="T339" s="15">
        <v>5.75</v>
      </c>
      <c r="U339" s="15">
        <v>8.99</v>
      </c>
      <c r="V339"/>
      <c r="W339" s="161">
        <f t="shared" si="18"/>
        <v>6327</v>
      </c>
    </row>
    <row r="340" spans="1:23" ht="12.75" customHeight="1" x14ac:dyDescent="0.2">
      <c r="A340" s="224"/>
      <c r="B340" s="214"/>
      <c r="C340" s="11" t="s">
        <v>113</v>
      </c>
      <c r="D340" s="68" t="s">
        <v>1177</v>
      </c>
      <c r="E340" s="68" t="s">
        <v>80</v>
      </c>
      <c r="F340" s="13" t="s">
        <v>1490</v>
      </c>
      <c r="G340" s="13">
        <v>44699</v>
      </c>
      <c r="H340" s="13">
        <f t="shared" si="19"/>
        <v>44701</v>
      </c>
      <c r="I340" s="14">
        <v>25000</v>
      </c>
      <c r="J340" s="15">
        <v>92.201599999999999</v>
      </c>
      <c r="K340" s="13">
        <v>45432</v>
      </c>
      <c r="L340" s="15">
        <v>66.828999999999994</v>
      </c>
      <c r="M340" s="14">
        <v>3600</v>
      </c>
      <c r="N340" s="14">
        <f t="shared" si="17"/>
        <v>13107.25</v>
      </c>
      <c r="O340" s="14">
        <v>16707.25</v>
      </c>
      <c r="P340" s="15">
        <v>91</v>
      </c>
      <c r="Q340" s="15">
        <v>94.5</v>
      </c>
      <c r="R340" s="15">
        <v>91</v>
      </c>
      <c r="S340" s="153">
        <f t="shared" si="16"/>
        <v>25000</v>
      </c>
      <c r="T340" s="15">
        <v>6.5</v>
      </c>
      <c r="U340" s="15">
        <v>10.95</v>
      </c>
      <c r="V340"/>
      <c r="W340" s="161">
        <f t="shared" si="18"/>
        <v>8292.75</v>
      </c>
    </row>
    <row r="341" spans="1:23" ht="12.75" customHeight="1" x14ac:dyDescent="0.2">
      <c r="A341" s="224"/>
      <c r="B341" s="214"/>
      <c r="C341" s="11" t="s">
        <v>111</v>
      </c>
      <c r="D341" s="68" t="s">
        <v>1177</v>
      </c>
      <c r="E341" s="68" t="s">
        <v>82</v>
      </c>
      <c r="F341" s="13" t="s">
        <v>1493</v>
      </c>
      <c r="G341" s="13">
        <v>44706</v>
      </c>
      <c r="H341" s="13">
        <f t="shared" si="19"/>
        <v>44708</v>
      </c>
      <c r="I341" s="14">
        <v>10000</v>
      </c>
      <c r="J341" s="15">
        <v>90.390199999999993</v>
      </c>
      <c r="K341" s="13">
        <v>45797</v>
      </c>
      <c r="L341" s="15">
        <v>105.22</v>
      </c>
      <c r="M341" s="14">
        <v>6988.2</v>
      </c>
      <c r="N341" s="14">
        <f t="shared" si="17"/>
        <v>3011.8</v>
      </c>
      <c r="O341" s="14">
        <v>10000</v>
      </c>
      <c r="P341" s="15">
        <v>90</v>
      </c>
      <c r="Q341" s="15">
        <v>91</v>
      </c>
      <c r="R341" s="15">
        <v>90</v>
      </c>
      <c r="S341" s="153">
        <f t="shared" si="16"/>
        <v>10000</v>
      </c>
      <c r="T341" s="15">
        <v>5.25</v>
      </c>
      <c r="U341" s="15">
        <v>8.98</v>
      </c>
      <c r="V341"/>
      <c r="W341" s="161">
        <f t="shared" si="18"/>
        <v>0</v>
      </c>
    </row>
    <row r="342" spans="1:23" ht="12.75" customHeight="1" x14ac:dyDescent="0.2">
      <c r="A342" s="224"/>
      <c r="B342" s="214"/>
      <c r="C342" s="11" t="s">
        <v>113</v>
      </c>
      <c r="D342" s="11" t="s">
        <v>1177</v>
      </c>
      <c r="E342" s="68" t="s">
        <v>80</v>
      </c>
      <c r="F342" s="68" t="s">
        <v>1494</v>
      </c>
      <c r="G342" s="13">
        <v>44706</v>
      </c>
      <c r="H342" s="13">
        <f t="shared" si="19"/>
        <v>44708</v>
      </c>
      <c r="I342" s="14">
        <v>10000</v>
      </c>
      <c r="J342" s="15"/>
      <c r="K342" s="13"/>
      <c r="L342" s="15"/>
      <c r="M342" s="14"/>
      <c r="N342" s="14">
        <f t="shared" si="17"/>
        <v>0</v>
      </c>
      <c r="O342" s="14"/>
      <c r="P342" s="15"/>
      <c r="Q342" s="15"/>
      <c r="R342" s="15"/>
      <c r="S342" s="153">
        <f t="shared" si="16"/>
        <v>10000</v>
      </c>
      <c r="T342" s="16"/>
      <c r="U342" s="15"/>
      <c r="V342"/>
      <c r="W342" s="161">
        <f t="shared" si="18"/>
        <v>10000</v>
      </c>
    </row>
    <row r="343" spans="1:23" ht="12.75" customHeight="1" x14ac:dyDescent="0.2">
      <c r="A343" s="224"/>
      <c r="B343" s="210" t="s">
        <v>45</v>
      </c>
      <c r="C343" s="4" t="s">
        <v>79</v>
      </c>
      <c r="D343" s="4" t="s">
        <v>1177</v>
      </c>
      <c r="E343" s="4" t="s">
        <v>82</v>
      </c>
      <c r="F343" s="18" t="s">
        <v>1497</v>
      </c>
      <c r="G343" s="6">
        <v>44712</v>
      </c>
      <c r="H343" s="6">
        <f t="shared" si="19"/>
        <v>44714</v>
      </c>
      <c r="I343" s="7">
        <v>10000</v>
      </c>
      <c r="J343" s="8">
        <v>92.215800000000002</v>
      </c>
      <c r="K343" s="6">
        <v>45810</v>
      </c>
      <c r="L343" s="8">
        <v>24.931100000000001</v>
      </c>
      <c r="M343" s="7">
        <v>2000</v>
      </c>
      <c r="N343" s="7">
        <f t="shared" si="17"/>
        <v>493.11000000000013</v>
      </c>
      <c r="O343" s="7">
        <v>2493.11</v>
      </c>
      <c r="P343" s="8">
        <v>92</v>
      </c>
      <c r="Q343" s="8">
        <v>95</v>
      </c>
      <c r="R343" s="8">
        <v>92</v>
      </c>
      <c r="S343" s="154">
        <f t="shared" si="16"/>
        <v>10000</v>
      </c>
      <c r="T343" s="9">
        <v>6</v>
      </c>
      <c r="U343" s="8">
        <v>9.02</v>
      </c>
      <c r="V343"/>
      <c r="W343" s="161">
        <f t="shared" si="18"/>
        <v>7506.8899999999994</v>
      </c>
    </row>
    <row r="344" spans="1:23" ht="15" customHeight="1" x14ac:dyDescent="0.2">
      <c r="A344" s="224"/>
      <c r="B344" s="211"/>
      <c r="C344" s="4" t="s">
        <v>113</v>
      </c>
      <c r="D344" s="4" t="s">
        <v>1177</v>
      </c>
      <c r="E344" s="4" t="s">
        <v>80</v>
      </c>
      <c r="F344" s="18" t="s">
        <v>1498</v>
      </c>
      <c r="G344" s="6">
        <v>44713</v>
      </c>
      <c r="H344" s="6">
        <f t="shared" si="19"/>
        <v>44715</v>
      </c>
      <c r="I344" s="7">
        <v>35000</v>
      </c>
      <c r="J344" s="8">
        <v>91.4024</v>
      </c>
      <c r="K344" s="6">
        <v>45446</v>
      </c>
      <c r="L344" s="8">
        <v>54.467100000000002</v>
      </c>
      <c r="M344" s="7">
        <v>0</v>
      </c>
      <c r="N344" s="7">
        <f t="shared" si="17"/>
        <v>18863.5</v>
      </c>
      <c r="O344" s="7">
        <v>18863.5</v>
      </c>
      <c r="P344" s="8">
        <v>91</v>
      </c>
      <c r="Q344" s="8">
        <v>98.5</v>
      </c>
      <c r="R344" s="8">
        <v>91</v>
      </c>
      <c r="S344" s="154">
        <f t="shared" si="16"/>
        <v>35000</v>
      </c>
      <c r="T344" s="9">
        <v>6.5</v>
      </c>
      <c r="U344" s="8">
        <v>11.43</v>
      </c>
      <c r="V344"/>
      <c r="W344" s="161">
        <f t="shared" si="18"/>
        <v>16136.5</v>
      </c>
    </row>
    <row r="345" spans="1:23" ht="15" customHeight="1" x14ac:dyDescent="0.2">
      <c r="A345" s="224"/>
      <c r="B345" s="211"/>
      <c r="C345" s="4" t="s">
        <v>79</v>
      </c>
      <c r="D345" s="4" t="s">
        <v>1177</v>
      </c>
      <c r="E345" s="4" t="s">
        <v>77</v>
      </c>
      <c r="F345" s="18" t="s">
        <v>1502</v>
      </c>
      <c r="G345" s="6">
        <v>44719</v>
      </c>
      <c r="H345" s="6">
        <f t="shared" si="19"/>
        <v>44721</v>
      </c>
      <c r="I345" s="7">
        <v>7500</v>
      </c>
      <c r="J345" s="8"/>
      <c r="K345" s="6"/>
      <c r="L345" s="8"/>
      <c r="M345" s="7"/>
      <c r="N345" s="7">
        <f t="shared" si="17"/>
        <v>0</v>
      </c>
      <c r="O345" s="7"/>
      <c r="P345" s="8"/>
      <c r="Q345" s="8"/>
      <c r="R345" s="8"/>
      <c r="S345" s="154">
        <f t="shared" si="16"/>
        <v>7500</v>
      </c>
      <c r="T345" s="9"/>
      <c r="U345" s="8"/>
      <c r="V345"/>
      <c r="W345" s="161">
        <f t="shared" si="18"/>
        <v>7500</v>
      </c>
    </row>
    <row r="346" spans="1:23" ht="15" customHeight="1" x14ac:dyDescent="0.2">
      <c r="A346" s="224"/>
      <c r="B346" s="211"/>
      <c r="C346" s="4" t="s">
        <v>111</v>
      </c>
      <c r="D346" s="4" t="s">
        <v>1177</v>
      </c>
      <c r="E346" s="4" t="s">
        <v>85</v>
      </c>
      <c r="F346" s="18" t="s">
        <v>1503</v>
      </c>
      <c r="G346" s="6">
        <v>44720</v>
      </c>
      <c r="H346" s="6">
        <f t="shared" si="19"/>
        <v>44722</v>
      </c>
      <c r="I346" s="7">
        <v>22500</v>
      </c>
      <c r="J346" s="8">
        <v>89.567800000000005</v>
      </c>
      <c r="K346" s="6">
        <v>46162</v>
      </c>
      <c r="L346" s="8">
        <v>43.644399999999997</v>
      </c>
      <c r="M346" s="7">
        <v>2540</v>
      </c>
      <c r="N346" s="7">
        <f t="shared" si="17"/>
        <v>7080</v>
      </c>
      <c r="O346" s="7">
        <v>9620</v>
      </c>
      <c r="P346" s="8">
        <v>89</v>
      </c>
      <c r="Q346" s="8">
        <v>92</v>
      </c>
      <c r="R346" s="8">
        <v>89</v>
      </c>
      <c r="S346" s="154">
        <f t="shared" si="16"/>
        <v>22500</v>
      </c>
      <c r="T346" s="9">
        <v>5.75</v>
      </c>
      <c r="U346" s="8">
        <v>8.91</v>
      </c>
      <c r="V346"/>
      <c r="W346" s="161">
        <f t="shared" si="18"/>
        <v>12880</v>
      </c>
    </row>
    <row r="347" spans="1:23" ht="15" customHeight="1" x14ac:dyDescent="0.2">
      <c r="A347" s="224"/>
      <c r="B347" s="211"/>
      <c r="C347" s="4" t="s">
        <v>113</v>
      </c>
      <c r="D347" s="4" t="s">
        <v>1177</v>
      </c>
      <c r="E347" s="4" t="s">
        <v>82</v>
      </c>
      <c r="F347" s="18" t="s">
        <v>1504</v>
      </c>
      <c r="G347" s="6">
        <v>44720</v>
      </c>
      <c r="H347" s="6">
        <f t="shared" si="19"/>
        <v>44722</v>
      </c>
      <c r="I347" s="7">
        <v>25000</v>
      </c>
      <c r="J347" s="8">
        <v>90.702399999999997</v>
      </c>
      <c r="K347" s="6">
        <v>45818</v>
      </c>
      <c r="L347" s="8">
        <v>70.052000000000007</v>
      </c>
      <c r="M347" s="7">
        <v>1000</v>
      </c>
      <c r="N347" s="7">
        <f t="shared" si="17"/>
        <v>16513</v>
      </c>
      <c r="O347" s="7">
        <v>17513</v>
      </c>
      <c r="P347" s="8">
        <v>90</v>
      </c>
      <c r="Q347" s="8">
        <v>100</v>
      </c>
      <c r="R347" s="8">
        <v>90</v>
      </c>
      <c r="S347" s="154">
        <f t="shared" si="16"/>
        <v>25000</v>
      </c>
      <c r="T347" s="9">
        <v>6.5</v>
      </c>
      <c r="U347" s="8">
        <v>10.17</v>
      </c>
      <c r="V347"/>
      <c r="W347" s="161">
        <f t="shared" si="18"/>
        <v>7487</v>
      </c>
    </row>
    <row r="348" spans="1:23" ht="15" customHeight="1" x14ac:dyDescent="0.2">
      <c r="A348" s="224"/>
      <c r="B348" s="211"/>
      <c r="C348" s="4" t="s">
        <v>79</v>
      </c>
      <c r="D348" s="4" t="s">
        <v>1177</v>
      </c>
      <c r="E348" s="4" t="s">
        <v>82</v>
      </c>
      <c r="F348" s="18" t="s">
        <v>1507</v>
      </c>
      <c r="G348" s="6">
        <v>44726</v>
      </c>
      <c r="H348" s="6">
        <f t="shared" si="19"/>
        <v>44728</v>
      </c>
      <c r="I348" s="7">
        <v>10000</v>
      </c>
      <c r="J348" s="8">
        <v>92.006100000000004</v>
      </c>
      <c r="K348" s="6">
        <v>45823</v>
      </c>
      <c r="L348" s="8">
        <v>41.1</v>
      </c>
      <c r="M348" s="7">
        <v>4100</v>
      </c>
      <c r="N348" s="7">
        <f t="shared" si="17"/>
        <v>0</v>
      </c>
      <c r="O348" s="7">
        <v>4100</v>
      </c>
      <c r="P348" s="8">
        <v>92</v>
      </c>
      <c r="Q348" s="8">
        <v>92.25</v>
      </c>
      <c r="R348" s="8">
        <v>92</v>
      </c>
      <c r="S348" s="154">
        <f t="shared" si="16"/>
        <v>10000</v>
      </c>
      <c r="T348" s="9">
        <v>5.75</v>
      </c>
      <c r="U348" s="8">
        <v>8.84</v>
      </c>
      <c r="V348"/>
      <c r="W348" s="161">
        <f t="shared" si="18"/>
        <v>5900</v>
      </c>
    </row>
    <row r="349" spans="1:23" ht="15" customHeight="1" x14ac:dyDescent="0.2">
      <c r="A349" s="224"/>
      <c r="B349" s="211"/>
      <c r="C349" s="4" t="s">
        <v>113</v>
      </c>
      <c r="D349" s="4" t="s">
        <v>1177</v>
      </c>
      <c r="E349" s="4" t="s">
        <v>80</v>
      </c>
      <c r="F349" s="18" t="s">
        <v>1508</v>
      </c>
      <c r="G349" s="6">
        <v>44727</v>
      </c>
      <c r="H349" s="6">
        <f t="shared" si="19"/>
        <v>44729</v>
      </c>
      <c r="I349" s="7">
        <v>50000</v>
      </c>
      <c r="J349" s="8">
        <v>91.157899999999998</v>
      </c>
      <c r="K349" s="6">
        <v>45460</v>
      </c>
      <c r="L349" s="8">
        <v>52.630299999999998</v>
      </c>
      <c r="M349" s="7">
        <v>6000</v>
      </c>
      <c r="N349" s="7">
        <f t="shared" si="17"/>
        <v>20315.169999999998</v>
      </c>
      <c r="O349" s="7">
        <v>26315.17</v>
      </c>
      <c r="P349" s="8">
        <v>90</v>
      </c>
      <c r="Q349" s="8">
        <v>98.9</v>
      </c>
      <c r="R349" s="8">
        <v>90</v>
      </c>
      <c r="S349" s="154">
        <f t="shared" si="16"/>
        <v>50000</v>
      </c>
      <c r="T349" s="9">
        <v>6.5</v>
      </c>
      <c r="U349" s="8">
        <v>11.58</v>
      </c>
      <c r="V349"/>
      <c r="W349" s="161">
        <f t="shared" si="18"/>
        <v>23684.83</v>
      </c>
    </row>
    <row r="350" spans="1:23" ht="15" customHeight="1" x14ac:dyDescent="0.2">
      <c r="A350" s="224"/>
      <c r="B350" s="211"/>
      <c r="C350" s="4" t="s">
        <v>79</v>
      </c>
      <c r="D350" s="4" t="s">
        <v>1177</v>
      </c>
      <c r="E350" s="4" t="s">
        <v>82</v>
      </c>
      <c r="F350" s="18" t="s">
        <v>1598</v>
      </c>
      <c r="G350" s="6">
        <v>44733</v>
      </c>
      <c r="H350" s="6">
        <f t="shared" si="19"/>
        <v>44735</v>
      </c>
      <c r="I350" s="7">
        <v>10000</v>
      </c>
      <c r="J350" s="8">
        <v>92.627399999999994</v>
      </c>
      <c r="K350" s="6">
        <v>45810</v>
      </c>
      <c r="L350" s="8">
        <v>29.1005</v>
      </c>
      <c r="M350" s="7">
        <v>1350.05</v>
      </c>
      <c r="N350" s="7">
        <f t="shared" si="17"/>
        <v>1520.0000000000002</v>
      </c>
      <c r="O350" s="7">
        <v>2870.05</v>
      </c>
      <c r="P350" s="8">
        <v>92</v>
      </c>
      <c r="Q350" s="8">
        <v>97</v>
      </c>
      <c r="R350" s="8">
        <v>92</v>
      </c>
      <c r="S350" s="154">
        <f t="shared" si="16"/>
        <v>10000</v>
      </c>
      <c r="T350" s="9">
        <v>6</v>
      </c>
      <c r="U350" s="8">
        <v>8.85</v>
      </c>
      <c r="V350"/>
      <c r="W350" s="161">
        <f t="shared" si="18"/>
        <v>7129.95</v>
      </c>
    </row>
    <row r="351" spans="1:23" ht="15" customHeight="1" x14ac:dyDescent="0.2">
      <c r="A351" s="224"/>
      <c r="B351" s="211"/>
      <c r="C351" s="4" t="s">
        <v>111</v>
      </c>
      <c r="D351" s="4" t="s">
        <v>1177</v>
      </c>
      <c r="E351" s="4" t="s">
        <v>82</v>
      </c>
      <c r="F351" s="18" t="s">
        <v>1610</v>
      </c>
      <c r="G351" s="6">
        <v>44734</v>
      </c>
      <c r="H351" s="6">
        <f t="shared" si="19"/>
        <v>44736</v>
      </c>
      <c r="I351" s="7">
        <v>20000</v>
      </c>
      <c r="J351" s="8">
        <v>95.433199999999999</v>
      </c>
      <c r="K351" s="6">
        <v>45566</v>
      </c>
      <c r="L351" s="8">
        <v>204.29599999999999</v>
      </c>
      <c r="M351" s="7">
        <v>10457.59</v>
      </c>
      <c r="N351" s="7">
        <f t="shared" si="17"/>
        <v>9542.41</v>
      </c>
      <c r="O351" s="7">
        <v>20000</v>
      </c>
      <c r="P351" s="8">
        <v>91</v>
      </c>
      <c r="Q351" s="8">
        <v>94</v>
      </c>
      <c r="R351" s="8">
        <v>91</v>
      </c>
      <c r="S351" s="154">
        <f t="shared" si="16"/>
        <v>20000</v>
      </c>
      <c r="T351" s="9">
        <v>5.25</v>
      </c>
      <c r="U351" s="8">
        <v>7.76</v>
      </c>
      <c r="V351"/>
      <c r="W351" s="161">
        <f t="shared" si="18"/>
        <v>0</v>
      </c>
    </row>
    <row r="352" spans="1:23" ht="15" customHeight="1" x14ac:dyDescent="0.2">
      <c r="A352" s="224"/>
      <c r="B352" s="211"/>
      <c r="C352" s="4" t="s">
        <v>113</v>
      </c>
      <c r="D352" s="4" t="s">
        <v>1177</v>
      </c>
      <c r="E352" s="4" t="s">
        <v>80</v>
      </c>
      <c r="F352" s="18" t="s">
        <v>1599</v>
      </c>
      <c r="G352" s="6">
        <v>44734</v>
      </c>
      <c r="H352" s="6">
        <f t="shared" si="19"/>
        <v>44736</v>
      </c>
      <c r="I352" s="7">
        <v>20000</v>
      </c>
      <c r="J352" s="8">
        <v>90.218800000000002</v>
      </c>
      <c r="K352" s="6">
        <v>45467</v>
      </c>
      <c r="L352" s="8">
        <v>40.65</v>
      </c>
      <c r="M352" s="7">
        <v>0</v>
      </c>
      <c r="N352" s="7">
        <f t="shared" si="17"/>
        <v>8130</v>
      </c>
      <c r="O352" s="7">
        <v>8130</v>
      </c>
      <c r="P352" s="8">
        <v>90</v>
      </c>
      <c r="Q352" s="8">
        <v>93</v>
      </c>
      <c r="R352" s="8">
        <v>90</v>
      </c>
      <c r="S352" s="154">
        <f t="shared" si="16"/>
        <v>20000</v>
      </c>
      <c r="T352" s="9">
        <v>6.5</v>
      </c>
      <c r="U352" s="8">
        <v>12.16</v>
      </c>
      <c r="V352"/>
      <c r="W352" s="161">
        <f t="shared" si="18"/>
        <v>11870</v>
      </c>
    </row>
    <row r="353" spans="1:23" ht="15" customHeight="1" x14ac:dyDescent="0.2">
      <c r="A353" s="224"/>
      <c r="B353" s="211"/>
      <c r="C353" s="4" t="s">
        <v>79</v>
      </c>
      <c r="D353" s="4" t="s">
        <v>1177</v>
      </c>
      <c r="E353" s="4" t="s">
        <v>82</v>
      </c>
      <c r="F353" s="18" t="s">
        <v>1604</v>
      </c>
      <c r="G353" s="6">
        <v>44740</v>
      </c>
      <c r="H353" s="6">
        <f t="shared" si="19"/>
        <v>44742</v>
      </c>
      <c r="I353" s="7">
        <v>20000</v>
      </c>
      <c r="J353" s="8">
        <v>91.000699999999995</v>
      </c>
      <c r="K353" s="6">
        <v>45823</v>
      </c>
      <c r="L353" s="8">
        <v>34.904000000000003</v>
      </c>
      <c r="M353" s="7">
        <v>3480</v>
      </c>
      <c r="N353" s="7">
        <f t="shared" si="17"/>
        <v>3500.8</v>
      </c>
      <c r="O353" s="7">
        <v>6980.8</v>
      </c>
      <c r="P353" s="8">
        <v>90</v>
      </c>
      <c r="Q353" s="8">
        <v>98</v>
      </c>
      <c r="R353" s="8">
        <v>90</v>
      </c>
      <c r="S353" s="154">
        <f t="shared" si="16"/>
        <v>20000</v>
      </c>
      <c r="T353" s="9">
        <v>5.75</v>
      </c>
      <c r="U353" s="8">
        <v>9.25</v>
      </c>
      <c r="V353"/>
      <c r="W353" s="161">
        <f t="shared" si="18"/>
        <v>13019.2</v>
      </c>
    </row>
    <row r="354" spans="1:23" ht="15" customHeight="1" x14ac:dyDescent="0.2">
      <c r="A354" s="224"/>
      <c r="B354" s="218" t="s">
        <v>57</v>
      </c>
      <c r="C354" s="11" t="s">
        <v>408</v>
      </c>
      <c r="D354" s="11" t="s">
        <v>1177</v>
      </c>
      <c r="E354" s="68" t="s">
        <v>82</v>
      </c>
      <c r="F354" s="68" t="s">
        <v>1608</v>
      </c>
      <c r="G354" s="13">
        <v>44746</v>
      </c>
      <c r="H354" s="13">
        <f t="shared" si="19"/>
        <v>44748</v>
      </c>
      <c r="I354" s="14">
        <v>8000</v>
      </c>
      <c r="J354" s="15">
        <v>86.298400000000001</v>
      </c>
      <c r="K354" s="13">
        <v>45788</v>
      </c>
      <c r="L354" s="15">
        <v>93.081299999999999</v>
      </c>
      <c r="M354" s="14">
        <v>7100</v>
      </c>
      <c r="N354" s="14">
        <f t="shared" si="17"/>
        <v>345.5</v>
      </c>
      <c r="O354" s="14">
        <v>7445.5</v>
      </c>
      <c r="P354" s="15">
        <v>85</v>
      </c>
      <c r="Q354" s="15">
        <v>93</v>
      </c>
      <c r="R354" s="15">
        <v>90</v>
      </c>
      <c r="S354" s="153">
        <f t="shared" si="16"/>
        <v>8000</v>
      </c>
      <c r="T354" s="16">
        <v>6.5</v>
      </c>
      <c r="U354" s="15">
        <v>12.08</v>
      </c>
      <c r="V354"/>
      <c r="W354" s="161">
        <f t="shared" si="18"/>
        <v>554.5</v>
      </c>
    </row>
    <row r="355" spans="1:23" ht="15" customHeight="1" x14ac:dyDescent="0.2">
      <c r="A355" s="224"/>
      <c r="B355" s="214"/>
      <c r="C355" s="11" t="s">
        <v>79</v>
      </c>
      <c r="D355" s="68" t="s">
        <v>1177</v>
      </c>
      <c r="E355" s="68" t="s">
        <v>80</v>
      </c>
      <c r="F355" s="13" t="s">
        <v>2306</v>
      </c>
      <c r="G355" s="13">
        <v>44747</v>
      </c>
      <c r="H355" s="13">
        <f t="shared" si="19"/>
        <v>44749</v>
      </c>
      <c r="I355" s="14">
        <v>10000</v>
      </c>
      <c r="J355" s="15">
        <v>92.525800000000004</v>
      </c>
      <c r="K355" s="13">
        <v>45480</v>
      </c>
      <c r="L355" s="15">
        <v>106.7</v>
      </c>
      <c r="M355" s="14">
        <v>6060</v>
      </c>
      <c r="N355" s="14">
        <f t="shared" si="17"/>
        <v>2000</v>
      </c>
      <c r="O355" s="14">
        <v>8060</v>
      </c>
      <c r="P355" s="15">
        <v>92</v>
      </c>
      <c r="Q355" s="15">
        <v>93</v>
      </c>
      <c r="R355" s="15">
        <v>92</v>
      </c>
      <c r="S355" s="153">
        <f t="shared" si="16"/>
        <v>10000</v>
      </c>
      <c r="T355" s="15">
        <v>5.25</v>
      </c>
      <c r="U355" s="15">
        <v>9.44</v>
      </c>
      <c r="V355"/>
      <c r="W355" s="161">
        <f t="shared" si="18"/>
        <v>1940</v>
      </c>
    </row>
    <row r="356" spans="1:23" ht="15" customHeight="1" x14ac:dyDescent="0.2">
      <c r="A356" s="224"/>
      <c r="B356" s="214"/>
      <c r="C356" s="11" t="s">
        <v>113</v>
      </c>
      <c r="D356" s="68" t="s">
        <v>1177</v>
      </c>
      <c r="E356" s="68" t="s">
        <v>80</v>
      </c>
      <c r="F356" s="13" t="s">
        <v>1609</v>
      </c>
      <c r="G356" s="13">
        <v>44750</v>
      </c>
      <c r="H356" s="13">
        <f>G356+2</f>
        <v>44752</v>
      </c>
      <c r="I356" s="14">
        <v>40000</v>
      </c>
      <c r="J356" s="15">
        <v>90.187399999999997</v>
      </c>
      <c r="K356" s="13">
        <v>45481</v>
      </c>
      <c r="L356" s="15">
        <v>52.663400000000003</v>
      </c>
      <c r="M356" s="14">
        <v>0</v>
      </c>
      <c r="N356" s="14">
        <f t="shared" si="17"/>
        <v>21065.35</v>
      </c>
      <c r="O356" s="14">
        <v>21065.35</v>
      </c>
      <c r="P356" s="15">
        <v>90</v>
      </c>
      <c r="Q356" s="15">
        <v>98.54</v>
      </c>
      <c r="R356" s="15">
        <v>90</v>
      </c>
      <c r="S356" s="153">
        <f t="shared" si="16"/>
        <v>40000</v>
      </c>
      <c r="T356" s="15">
        <v>6.5</v>
      </c>
      <c r="U356" s="15">
        <v>12.18</v>
      </c>
      <c r="V356"/>
      <c r="W356" s="161">
        <f t="shared" si="18"/>
        <v>18934.650000000001</v>
      </c>
    </row>
    <row r="357" spans="1:23" ht="15" customHeight="1" x14ac:dyDescent="0.2">
      <c r="A357" s="224"/>
      <c r="B357" s="214"/>
      <c r="C357" s="11" t="s">
        <v>79</v>
      </c>
      <c r="D357" s="68" t="s">
        <v>1177</v>
      </c>
      <c r="E357" s="68" t="s">
        <v>80</v>
      </c>
      <c r="F357" s="13" t="s">
        <v>2305</v>
      </c>
      <c r="G357" s="13">
        <v>44754</v>
      </c>
      <c r="H357" s="13">
        <f t="shared" ref="H357:H392" si="20">G357+2</f>
        <v>44756</v>
      </c>
      <c r="I357" s="14">
        <v>10000</v>
      </c>
      <c r="J357" s="15">
        <v>92.329700000000003</v>
      </c>
      <c r="K357" s="13">
        <v>45487</v>
      </c>
      <c r="L357" s="15">
        <v>91.1</v>
      </c>
      <c r="M357" s="14">
        <v>6100</v>
      </c>
      <c r="N357" s="14">
        <f t="shared" si="17"/>
        <v>3000</v>
      </c>
      <c r="O357" s="14">
        <v>9100</v>
      </c>
      <c r="P357" s="15">
        <v>92</v>
      </c>
      <c r="Q357" s="15">
        <v>93</v>
      </c>
      <c r="R357" s="15">
        <v>92</v>
      </c>
      <c r="S357" s="153">
        <f t="shared" si="16"/>
        <v>10000</v>
      </c>
      <c r="T357" s="15">
        <v>5.25</v>
      </c>
      <c r="U357" s="15">
        <v>9.5500000000000007</v>
      </c>
      <c r="V357"/>
      <c r="W357" s="161">
        <f t="shared" si="18"/>
        <v>900</v>
      </c>
    </row>
    <row r="358" spans="1:23" ht="15" customHeight="1" x14ac:dyDescent="0.2">
      <c r="A358" s="224"/>
      <c r="B358" s="214"/>
      <c r="C358" s="11" t="s">
        <v>111</v>
      </c>
      <c r="D358" s="68" t="s">
        <v>1177</v>
      </c>
      <c r="E358" s="68" t="s">
        <v>77</v>
      </c>
      <c r="F358" s="13" t="s">
        <v>1615</v>
      </c>
      <c r="G358" s="13">
        <v>44755</v>
      </c>
      <c r="H358" s="13">
        <f t="shared" si="20"/>
        <v>44757</v>
      </c>
      <c r="I358" s="14">
        <v>12500</v>
      </c>
      <c r="J358" s="15">
        <v>101.21939999999999</v>
      </c>
      <c r="K358" s="13">
        <v>45890</v>
      </c>
      <c r="L358" s="15">
        <v>299.89600000000002</v>
      </c>
      <c r="M358" s="14">
        <v>10000</v>
      </c>
      <c r="N358" s="14">
        <f t="shared" si="17"/>
        <v>2500</v>
      </c>
      <c r="O358" s="14">
        <v>12500</v>
      </c>
      <c r="P358" s="15">
        <v>94.025000000000006</v>
      </c>
      <c r="Q358" s="15">
        <v>100</v>
      </c>
      <c r="R358" s="15">
        <v>94.025000000000006</v>
      </c>
      <c r="S358" s="153">
        <f t="shared" si="16"/>
        <v>12500</v>
      </c>
      <c r="T358" s="15">
        <v>7</v>
      </c>
      <c r="U358" s="15">
        <v>6.55</v>
      </c>
      <c r="V358"/>
      <c r="W358" s="161">
        <f t="shared" si="18"/>
        <v>0</v>
      </c>
    </row>
    <row r="359" spans="1:23" ht="15" customHeight="1" x14ac:dyDescent="0.2">
      <c r="A359" s="224"/>
      <c r="B359" s="214"/>
      <c r="C359" s="11" t="s">
        <v>111</v>
      </c>
      <c r="D359" s="11" t="s">
        <v>1177</v>
      </c>
      <c r="E359" s="68" t="s">
        <v>82</v>
      </c>
      <c r="F359" s="68" t="s">
        <v>1618</v>
      </c>
      <c r="G359" s="13">
        <v>44755</v>
      </c>
      <c r="H359" s="13">
        <f t="shared" si="20"/>
        <v>44757</v>
      </c>
      <c r="I359" s="14">
        <v>10000</v>
      </c>
      <c r="J359" s="15">
        <v>94.621399999999994</v>
      </c>
      <c r="K359" s="13">
        <v>45468</v>
      </c>
      <c r="L359" s="15">
        <v>183.1</v>
      </c>
      <c r="M359" s="14">
        <v>10000</v>
      </c>
      <c r="N359" s="14">
        <f t="shared" si="17"/>
        <v>0</v>
      </c>
      <c r="O359" s="14">
        <v>10000</v>
      </c>
      <c r="P359" s="15">
        <v>94.15</v>
      </c>
      <c r="Q359" s="15">
        <v>95</v>
      </c>
      <c r="R359" s="15">
        <v>94.15</v>
      </c>
      <c r="S359" s="153">
        <f t="shared" si="16"/>
        <v>10000</v>
      </c>
      <c r="T359" s="16">
        <v>5.5</v>
      </c>
      <c r="U359" s="15">
        <v>8.48</v>
      </c>
      <c r="V359"/>
      <c r="W359" s="161">
        <f t="shared" si="18"/>
        <v>0</v>
      </c>
    </row>
    <row r="360" spans="1:23" ht="15" customHeight="1" x14ac:dyDescent="0.2">
      <c r="A360" s="224"/>
      <c r="B360" s="214"/>
      <c r="C360" s="11" t="s">
        <v>113</v>
      </c>
      <c r="D360" s="68" t="s">
        <v>1177</v>
      </c>
      <c r="E360" s="68" t="s">
        <v>80</v>
      </c>
      <c r="F360" s="13" t="s">
        <v>1616</v>
      </c>
      <c r="G360" s="13">
        <v>44755</v>
      </c>
      <c r="H360" s="13">
        <f t="shared" si="20"/>
        <v>44757</v>
      </c>
      <c r="I360" s="14">
        <v>25000</v>
      </c>
      <c r="J360" s="15">
        <v>90.578800000000001</v>
      </c>
      <c r="K360" s="13">
        <v>45488</v>
      </c>
      <c r="L360" s="15">
        <v>73.400000000000006</v>
      </c>
      <c r="M360" s="14">
        <v>0</v>
      </c>
      <c r="N360" s="14">
        <f t="shared" si="17"/>
        <v>18350</v>
      </c>
      <c r="O360" s="14">
        <v>18350</v>
      </c>
      <c r="P360" s="15">
        <v>90</v>
      </c>
      <c r="Q360" s="15">
        <v>99.2</v>
      </c>
      <c r="R360" s="15">
        <v>90</v>
      </c>
      <c r="S360" s="153">
        <f t="shared" si="16"/>
        <v>25000</v>
      </c>
      <c r="T360" s="15">
        <v>6.5</v>
      </c>
      <c r="U360" s="15">
        <v>11.93</v>
      </c>
      <c r="V360"/>
      <c r="W360" s="161">
        <f t="shared" si="18"/>
        <v>6650</v>
      </c>
    </row>
    <row r="361" spans="1:23" ht="15" customHeight="1" x14ac:dyDescent="0.2">
      <c r="A361" s="224"/>
      <c r="B361" s="214"/>
      <c r="C361" s="11" t="s">
        <v>113</v>
      </c>
      <c r="D361" s="68" t="s">
        <v>1177</v>
      </c>
      <c r="E361" s="68" t="s">
        <v>82</v>
      </c>
      <c r="F361" s="13" t="s">
        <v>1622</v>
      </c>
      <c r="G361" s="13">
        <v>44762</v>
      </c>
      <c r="H361" s="13">
        <f t="shared" si="20"/>
        <v>44764</v>
      </c>
      <c r="I361" s="14">
        <v>20000</v>
      </c>
      <c r="J361" s="15">
        <v>92.762600000000006</v>
      </c>
      <c r="K361" s="13">
        <v>45860</v>
      </c>
      <c r="L361" s="15">
        <v>120.075</v>
      </c>
      <c r="M361" s="14">
        <v>17000</v>
      </c>
      <c r="N361" s="14">
        <f t="shared" si="17"/>
        <v>2015</v>
      </c>
      <c r="O361" s="14">
        <v>19015</v>
      </c>
      <c r="P361" s="15">
        <v>92</v>
      </c>
      <c r="Q361" s="15">
        <v>93</v>
      </c>
      <c r="R361" s="15">
        <v>92</v>
      </c>
      <c r="S361" s="153">
        <f t="shared" si="16"/>
        <v>20000</v>
      </c>
      <c r="T361" s="15">
        <v>6.5</v>
      </c>
      <c r="U361" s="15">
        <v>9.32</v>
      </c>
      <c r="V361"/>
      <c r="W361" s="161">
        <f t="shared" si="18"/>
        <v>985</v>
      </c>
    </row>
    <row r="362" spans="1:23" ht="15" customHeight="1" x14ac:dyDescent="0.2">
      <c r="A362" s="224"/>
      <c r="B362" s="214"/>
      <c r="C362" s="11" t="s">
        <v>79</v>
      </c>
      <c r="D362" s="68" t="s">
        <v>1177</v>
      </c>
      <c r="E362" s="68" t="s">
        <v>85</v>
      </c>
      <c r="F362" s="13" t="s">
        <v>1627</v>
      </c>
      <c r="G362" s="13">
        <v>44768</v>
      </c>
      <c r="H362" s="13">
        <f t="shared" si="20"/>
        <v>44770</v>
      </c>
      <c r="I362" s="14">
        <v>15000</v>
      </c>
      <c r="J362" s="15">
        <v>92.636399999999995</v>
      </c>
      <c r="K362" s="13">
        <v>45833</v>
      </c>
      <c r="L362" s="15">
        <v>80.366699999999994</v>
      </c>
      <c r="M362" s="14">
        <v>1750</v>
      </c>
      <c r="N362" s="14">
        <f t="shared" si="17"/>
        <v>2785</v>
      </c>
      <c r="O362" s="14">
        <v>4535</v>
      </c>
      <c r="P362" s="15">
        <v>92</v>
      </c>
      <c r="Q362" s="15">
        <v>98</v>
      </c>
      <c r="R362" s="15">
        <v>92</v>
      </c>
      <c r="S362" s="153">
        <f t="shared" si="16"/>
        <v>15000</v>
      </c>
      <c r="T362" s="15">
        <v>6.25</v>
      </c>
      <c r="U362" s="15">
        <v>9.11</v>
      </c>
      <c r="V362"/>
      <c r="W362" s="161">
        <f t="shared" si="18"/>
        <v>10465</v>
      </c>
    </row>
    <row r="363" spans="1:23" ht="15" customHeight="1" x14ac:dyDescent="0.2">
      <c r="A363" s="224"/>
      <c r="B363" s="214"/>
      <c r="C363" s="11" t="s">
        <v>113</v>
      </c>
      <c r="D363" s="68" t="s">
        <v>1177</v>
      </c>
      <c r="E363" s="68" t="s">
        <v>82</v>
      </c>
      <c r="F363" s="13" t="s">
        <v>1628</v>
      </c>
      <c r="G363" s="13">
        <v>44769</v>
      </c>
      <c r="H363" s="13">
        <f t="shared" si="20"/>
        <v>44771</v>
      </c>
      <c r="I363" s="14">
        <v>12000</v>
      </c>
      <c r="J363" s="15">
        <v>92.310299999999998</v>
      </c>
      <c r="K363" s="13">
        <v>45867</v>
      </c>
      <c r="L363" s="15">
        <v>93.333299999999994</v>
      </c>
      <c r="M363" s="14">
        <v>0</v>
      </c>
      <c r="N363" s="14">
        <f t="shared" si="17"/>
        <v>8700</v>
      </c>
      <c r="O363" s="14">
        <v>8700</v>
      </c>
      <c r="P363" s="15">
        <v>92</v>
      </c>
      <c r="Q363" s="15">
        <v>94</v>
      </c>
      <c r="R363" s="15">
        <v>92</v>
      </c>
      <c r="S363" s="153">
        <f t="shared" si="16"/>
        <v>12000</v>
      </c>
      <c r="T363" s="15">
        <v>6.5</v>
      </c>
      <c r="U363" s="15">
        <v>9.51</v>
      </c>
      <c r="V363"/>
      <c r="W363" s="161">
        <f t="shared" si="18"/>
        <v>3300</v>
      </c>
    </row>
    <row r="364" spans="1:23" ht="15" customHeight="1" x14ac:dyDescent="0.2">
      <c r="A364" s="224"/>
      <c r="B364" s="210" t="s">
        <v>117</v>
      </c>
      <c r="C364" s="4" t="s">
        <v>111</v>
      </c>
      <c r="D364" s="4" t="s">
        <v>1177</v>
      </c>
      <c r="E364" s="4" t="s">
        <v>77</v>
      </c>
      <c r="F364" s="18" t="s">
        <v>1635</v>
      </c>
      <c r="G364" s="6">
        <v>44776</v>
      </c>
      <c r="H364" s="6">
        <f t="shared" si="20"/>
        <v>44778</v>
      </c>
      <c r="I364" s="7">
        <v>20000</v>
      </c>
      <c r="J364" s="8">
        <v>90.055499999999995</v>
      </c>
      <c r="K364" s="6">
        <v>46604</v>
      </c>
      <c r="L364" s="8">
        <v>91.65</v>
      </c>
      <c r="M364" s="7">
        <v>2810</v>
      </c>
      <c r="N364" s="7">
        <f t="shared" si="17"/>
        <v>15520</v>
      </c>
      <c r="O364" s="7">
        <v>18330</v>
      </c>
      <c r="P364" s="8">
        <v>88</v>
      </c>
      <c r="Q364" s="8">
        <v>97.9</v>
      </c>
      <c r="R364" s="8">
        <v>88</v>
      </c>
      <c r="S364" s="154">
        <f t="shared" si="16"/>
        <v>20000</v>
      </c>
      <c r="T364" s="9">
        <v>6.25</v>
      </c>
      <c r="U364" s="8">
        <v>8.75</v>
      </c>
      <c r="V364"/>
      <c r="W364" s="161">
        <f t="shared" si="18"/>
        <v>1670</v>
      </c>
    </row>
    <row r="365" spans="1:23" ht="15" customHeight="1" x14ac:dyDescent="0.2">
      <c r="A365" s="224"/>
      <c r="B365" s="211"/>
      <c r="C365" s="4" t="s">
        <v>113</v>
      </c>
      <c r="D365" s="4" t="s">
        <v>1177</v>
      </c>
      <c r="E365" s="4" t="s">
        <v>82</v>
      </c>
      <c r="F365" s="18" t="s">
        <v>1636</v>
      </c>
      <c r="G365" s="6">
        <v>44776</v>
      </c>
      <c r="H365" s="6">
        <f t="shared" si="20"/>
        <v>44778</v>
      </c>
      <c r="I365" s="7">
        <v>20000</v>
      </c>
      <c r="J365" s="8">
        <v>91.261700000000005</v>
      </c>
      <c r="K365" s="6">
        <v>45874</v>
      </c>
      <c r="L365" s="8">
        <v>13.275</v>
      </c>
      <c r="M365" s="7"/>
      <c r="N365" s="7">
        <f t="shared" si="17"/>
        <v>2530</v>
      </c>
      <c r="O365" s="7">
        <v>2530</v>
      </c>
      <c r="P365" s="8">
        <v>91</v>
      </c>
      <c r="Q365" s="8">
        <v>98.6</v>
      </c>
      <c r="R365" s="8">
        <v>91</v>
      </c>
      <c r="S365" s="154">
        <f t="shared" si="16"/>
        <v>20000</v>
      </c>
      <c r="T365" s="9">
        <v>6.5</v>
      </c>
      <c r="U365" s="8">
        <v>9.94</v>
      </c>
      <c r="V365"/>
      <c r="W365" s="161">
        <f t="shared" si="18"/>
        <v>17470</v>
      </c>
    </row>
    <row r="366" spans="1:23" ht="15" customHeight="1" x14ac:dyDescent="0.2">
      <c r="A366" s="224"/>
      <c r="B366" s="211"/>
      <c r="C366" s="4" t="s">
        <v>79</v>
      </c>
      <c r="D366" s="4" t="s">
        <v>1177</v>
      </c>
      <c r="E366" s="4" t="s">
        <v>80</v>
      </c>
      <c r="F366" s="18" t="s">
        <v>2304</v>
      </c>
      <c r="G366" s="6">
        <v>44782</v>
      </c>
      <c r="H366" s="6">
        <f t="shared" si="20"/>
        <v>44784</v>
      </c>
      <c r="I366" s="7">
        <v>10000</v>
      </c>
      <c r="J366" s="8">
        <v>92.489000000000004</v>
      </c>
      <c r="K366" s="6">
        <v>45515</v>
      </c>
      <c r="L366" s="8">
        <v>100.33</v>
      </c>
      <c r="M366" s="7">
        <v>3588</v>
      </c>
      <c r="N366" s="7">
        <f t="shared" si="17"/>
        <v>6412</v>
      </c>
      <c r="O366" s="7">
        <v>10000</v>
      </c>
      <c r="P366" s="8">
        <v>92</v>
      </c>
      <c r="Q366" s="8">
        <v>98</v>
      </c>
      <c r="R366" s="8">
        <v>92</v>
      </c>
      <c r="S366" s="154">
        <f t="shared" si="16"/>
        <v>10000</v>
      </c>
      <c r="T366" s="9">
        <v>5.25</v>
      </c>
      <c r="U366" s="8">
        <v>9.4600000000000009</v>
      </c>
      <c r="V366"/>
      <c r="W366" s="161">
        <f t="shared" si="18"/>
        <v>0</v>
      </c>
    </row>
    <row r="367" spans="1:23" ht="15" customHeight="1" x14ac:dyDescent="0.2">
      <c r="A367" s="224"/>
      <c r="B367" s="211"/>
      <c r="C367" s="4" t="s">
        <v>113</v>
      </c>
      <c r="D367" s="4" t="s">
        <v>1177</v>
      </c>
      <c r="E367" s="4" t="s">
        <v>82</v>
      </c>
      <c r="F367" s="18" t="s">
        <v>1641</v>
      </c>
      <c r="G367" s="6">
        <v>44783</v>
      </c>
      <c r="H367" s="6">
        <f t="shared" si="20"/>
        <v>44785</v>
      </c>
      <c r="I367" s="7">
        <v>8000</v>
      </c>
      <c r="J367" s="8">
        <v>93</v>
      </c>
      <c r="K367" s="6">
        <v>45879</v>
      </c>
      <c r="L367" s="8">
        <v>117.5</v>
      </c>
      <c r="M367" s="7">
        <v>4000</v>
      </c>
      <c r="N367" s="7">
        <f t="shared" si="17"/>
        <v>4000</v>
      </c>
      <c r="O367" s="7">
        <v>8000</v>
      </c>
      <c r="P367" s="8">
        <v>93</v>
      </c>
      <c r="Q367" s="8">
        <v>93</v>
      </c>
      <c r="R367" s="8">
        <v>93</v>
      </c>
      <c r="S367" s="154">
        <f t="shared" ref="S367:S391" si="21">I367</f>
        <v>8000</v>
      </c>
      <c r="T367" s="9">
        <v>6.5</v>
      </c>
      <c r="U367" s="8">
        <v>9.2200000000000006</v>
      </c>
      <c r="V367"/>
      <c r="W367" s="161">
        <f t="shared" si="18"/>
        <v>0</v>
      </c>
    </row>
    <row r="368" spans="1:23" ht="15" customHeight="1" x14ac:dyDescent="0.2">
      <c r="A368" s="224"/>
      <c r="B368" s="211"/>
      <c r="C368" s="4" t="s">
        <v>113</v>
      </c>
      <c r="D368" s="4" t="s">
        <v>1177</v>
      </c>
      <c r="E368" s="4" t="s">
        <v>82</v>
      </c>
      <c r="F368" s="18" t="s">
        <v>1644</v>
      </c>
      <c r="G368" s="6">
        <v>44790</v>
      </c>
      <c r="H368" s="6">
        <f t="shared" si="20"/>
        <v>44792</v>
      </c>
      <c r="I368" s="7">
        <v>20000</v>
      </c>
      <c r="J368" s="8">
        <v>91.2363</v>
      </c>
      <c r="K368" s="6">
        <v>45888</v>
      </c>
      <c r="L368" s="8">
        <v>71.008600000000001</v>
      </c>
      <c r="M368" s="7">
        <v>4600</v>
      </c>
      <c r="N368" s="7">
        <f t="shared" si="17"/>
        <v>9601.73</v>
      </c>
      <c r="O368" s="7">
        <v>14201.73</v>
      </c>
      <c r="P368" s="8">
        <v>90</v>
      </c>
      <c r="Q368" s="8">
        <v>98</v>
      </c>
      <c r="R368" s="8">
        <v>90</v>
      </c>
      <c r="S368" s="154">
        <f t="shared" si="21"/>
        <v>20000</v>
      </c>
      <c r="T368" s="9">
        <v>6.5</v>
      </c>
      <c r="U368" s="8">
        <v>9.9499999999999993</v>
      </c>
      <c r="V368"/>
      <c r="W368" s="161">
        <f t="shared" si="18"/>
        <v>5798.27</v>
      </c>
    </row>
    <row r="369" spans="1:23" ht="15" customHeight="1" x14ac:dyDescent="0.2">
      <c r="A369" s="224"/>
      <c r="B369" s="211"/>
      <c r="C369" s="4" t="s">
        <v>79</v>
      </c>
      <c r="D369" s="4" t="s">
        <v>1177</v>
      </c>
      <c r="E369" s="4" t="s">
        <v>82</v>
      </c>
      <c r="F369" s="18" t="s">
        <v>1649</v>
      </c>
      <c r="G369" s="6">
        <v>44796</v>
      </c>
      <c r="H369" s="6">
        <f t="shared" si="20"/>
        <v>44798</v>
      </c>
      <c r="I369" s="7">
        <v>15000</v>
      </c>
      <c r="J369" s="8">
        <v>93.296599999999998</v>
      </c>
      <c r="K369" s="6">
        <v>45894</v>
      </c>
      <c r="L369" s="8">
        <v>71.533299999999997</v>
      </c>
      <c r="M369" s="7">
        <v>4650</v>
      </c>
      <c r="N369" s="7">
        <f t="shared" si="17"/>
        <v>6070</v>
      </c>
      <c r="O369" s="7">
        <v>10720</v>
      </c>
      <c r="P369" s="8">
        <v>93</v>
      </c>
      <c r="Q369" s="8">
        <v>97</v>
      </c>
      <c r="R369" s="8">
        <v>93</v>
      </c>
      <c r="S369" s="154">
        <f t="shared" si="21"/>
        <v>15000</v>
      </c>
      <c r="T369" s="9">
        <v>5.75</v>
      </c>
      <c r="U369" s="8">
        <v>8.32</v>
      </c>
      <c r="V369"/>
      <c r="W369" s="161">
        <f t="shared" si="18"/>
        <v>4280</v>
      </c>
    </row>
    <row r="370" spans="1:23" ht="15" customHeight="1" x14ac:dyDescent="0.2">
      <c r="A370" s="224"/>
      <c r="B370" s="212"/>
      <c r="C370" s="4" t="s">
        <v>113</v>
      </c>
      <c r="D370" s="4" t="s">
        <v>1177</v>
      </c>
      <c r="E370" s="4" t="s">
        <v>82</v>
      </c>
      <c r="F370" s="18" t="s">
        <v>1650</v>
      </c>
      <c r="G370" s="6">
        <v>44797</v>
      </c>
      <c r="H370" s="6">
        <f t="shared" si="20"/>
        <v>44799</v>
      </c>
      <c r="I370" s="7">
        <v>20000</v>
      </c>
      <c r="J370" s="8">
        <v>90.025400000000005</v>
      </c>
      <c r="K370" s="6">
        <v>45895</v>
      </c>
      <c r="L370" s="8">
        <v>46.545000000000002</v>
      </c>
      <c r="M370" s="7">
        <v>0</v>
      </c>
      <c r="N370" s="7">
        <f t="shared" si="17"/>
        <v>9309</v>
      </c>
      <c r="O370" s="7">
        <v>9309</v>
      </c>
      <c r="P370" s="8">
        <v>90</v>
      </c>
      <c r="Q370" s="8">
        <v>95</v>
      </c>
      <c r="R370" s="8">
        <v>90</v>
      </c>
      <c r="S370" s="154">
        <f t="shared" si="21"/>
        <v>20000</v>
      </c>
      <c r="T370" s="9">
        <v>6.5</v>
      </c>
      <c r="U370" s="8">
        <v>10.46</v>
      </c>
      <c r="V370"/>
      <c r="W370" s="161">
        <f t="shared" si="18"/>
        <v>10691</v>
      </c>
    </row>
    <row r="371" spans="1:23" ht="15" customHeight="1" x14ac:dyDescent="0.2">
      <c r="A371" s="224"/>
      <c r="B371" s="218" t="s">
        <v>147</v>
      </c>
      <c r="C371" s="11" t="s">
        <v>113</v>
      </c>
      <c r="D371" s="11" t="s">
        <v>1177</v>
      </c>
      <c r="E371" s="68" t="s">
        <v>82</v>
      </c>
      <c r="F371" s="68" t="s">
        <v>1654</v>
      </c>
      <c r="G371" s="13">
        <v>44804</v>
      </c>
      <c r="H371" s="13">
        <f t="shared" si="20"/>
        <v>44806</v>
      </c>
      <c r="I371" s="14">
        <v>10000</v>
      </c>
      <c r="J371" s="15">
        <v>90.029600000000002</v>
      </c>
      <c r="K371" s="13">
        <v>45902</v>
      </c>
      <c r="L371" s="15">
        <v>50.627000000000002</v>
      </c>
      <c r="M371" s="14">
        <v>0</v>
      </c>
      <c r="N371" s="14">
        <f t="shared" si="17"/>
        <v>5062.7</v>
      </c>
      <c r="O371" s="14">
        <v>5062.7</v>
      </c>
      <c r="P371" s="15">
        <v>90</v>
      </c>
      <c r="Q371" s="15">
        <v>93</v>
      </c>
      <c r="R371" s="15">
        <v>90</v>
      </c>
      <c r="S371" s="153">
        <f t="shared" si="21"/>
        <v>10000</v>
      </c>
      <c r="T371" s="16">
        <v>6.5</v>
      </c>
      <c r="U371" s="15">
        <v>10.46</v>
      </c>
      <c r="V371"/>
      <c r="W371" s="161">
        <f t="shared" si="18"/>
        <v>4937.3</v>
      </c>
    </row>
    <row r="372" spans="1:23" ht="15" customHeight="1" x14ac:dyDescent="0.2">
      <c r="A372" s="224"/>
      <c r="B372" s="214"/>
      <c r="C372" s="11" t="s">
        <v>76</v>
      </c>
      <c r="D372" s="68" t="s">
        <v>1397</v>
      </c>
      <c r="E372" s="68" t="s">
        <v>77</v>
      </c>
      <c r="F372" s="13" t="s">
        <v>1658</v>
      </c>
      <c r="G372" s="13">
        <v>44809</v>
      </c>
      <c r="H372" s="13">
        <f t="shared" si="20"/>
        <v>44811</v>
      </c>
      <c r="I372" s="14">
        <v>30000</v>
      </c>
      <c r="J372" s="15">
        <v>97</v>
      </c>
      <c r="K372" s="13">
        <v>46637</v>
      </c>
      <c r="L372" s="15">
        <v>66.666700000000006</v>
      </c>
      <c r="M372" s="14">
        <v>20000</v>
      </c>
      <c r="N372" s="14">
        <f t="shared" si="17"/>
        <v>0</v>
      </c>
      <c r="O372" s="14">
        <v>20000</v>
      </c>
      <c r="P372" s="15">
        <v>97</v>
      </c>
      <c r="Q372" s="15">
        <v>97</v>
      </c>
      <c r="R372" s="15">
        <v>97</v>
      </c>
      <c r="S372" s="153">
        <f t="shared" si="21"/>
        <v>30000</v>
      </c>
      <c r="T372" s="15">
        <v>5.5</v>
      </c>
      <c r="U372" s="15">
        <v>6.21</v>
      </c>
      <c r="W372" s="161">
        <f t="shared" si="18"/>
        <v>10000</v>
      </c>
    </row>
    <row r="373" spans="1:23" ht="12.75" customHeight="1" x14ac:dyDescent="0.2">
      <c r="A373" s="224"/>
      <c r="B373" s="214"/>
      <c r="C373" s="11" t="s">
        <v>76</v>
      </c>
      <c r="D373" s="68" t="s">
        <v>1397</v>
      </c>
      <c r="E373" s="68" t="s">
        <v>85</v>
      </c>
      <c r="F373" s="13" t="s">
        <v>1659</v>
      </c>
      <c r="G373" s="13">
        <v>44809</v>
      </c>
      <c r="H373" s="13">
        <f t="shared" si="20"/>
        <v>44811</v>
      </c>
      <c r="I373" s="14">
        <v>30000</v>
      </c>
      <c r="J373" s="15">
        <v>97</v>
      </c>
      <c r="K373" s="13">
        <v>46272</v>
      </c>
      <c r="L373" s="15">
        <v>133.33330000000001</v>
      </c>
      <c r="M373" s="14">
        <v>30000</v>
      </c>
      <c r="N373" s="14">
        <f t="shared" si="17"/>
        <v>0</v>
      </c>
      <c r="O373" s="14">
        <v>30000</v>
      </c>
      <c r="P373" s="15">
        <v>97</v>
      </c>
      <c r="Q373" s="15">
        <v>97</v>
      </c>
      <c r="R373" s="15">
        <v>97</v>
      </c>
      <c r="S373" s="153">
        <f t="shared" si="21"/>
        <v>30000</v>
      </c>
      <c r="T373" s="15">
        <v>4.75</v>
      </c>
      <c r="U373" s="15">
        <v>5.6</v>
      </c>
      <c r="V373"/>
      <c r="W373" s="161">
        <f t="shared" si="18"/>
        <v>0</v>
      </c>
    </row>
    <row r="374" spans="1:23" ht="12.75" customHeight="1" x14ac:dyDescent="0.2">
      <c r="A374" s="224"/>
      <c r="B374" s="214"/>
      <c r="C374" s="11" t="s">
        <v>113</v>
      </c>
      <c r="D374" s="68" t="s">
        <v>1177</v>
      </c>
      <c r="E374" s="68" t="s">
        <v>82</v>
      </c>
      <c r="F374" s="13" t="s">
        <v>1660</v>
      </c>
      <c r="G374" s="13">
        <v>44811</v>
      </c>
      <c r="H374" s="13">
        <f t="shared" si="20"/>
        <v>44813</v>
      </c>
      <c r="I374" s="14">
        <v>40000</v>
      </c>
      <c r="J374" s="15">
        <v>90.029600000000002</v>
      </c>
      <c r="K374" s="13">
        <v>45909</v>
      </c>
      <c r="L374" s="15">
        <v>39.314999999999998</v>
      </c>
      <c r="M374" s="14">
        <v>200</v>
      </c>
      <c r="N374" s="14">
        <f t="shared" si="17"/>
        <v>15526</v>
      </c>
      <c r="O374" s="14">
        <v>15726</v>
      </c>
      <c r="P374" s="15">
        <v>90</v>
      </c>
      <c r="Q374" s="15">
        <v>92</v>
      </c>
      <c r="R374" s="15">
        <v>90</v>
      </c>
      <c r="S374" s="153">
        <f t="shared" si="21"/>
        <v>40000</v>
      </c>
      <c r="T374" s="15">
        <v>6.5</v>
      </c>
      <c r="U374" s="15">
        <v>10.46</v>
      </c>
      <c r="V374"/>
      <c r="W374" s="161">
        <f t="shared" si="18"/>
        <v>24274</v>
      </c>
    </row>
    <row r="375" spans="1:23" ht="12.75" customHeight="1" x14ac:dyDescent="0.2">
      <c r="A375" s="224"/>
      <c r="B375" s="214"/>
      <c r="C375" s="11" t="s">
        <v>76</v>
      </c>
      <c r="D375" s="68" t="s">
        <v>1177</v>
      </c>
      <c r="E375" s="68" t="s">
        <v>85</v>
      </c>
      <c r="F375" s="13" t="s">
        <v>1665</v>
      </c>
      <c r="G375" s="13">
        <v>44816</v>
      </c>
      <c r="H375" s="13">
        <f t="shared" si="20"/>
        <v>44818</v>
      </c>
      <c r="I375" s="14">
        <v>30000</v>
      </c>
      <c r="J375" s="15">
        <v>97.091099999999997</v>
      </c>
      <c r="K375" s="13">
        <v>46272</v>
      </c>
      <c r="L375" s="15">
        <v>33.333300000000001</v>
      </c>
      <c r="M375" s="14">
        <v>10000</v>
      </c>
      <c r="N375" s="14">
        <f t="shared" si="17"/>
        <v>0</v>
      </c>
      <c r="O375" s="14">
        <v>10000</v>
      </c>
      <c r="P375" s="15">
        <v>97</v>
      </c>
      <c r="Q375" s="15">
        <v>97</v>
      </c>
      <c r="R375" s="15">
        <v>97</v>
      </c>
      <c r="S375" s="153">
        <f t="shared" si="21"/>
        <v>30000</v>
      </c>
      <c r="T375" s="15">
        <v>4.75</v>
      </c>
      <c r="U375" s="15">
        <v>5.57</v>
      </c>
      <c r="V375"/>
      <c r="W375" s="161">
        <f t="shared" si="18"/>
        <v>20000</v>
      </c>
    </row>
    <row r="376" spans="1:23" ht="12.75" customHeight="1" x14ac:dyDescent="0.2">
      <c r="A376" s="224"/>
      <c r="B376" s="214"/>
      <c r="C376" s="11" t="s">
        <v>79</v>
      </c>
      <c r="D376" s="11" t="s">
        <v>1177</v>
      </c>
      <c r="E376" s="68" t="s">
        <v>77</v>
      </c>
      <c r="F376" s="68" t="s">
        <v>1234</v>
      </c>
      <c r="G376" s="13">
        <v>44817</v>
      </c>
      <c r="H376" s="13">
        <f t="shared" si="20"/>
        <v>44819</v>
      </c>
      <c r="I376" s="14">
        <v>10000</v>
      </c>
      <c r="J376" s="15"/>
      <c r="K376" s="13">
        <v>46526</v>
      </c>
      <c r="L376" s="15"/>
      <c r="M376" s="14"/>
      <c r="N376" s="14">
        <f t="shared" si="17"/>
        <v>0</v>
      </c>
      <c r="O376" s="14"/>
      <c r="P376" s="15"/>
      <c r="Q376" s="15"/>
      <c r="R376" s="15"/>
      <c r="S376" s="153">
        <f t="shared" si="21"/>
        <v>10000</v>
      </c>
      <c r="T376" s="16"/>
      <c r="U376" s="15" t="s">
        <v>1162</v>
      </c>
      <c r="V376"/>
      <c r="W376" s="161">
        <f t="shared" si="18"/>
        <v>10000</v>
      </c>
    </row>
    <row r="377" spans="1:23" ht="12.75" customHeight="1" x14ac:dyDescent="0.2">
      <c r="A377" s="224"/>
      <c r="B377" s="214"/>
      <c r="C377" s="11" t="s">
        <v>111</v>
      </c>
      <c r="D377" s="68" t="s">
        <v>1177</v>
      </c>
      <c r="E377" s="68" t="s">
        <v>85</v>
      </c>
      <c r="F377" s="13" t="s">
        <v>1666</v>
      </c>
      <c r="G377" s="13">
        <v>44818</v>
      </c>
      <c r="H377" s="13">
        <f t="shared" si="20"/>
        <v>44820</v>
      </c>
      <c r="I377" s="14">
        <v>20000</v>
      </c>
      <c r="J377" s="15">
        <v>90.097499999999997</v>
      </c>
      <c r="K377" s="13">
        <v>46281</v>
      </c>
      <c r="L377" s="15">
        <v>29</v>
      </c>
      <c r="M377" s="14">
        <v>2620</v>
      </c>
      <c r="N377" s="14">
        <f t="shared" si="17"/>
        <v>2180</v>
      </c>
      <c r="O377" s="14">
        <v>4800</v>
      </c>
      <c r="P377" s="15">
        <v>90</v>
      </c>
      <c r="Q377" s="15">
        <v>92.6</v>
      </c>
      <c r="R377" s="15">
        <v>90</v>
      </c>
      <c r="S377" s="153">
        <f t="shared" si="21"/>
        <v>20000</v>
      </c>
      <c r="T377" s="15">
        <v>5.75</v>
      </c>
      <c r="U377" s="15">
        <v>8.74</v>
      </c>
      <c r="V377"/>
      <c r="W377" s="161">
        <f t="shared" si="18"/>
        <v>15200</v>
      </c>
    </row>
    <row r="378" spans="1:23" ht="15" customHeight="1" x14ac:dyDescent="0.2">
      <c r="A378" s="224"/>
      <c r="B378" s="214"/>
      <c r="C378" s="11" t="s">
        <v>113</v>
      </c>
      <c r="D378" s="68" t="s">
        <v>1177</v>
      </c>
      <c r="E378" s="68" t="s">
        <v>82</v>
      </c>
      <c r="F378" s="13" t="s">
        <v>1667</v>
      </c>
      <c r="G378" s="13">
        <v>44818</v>
      </c>
      <c r="H378" s="13">
        <f t="shared" si="20"/>
        <v>44820</v>
      </c>
      <c r="I378" s="14">
        <v>15000</v>
      </c>
      <c r="J378" s="15">
        <v>90.035200000000003</v>
      </c>
      <c r="K378" s="13">
        <v>45916</v>
      </c>
      <c r="L378" s="15">
        <v>25.563300000000002</v>
      </c>
      <c r="M378" s="14">
        <v>0</v>
      </c>
      <c r="N378" s="14">
        <f t="shared" ref="N378:N391" si="22">O378-M378</f>
        <v>3834.5</v>
      </c>
      <c r="O378" s="14">
        <v>3834.5</v>
      </c>
      <c r="P378" s="15">
        <v>90</v>
      </c>
      <c r="Q378" s="15">
        <v>98</v>
      </c>
      <c r="R378" s="15">
        <v>90</v>
      </c>
      <c r="S378" s="153">
        <f t="shared" si="21"/>
        <v>15000</v>
      </c>
      <c r="T378" s="15">
        <v>6.5</v>
      </c>
      <c r="U378" s="15">
        <v>10.46</v>
      </c>
      <c r="V378"/>
      <c r="W378" s="161">
        <f t="shared" si="18"/>
        <v>11165.5</v>
      </c>
    </row>
    <row r="379" spans="1:23" ht="15" customHeight="1" x14ac:dyDescent="0.2">
      <c r="A379" s="224"/>
      <c r="B379" s="214"/>
      <c r="C379" s="11" t="s">
        <v>408</v>
      </c>
      <c r="D379" s="68" t="s">
        <v>1177</v>
      </c>
      <c r="E379" s="68" t="s">
        <v>82</v>
      </c>
      <c r="F379" s="13" t="s">
        <v>1671</v>
      </c>
      <c r="G379" s="13">
        <v>44823</v>
      </c>
      <c r="H379" s="13">
        <f t="shared" si="20"/>
        <v>44825</v>
      </c>
      <c r="I379" s="14">
        <v>10000</v>
      </c>
      <c r="J379" s="15">
        <v>90.138000000000005</v>
      </c>
      <c r="K379" s="13">
        <v>45921</v>
      </c>
      <c r="L379" s="15">
        <v>136.25</v>
      </c>
      <c r="M379" s="14">
        <v>8024</v>
      </c>
      <c r="N379" s="14">
        <f t="shared" si="22"/>
        <v>1976</v>
      </c>
      <c r="O379" s="14">
        <v>10000</v>
      </c>
      <c r="P379" s="15">
        <v>90</v>
      </c>
      <c r="Q379" s="15">
        <v>94</v>
      </c>
      <c r="R379" s="15">
        <v>90</v>
      </c>
      <c r="S379" s="153">
        <f t="shared" si="21"/>
        <v>10000</v>
      </c>
      <c r="T379" s="15">
        <v>6.5</v>
      </c>
      <c r="U379" s="15">
        <v>10.41</v>
      </c>
      <c r="V379"/>
      <c r="W379" s="161">
        <f t="shared" si="18"/>
        <v>0</v>
      </c>
    </row>
    <row r="380" spans="1:23" ht="15" customHeight="1" x14ac:dyDescent="0.2">
      <c r="A380" s="224"/>
      <c r="B380" s="214"/>
      <c r="C380" s="11" t="s">
        <v>79</v>
      </c>
      <c r="D380" s="68" t="s">
        <v>1177</v>
      </c>
      <c r="E380" s="68" t="s">
        <v>82</v>
      </c>
      <c r="F380" s="13" t="s">
        <v>1672</v>
      </c>
      <c r="G380" s="13">
        <v>44824</v>
      </c>
      <c r="H380" s="13">
        <f t="shared" si="20"/>
        <v>44826</v>
      </c>
      <c r="I380" s="14">
        <v>10000</v>
      </c>
      <c r="J380" s="15">
        <v>93.558899999999994</v>
      </c>
      <c r="K380" s="13">
        <v>45922</v>
      </c>
      <c r="L380" s="15">
        <v>191.49</v>
      </c>
      <c r="M380" s="14">
        <v>9941</v>
      </c>
      <c r="N380" s="14">
        <f t="shared" si="22"/>
        <v>59</v>
      </c>
      <c r="O380" s="14">
        <v>10000</v>
      </c>
      <c r="P380" s="15">
        <v>93.5</v>
      </c>
      <c r="Q380" s="15">
        <v>95</v>
      </c>
      <c r="R380" s="15">
        <v>93.5</v>
      </c>
      <c r="S380" s="153">
        <f t="shared" si="21"/>
        <v>10000</v>
      </c>
      <c r="T380" s="15">
        <v>5.75</v>
      </c>
      <c r="U380" s="15">
        <v>8.2200000000000006</v>
      </c>
      <c r="V380"/>
      <c r="W380" s="161">
        <f t="shared" si="18"/>
        <v>0</v>
      </c>
    </row>
    <row r="381" spans="1:23" ht="15" customHeight="1" x14ac:dyDescent="0.2">
      <c r="A381" s="224"/>
      <c r="B381" s="214"/>
      <c r="C381" s="11" t="s">
        <v>111</v>
      </c>
      <c r="D381" s="11" t="s">
        <v>1177</v>
      </c>
      <c r="E381" s="68" t="s">
        <v>85</v>
      </c>
      <c r="F381" s="68" t="s">
        <v>1673</v>
      </c>
      <c r="G381" s="13">
        <v>44825</v>
      </c>
      <c r="H381" s="13">
        <f t="shared" si="20"/>
        <v>44827</v>
      </c>
      <c r="I381" s="14">
        <v>15000</v>
      </c>
      <c r="J381" s="15">
        <v>90.132099999999994</v>
      </c>
      <c r="K381" s="13">
        <v>46281</v>
      </c>
      <c r="L381" s="15">
        <v>53.7</v>
      </c>
      <c r="M381" s="14">
        <v>0</v>
      </c>
      <c r="N381" s="14">
        <v>6045</v>
      </c>
      <c r="O381" s="14">
        <v>6045</v>
      </c>
      <c r="P381" s="15">
        <v>90</v>
      </c>
      <c r="Q381" s="15">
        <v>91.1</v>
      </c>
      <c r="R381" s="15">
        <v>90</v>
      </c>
      <c r="S381" s="153">
        <f t="shared" si="21"/>
        <v>15000</v>
      </c>
      <c r="T381" s="16">
        <v>5.75</v>
      </c>
      <c r="U381" s="15">
        <v>8.73</v>
      </c>
      <c r="V381"/>
      <c r="W381" s="161">
        <f t="shared" si="18"/>
        <v>8955</v>
      </c>
    </row>
    <row r="382" spans="1:23" ht="15" customHeight="1" x14ac:dyDescent="0.2">
      <c r="A382" s="224"/>
      <c r="B382" s="214"/>
      <c r="C382" s="11" t="s">
        <v>113</v>
      </c>
      <c r="D382" s="68" t="s">
        <v>1177</v>
      </c>
      <c r="E382" s="68" t="s">
        <v>82</v>
      </c>
      <c r="F382" s="13" t="s">
        <v>1674</v>
      </c>
      <c r="G382" s="13">
        <v>44825</v>
      </c>
      <c r="H382" s="13">
        <f t="shared" si="20"/>
        <v>44827</v>
      </c>
      <c r="I382" s="14">
        <v>25000</v>
      </c>
      <c r="J382" s="15"/>
      <c r="K382" s="13"/>
      <c r="L382" s="15"/>
      <c r="M382" s="14"/>
      <c r="N382" s="14">
        <f t="shared" si="22"/>
        <v>0</v>
      </c>
      <c r="O382" s="14"/>
      <c r="P382" s="15"/>
      <c r="Q382" s="15"/>
      <c r="R382" s="15"/>
      <c r="S382" s="153">
        <f t="shared" si="21"/>
        <v>25000</v>
      </c>
      <c r="T382" s="15"/>
      <c r="U382" s="15" t="s">
        <v>1162</v>
      </c>
      <c r="V382"/>
      <c r="W382" s="161">
        <f t="shared" si="18"/>
        <v>25000</v>
      </c>
    </row>
    <row r="383" spans="1:23" ht="15" customHeight="1" x14ac:dyDescent="0.2">
      <c r="A383" s="224"/>
      <c r="B383" s="214"/>
      <c r="C383" s="11" t="s">
        <v>76</v>
      </c>
      <c r="D383" s="11" t="s">
        <v>1177</v>
      </c>
      <c r="E383" s="68" t="s">
        <v>101</v>
      </c>
      <c r="F383" s="68" t="s">
        <v>1677</v>
      </c>
      <c r="G383" s="13">
        <v>44830</v>
      </c>
      <c r="H383" s="13">
        <f t="shared" si="20"/>
        <v>44832</v>
      </c>
      <c r="I383" s="14">
        <v>25000</v>
      </c>
      <c r="J383" s="15">
        <v>97</v>
      </c>
      <c r="K383" s="13">
        <v>47389</v>
      </c>
      <c r="L383" s="15">
        <v>80</v>
      </c>
      <c r="M383" s="14">
        <v>20000</v>
      </c>
      <c r="N383" s="14">
        <f t="shared" si="22"/>
        <v>0</v>
      </c>
      <c r="O383" s="14">
        <v>20000</v>
      </c>
      <c r="P383" s="15">
        <v>97</v>
      </c>
      <c r="Q383" s="15">
        <v>97</v>
      </c>
      <c r="R383" s="15">
        <v>97</v>
      </c>
      <c r="S383" s="153">
        <f t="shared" si="21"/>
        <v>25000</v>
      </c>
      <c r="T383" s="16">
        <v>6.5</v>
      </c>
      <c r="U383" s="15">
        <v>7.05</v>
      </c>
      <c r="V383"/>
      <c r="W383" s="161">
        <f t="shared" si="18"/>
        <v>5000</v>
      </c>
    </row>
    <row r="384" spans="1:23" ht="15" customHeight="1" x14ac:dyDescent="0.2">
      <c r="A384" s="224"/>
      <c r="B384" s="214"/>
      <c r="C384" s="11" t="s">
        <v>113</v>
      </c>
      <c r="D384" s="68" t="s">
        <v>1177</v>
      </c>
      <c r="E384" s="68" t="s">
        <v>82</v>
      </c>
      <c r="F384" s="13" t="s">
        <v>1678</v>
      </c>
      <c r="G384" s="13">
        <v>44832</v>
      </c>
      <c r="H384" s="13">
        <f t="shared" si="20"/>
        <v>44834</v>
      </c>
      <c r="I384" s="14">
        <v>15000</v>
      </c>
      <c r="J384" s="15">
        <v>90.650499999999994</v>
      </c>
      <c r="K384" s="13">
        <v>45930</v>
      </c>
      <c r="L384" s="15">
        <v>44.72</v>
      </c>
      <c r="M384" s="14">
        <v>0</v>
      </c>
      <c r="N384" s="14">
        <f t="shared" si="22"/>
        <v>6708</v>
      </c>
      <c r="O384" s="14">
        <v>6708</v>
      </c>
      <c r="P384" s="15">
        <v>90</v>
      </c>
      <c r="Q384" s="15">
        <v>93</v>
      </c>
      <c r="R384" s="15">
        <v>90</v>
      </c>
      <c r="S384" s="153">
        <f t="shared" si="21"/>
        <v>15000</v>
      </c>
      <c r="T384" s="15">
        <v>6.5</v>
      </c>
      <c r="U384" s="15">
        <v>10.199999999999999</v>
      </c>
      <c r="V384"/>
      <c r="W384" s="161">
        <f t="shared" si="18"/>
        <v>8292</v>
      </c>
    </row>
    <row r="385" spans="1:23" ht="15" customHeight="1" x14ac:dyDescent="0.2">
      <c r="A385" s="224"/>
      <c r="B385" s="210" t="s">
        <v>152</v>
      </c>
      <c r="C385" s="4" t="s">
        <v>76</v>
      </c>
      <c r="D385" s="4" t="s">
        <v>1177</v>
      </c>
      <c r="E385" s="4" t="s">
        <v>85</v>
      </c>
      <c r="F385" s="18" t="s">
        <v>1682</v>
      </c>
      <c r="G385" s="6">
        <v>44837</v>
      </c>
      <c r="H385" s="6">
        <f t="shared" si="20"/>
        <v>44839</v>
      </c>
      <c r="I385" s="7">
        <v>10000</v>
      </c>
      <c r="J385" s="8">
        <v>97.364400000000003</v>
      </c>
      <c r="K385" s="6">
        <v>46272</v>
      </c>
      <c r="L385" s="8">
        <v>95</v>
      </c>
      <c r="M385" s="7">
        <v>9500</v>
      </c>
      <c r="N385" s="7">
        <f t="shared" si="22"/>
        <v>0</v>
      </c>
      <c r="O385" s="7">
        <v>9500</v>
      </c>
      <c r="P385" s="8">
        <v>97</v>
      </c>
      <c r="Q385" s="8">
        <v>97</v>
      </c>
      <c r="R385" s="8">
        <v>97</v>
      </c>
      <c r="S385" s="154">
        <f t="shared" si="21"/>
        <v>10000</v>
      </c>
      <c r="T385" s="9">
        <v>4.75</v>
      </c>
      <c r="U385" s="8">
        <v>5.49</v>
      </c>
      <c r="V385"/>
      <c r="W385" s="161">
        <f t="shared" si="18"/>
        <v>500</v>
      </c>
    </row>
    <row r="386" spans="1:23" ht="15" customHeight="1" x14ac:dyDescent="0.2">
      <c r="A386" s="224"/>
      <c r="B386" s="211"/>
      <c r="C386" s="4" t="s">
        <v>76</v>
      </c>
      <c r="D386" s="4" t="s">
        <v>1177</v>
      </c>
      <c r="E386" s="4" t="s">
        <v>77</v>
      </c>
      <c r="F386" s="18" t="s">
        <v>1683</v>
      </c>
      <c r="G386" s="6">
        <v>44837</v>
      </c>
      <c r="H386" s="6">
        <f t="shared" si="20"/>
        <v>44839</v>
      </c>
      <c r="I386" s="7">
        <v>10000</v>
      </c>
      <c r="J386" s="8">
        <v>97.421899999999994</v>
      </c>
      <c r="K386" s="6">
        <v>46637</v>
      </c>
      <c r="L386" s="8">
        <v>130</v>
      </c>
      <c r="M386" s="7">
        <v>10000</v>
      </c>
      <c r="N386" s="7">
        <f t="shared" si="22"/>
        <v>0</v>
      </c>
      <c r="O386" s="7">
        <v>10000</v>
      </c>
      <c r="P386" s="8">
        <v>97</v>
      </c>
      <c r="Q386" s="8">
        <v>97</v>
      </c>
      <c r="R386" s="8">
        <v>97</v>
      </c>
      <c r="S386" s="154">
        <f t="shared" si="21"/>
        <v>10000</v>
      </c>
      <c r="T386" s="9">
        <v>5.5</v>
      </c>
      <c r="U386" s="8">
        <v>6.11</v>
      </c>
      <c r="W386" s="161">
        <f t="shared" si="18"/>
        <v>0</v>
      </c>
    </row>
    <row r="387" spans="1:23" ht="15" customHeight="1" x14ac:dyDescent="0.2">
      <c r="A387" s="224"/>
      <c r="B387" s="211"/>
      <c r="C387" s="4" t="s">
        <v>79</v>
      </c>
      <c r="D387" s="4" t="s">
        <v>1177</v>
      </c>
      <c r="E387" s="4" t="s">
        <v>80</v>
      </c>
      <c r="F387" s="18" t="s">
        <v>1684</v>
      </c>
      <c r="G387" s="6">
        <v>44838</v>
      </c>
      <c r="H387" s="6">
        <f t="shared" si="20"/>
        <v>44840</v>
      </c>
      <c r="I387" s="7">
        <v>15000</v>
      </c>
      <c r="J387" s="8">
        <v>94.087800000000001</v>
      </c>
      <c r="K387" s="6">
        <v>45571</v>
      </c>
      <c r="L387" s="8">
        <v>110.5667</v>
      </c>
      <c r="M387" s="7">
        <v>12870</v>
      </c>
      <c r="N387" s="7">
        <f t="shared" si="22"/>
        <v>395</v>
      </c>
      <c r="O387" s="7">
        <v>13265</v>
      </c>
      <c r="P387" s="8">
        <v>94</v>
      </c>
      <c r="Q387" s="8">
        <v>96</v>
      </c>
      <c r="R387" s="8">
        <v>94</v>
      </c>
      <c r="S387" s="154">
        <f t="shared" si="21"/>
        <v>15000</v>
      </c>
      <c r="T387" s="9">
        <v>5.25</v>
      </c>
      <c r="U387" s="8">
        <v>8.5299999999999994</v>
      </c>
      <c r="V387"/>
      <c r="W387" s="161">
        <f t="shared" ref="W387:W450" si="23">I387-O387</f>
        <v>1735</v>
      </c>
    </row>
    <row r="388" spans="1:23" ht="15" customHeight="1" x14ac:dyDescent="0.2">
      <c r="A388" s="224"/>
      <c r="B388" s="211"/>
      <c r="C388" s="4" t="s">
        <v>113</v>
      </c>
      <c r="D388" s="4" t="s">
        <v>1177</v>
      </c>
      <c r="E388" s="4" t="s">
        <v>82</v>
      </c>
      <c r="F388" s="18" t="s">
        <v>1685</v>
      </c>
      <c r="G388" s="6">
        <v>44839</v>
      </c>
      <c r="H388" s="6">
        <f t="shared" si="20"/>
        <v>44841</v>
      </c>
      <c r="I388" s="7">
        <v>25000</v>
      </c>
      <c r="J388" s="8">
        <v>94</v>
      </c>
      <c r="K388" s="6">
        <v>45937</v>
      </c>
      <c r="L388" s="8">
        <v>53.08</v>
      </c>
      <c r="M388" s="7">
        <v>11000</v>
      </c>
      <c r="N388" s="7">
        <f t="shared" si="22"/>
        <v>0</v>
      </c>
      <c r="O388" s="7">
        <v>11000</v>
      </c>
      <c r="P388" s="8">
        <v>94</v>
      </c>
      <c r="Q388" s="8">
        <v>94</v>
      </c>
      <c r="R388" s="8">
        <v>94</v>
      </c>
      <c r="S388" s="154">
        <f t="shared" si="21"/>
        <v>25000</v>
      </c>
      <c r="T388" s="9">
        <v>6.5</v>
      </c>
      <c r="U388" s="8">
        <v>8.82</v>
      </c>
      <c r="V388"/>
      <c r="W388" s="161">
        <f t="shared" si="23"/>
        <v>14000</v>
      </c>
    </row>
    <row r="389" spans="1:23" ht="15" customHeight="1" x14ac:dyDescent="0.2">
      <c r="A389" s="224"/>
      <c r="B389" s="211"/>
      <c r="C389" s="4" t="s">
        <v>408</v>
      </c>
      <c r="D389" s="4" t="s">
        <v>1177</v>
      </c>
      <c r="E389" s="4" t="s">
        <v>82</v>
      </c>
      <c r="F389" s="18" t="s">
        <v>1688</v>
      </c>
      <c r="G389" s="6">
        <v>44844</v>
      </c>
      <c r="H389" s="6">
        <f t="shared" si="20"/>
        <v>44846</v>
      </c>
      <c r="I389" s="7">
        <v>20000</v>
      </c>
      <c r="J389" s="8">
        <v>88.609899999999996</v>
      </c>
      <c r="K389" s="6">
        <v>45942</v>
      </c>
      <c r="L389" s="8">
        <v>54.715000000000003</v>
      </c>
      <c r="M389" s="7">
        <v>9405</v>
      </c>
      <c r="N389" s="7">
        <f t="shared" si="22"/>
        <v>1528</v>
      </c>
      <c r="O389" s="7">
        <v>10933</v>
      </c>
      <c r="P389" s="8">
        <v>88</v>
      </c>
      <c r="Q389" s="8">
        <v>94</v>
      </c>
      <c r="R389" s="8">
        <v>88</v>
      </c>
      <c r="S389" s="154">
        <f t="shared" si="21"/>
        <v>20000</v>
      </c>
      <c r="T389" s="9">
        <v>6.5</v>
      </c>
      <c r="U389" s="8">
        <v>11.07</v>
      </c>
      <c r="V389"/>
      <c r="W389" s="161">
        <f t="shared" si="23"/>
        <v>9067</v>
      </c>
    </row>
    <row r="390" spans="1:23" ht="15" customHeight="1" x14ac:dyDescent="0.2">
      <c r="A390" s="224"/>
      <c r="B390" s="211"/>
      <c r="C390" s="4" t="s">
        <v>113</v>
      </c>
      <c r="D390" s="4" t="s">
        <v>1177</v>
      </c>
      <c r="E390" s="4" t="s">
        <v>82</v>
      </c>
      <c r="F390" s="18" t="s">
        <v>1689</v>
      </c>
      <c r="G390" s="6">
        <v>44846</v>
      </c>
      <c r="H390" s="6">
        <f t="shared" si="20"/>
        <v>44848</v>
      </c>
      <c r="I390" s="7">
        <v>15000</v>
      </c>
      <c r="J390" s="8">
        <v>94.009</v>
      </c>
      <c r="K390" s="6">
        <v>45944</v>
      </c>
      <c r="L390" s="8">
        <v>153.89330000000001</v>
      </c>
      <c r="M390" s="7">
        <v>11371.55</v>
      </c>
      <c r="N390" s="7">
        <f t="shared" si="22"/>
        <v>1474.7000000000007</v>
      </c>
      <c r="O390" s="7">
        <v>12846.25</v>
      </c>
      <c r="P390" s="8">
        <v>94</v>
      </c>
      <c r="Q390" s="8">
        <v>96</v>
      </c>
      <c r="R390" s="8">
        <v>94</v>
      </c>
      <c r="S390" s="154">
        <f t="shared" si="21"/>
        <v>15000</v>
      </c>
      <c r="T390" s="9">
        <v>6.5</v>
      </c>
      <c r="U390" s="8">
        <v>8.82</v>
      </c>
      <c r="V390"/>
      <c r="W390" s="161">
        <f t="shared" si="23"/>
        <v>2153.75</v>
      </c>
    </row>
    <row r="391" spans="1:23" ht="15" customHeight="1" x14ac:dyDescent="0.2">
      <c r="A391" s="224"/>
      <c r="B391" s="211"/>
      <c r="C391" s="4" t="s">
        <v>113</v>
      </c>
      <c r="D391" s="4" t="s">
        <v>1177</v>
      </c>
      <c r="E391" s="4" t="s">
        <v>82</v>
      </c>
      <c r="F391" s="18" t="s">
        <v>1694</v>
      </c>
      <c r="G391" s="6">
        <v>44853</v>
      </c>
      <c r="H391" s="6">
        <f t="shared" si="20"/>
        <v>44855</v>
      </c>
      <c r="I391" s="7">
        <v>10000</v>
      </c>
      <c r="J391" s="8">
        <v>91.512200000000007</v>
      </c>
      <c r="K391" s="6">
        <v>45951</v>
      </c>
      <c r="L391" s="8">
        <v>148.38999999999999</v>
      </c>
      <c r="M391" s="7"/>
      <c r="N391" s="7">
        <f t="shared" si="22"/>
        <v>10000</v>
      </c>
      <c r="O391" s="7">
        <v>10000</v>
      </c>
      <c r="P391" s="8">
        <v>90.5</v>
      </c>
      <c r="Q391" s="8">
        <v>99</v>
      </c>
      <c r="R391" s="8">
        <v>90.5</v>
      </c>
      <c r="S391" s="154">
        <f t="shared" si="21"/>
        <v>10000</v>
      </c>
      <c r="T391" s="9">
        <v>6.5</v>
      </c>
      <c r="U391" s="8">
        <v>9.84</v>
      </c>
      <c r="V391"/>
      <c r="W391" s="161">
        <f t="shared" si="23"/>
        <v>0</v>
      </c>
    </row>
    <row r="392" spans="1:23" ht="12.75" customHeight="1" x14ac:dyDescent="0.2">
      <c r="A392" s="224"/>
      <c r="B392" s="211"/>
      <c r="C392" s="4" t="s">
        <v>113</v>
      </c>
      <c r="D392" s="4" t="s">
        <v>1177</v>
      </c>
      <c r="E392" s="4" t="s">
        <v>82</v>
      </c>
      <c r="F392" s="18" t="s">
        <v>1699</v>
      </c>
      <c r="G392" s="6">
        <v>44860</v>
      </c>
      <c r="H392" s="6">
        <f t="shared" si="20"/>
        <v>44862</v>
      </c>
      <c r="I392" s="7">
        <v>12000</v>
      </c>
      <c r="J392" s="8">
        <v>91.873000000000005</v>
      </c>
      <c r="K392" s="6">
        <v>45958</v>
      </c>
      <c r="L392" s="8">
        <v>52.083300000000001</v>
      </c>
      <c r="M392" s="7">
        <v>700</v>
      </c>
      <c r="N392" s="7">
        <f t="shared" ref="N392:N428" si="24">O392-M392</f>
        <v>2120</v>
      </c>
      <c r="O392" s="7">
        <v>2820</v>
      </c>
      <c r="P392" s="8">
        <v>91.1</v>
      </c>
      <c r="Q392" s="8">
        <v>98.6</v>
      </c>
      <c r="R392" s="8">
        <v>91.1</v>
      </c>
      <c r="S392" s="154">
        <f t="shared" ref="S392:S550" si="25">I392</f>
        <v>12000</v>
      </c>
      <c r="T392" s="9">
        <v>6.5</v>
      </c>
      <c r="U392" s="8">
        <v>9.69</v>
      </c>
      <c r="V392"/>
      <c r="W392" s="161">
        <f t="shared" si="23"/>
        <v>9180</v>
      </c>
    </row>
    <row r="393" spans="1:23" ht="12.75" customHeight="1" x14ac:dyDescent="0.2">
      <c r="A393" s="224"/>
      <c r="B393" s="218" t="s">
        <v>161</v>
      </c>
      <c r="C393" s="11" t="s">
        <v>79</v>
      </c>
      <c r="D393" s="11" t="s">
        <v>1397</v>
      </c>
      <c r="E393" s="68" t="s">
        <v>80</v>
      </c>
      <c r="F393" s="68" t="s">
        <v>1705</v>
      </c>
      <c r="G393" s="13">
        <v>44866</v>
      </c>
      <c r="H393" s="13">
        <f t="shared" ref="H393:H509" si="26">G393+2</f>
        <v>44868</v>
      </c>
      <c r="I393" s="14">
        <v>25000</v>
      </c>
      <c r="J393" s="15">
        <v>95</v>
      </c>
      <c r="K393" s="13">
        <v>45599</v>
      </c>
      <c r="L393" s="15">
        <v>82</v>
      </c>
      <c r="M393" s="14">
        <v>16500</v>
      </c>
      <c r="N393" s="14">
        <f>O393-M393</f>
        <v>4000</v>
      </c>
      <c r="O393" s="14">
        <v>20500</v>
      </c>
      <c r="P393" s="15">
        <v>95</v>
      </c>
      <c r="Q393" s="15">
        <v>95</v>
      </c>
      <c r="R393" s="15">
        <v>95</v>
      </c>
      <c r="S393" s="153">
        <f t="shared" si="25"/>
        <v>25000</v>
      </c>
      <c r="T393" s="16">
        <v>5.5</v>
      </c>
      <c r="U393" s="15">
        <v>8.26</v>
      </c>
      <c r="V393"/>
      <c r="W393" s="161">
        <f t="shared" si="23"/>
        <v>4500</v>
      </c>
    </row>
    <row r="394" spans="1:23" ht="12.75" customHeight="1" x14ac:dyDescent="0.2">
      <c r="A394" s="224"/>
      <c r="B394" s="214"/>
      <c r="C394" s="11" t="s">
        <v>79</v>
      </c>
      <c r="D394" s="11" t="s">
        <v>1397</v>
      </c>
      <c r="E394" s="68" t="s">
        <v>82</v>
      </c>
      <c r="F394" s="13" t="s">
        <v>1706</v>
      </c>
      <c r="G394" s="13">
        <v>44866</v>
      </c>
      <c r="H394" s="13">
        <f t="shared" si="26"/>
        <v>44868</v>
      </c>
      <c r="I394" s="14">
        <v>25000</v>
      </c>
      <c r="J394" s="15">
        <v>94</v>
      </c>
      <c r="K394" s="13">
        <v>45964</v>
      </c>
      <c r="L394" s="15">
        <v>82</v>
      </c>
      <c r="M394" s="14">
        <v>20500</v>
      </c>
      <c r="N394" s="14">
        <f>O394-M394</f>
        <v>0</v>
      </c>
      <c r="O394" s="14">
        <v>20500</v>
      </c>
      <c r="P394" s="15">
        <v>94</v>
      </c>
      <c r="Q394" s="15">
        <v>94</v>
      </c>
      <c r="R394" s="15">
        <v>94</v>
      </c>
      <c r="S394" s="153">
        <f t="shared" si="25"/>
        <v>25000</v>
      </c>
      <c r="T394" s="15">
        <v>6</v>
      </c>
      <c r="U394" s="15">
        <v>8.3000000000000007</v>
      </c>
      <c r="V394"/>
      <c r="W394" s="161">
        <f t="shared" si="23"/>
        <v>4500</v>
      </c>
    </row>
    <row r="395" spans="1:23" ht="15" customHeight="1" x14ac:dyDescent="0.2">
      <c r="A395" s="224"/>
      <c r="B395" s="214"/>
      <c r="C395" s="11" t="s">
        <v>79</v>
      </c>
      <c r="D395" s="11" t="s">
        <v>1397</v>
      </c>
      <c r="E395" s="68" t="s">
        <v>85</v>
      </c>
      <c r="F395" s="13" t="s">
        <v>1707</v>
      </c>
      <c r="G395" s="13">
        <v>44866</v>
      </c>
      <c r="H395" s="13">
        <f t="shared" si="26"/>
        <v>44868</v>
      </c>
      <c r="I395" s="14">
        <v>5000</v>
      </c>
      <c r="J395" s="15">
        <v>93</v>
      </c>
      <c r="K395" s="13">
        <v>46329</v>
      </c>
      <c r="L395" s="15">
        <v>3</v>
      </c>
      <c r="M395" s="14">
        <v>150</v>
      </c>
      <c r="N395" s="14">
        <f>O395-M395</f>
        <v>0</v>
      </c>
      <c r="O395" s="14">
        <v>150</v>
      </c>
      <c r="P395" s="15">
        <v>93</v>
      </c>
      <c r="Q395" s="15">
        <v>93</v>
      </c>
      <c r="R395" s="15">
        <v>93</v>
      </c>
      <c r="S395" s="153">
        <f t="shared" si="25"/>
        <v>5000</v>
      </c>
      <c r="T395" s="15">
        <v>6.3</v>
      </c>
      <c r="U395" s="15">
        <v>8.4</v>
      </c>
      <c r="V395"/>
      <c r="W395" s="161">
        <f t="shared" si="23"/>
        <v>4850</v>
      </c>
    </row>
    <row r="396" spans="1:23" ht="15" customHeight="1" x14ac:dyDescent="0.2">
      <c r="A396" s="224"/>
      <c r="B396" s="214"/>
      <c r="C396" s="11" t="s">
        <v>79</v>
      </c>
      <c r="D396" s="11" t="s">
        <v>1397</v>
      </c>
      <c r="E396" s="68" t="s">
        <v>77</v>
      </c>
      <c r="F396" s="13" t="s">
        <v>1708</v>
      </c>
      <c r="G396" s="13">
        <v>44866</v>
      </c>
      <c r="H396" s="13">
        <f t="shared" si="26"/>
        <v>44868</v>
      </c>
      <c r="I396" s="14">
        <v>5000</v>
      </c>
      <c r="J396" s="15">
        <v>92</v>
      </c>
      <c r="K396" s="13">
        <v>46694</v>
      </c>
      <c r="L396" s="15">
        <v>16</v>
      </c>
      <c r="M396" s="14">
        <v>800</v>
      </c>
      <c r="N396" s="14">
        <f t="shared" si="24"/>
        <v>0</v>
      </c>
      <c r="O396" s="14">
        <v>800</v>
      </c>
      <c r="P396" s="15">
        <v>92</v>
      </c>
      <c r="Q396" s="15">
        <v>92</v>
      </c>
      <c r="R396" s="15">
        <v>92</v>
      </c>
      <c r="S396" s="153">
        <f t="shared" si="25"/>
        <v>5000</v>
      </c>
      <c r="T396" s="15">
        <v>6.5</v>
      </c>
      <c r="U396" s="15">
        <v>8.5</v>
      </c>
      <c r="V396"/>
      <c r="W396" s="161">
        <f t="shared" si="23"/>
        <v>4200</v>
      </c>
    </row>
    <row r="397" spans="1:23" ht="15" customHeight="1" x14ac:dyDescent="0.2">
      <c r="A397" s="224"/>
      <c r="B397" s="214"/>
      <c r="C397" s="11" t="s">
        <v>79</v>
      </c>
      <c r="D397" s="11" t="s">
        <v>1177</v>
      </c>
      <c r="E397" s="68" t="s">
        <v>80</v>
      </c>
      <c r="F397" s="13" t="s">
        <v>1713</v>
      </c>
      <c r="G397" s="13">
        <v>44873</v>
      </c>
      <c r="H397" s="13">
        <f t="shared" si="26"/>
        <v>44875</v>
      </c>
      <c r="I397" s="14">
        <v>10000</v>
      </c>
      <c r="J397" s="15">
        <v>93.106899999999996</v>
      </c>
      <c r="K397" s="13">
        <v>45599</v>
      </c>
      <c r="L397" s="15">
        <v>118</v>
      </c>
      <c r="M397" s="14">
        <v>10000</v>
      </c>
      <c r="N397" s="14">
        <f t="shared" si="24"/>
        <v>0</v>
      </c>
      <c r="O397" s="14">
        <v>10000</v>
      </c>
      <c r="P397" s="15">
        <v>93</v>
      </c>
      <c r="Q397" s="15">
        <v>93</v>
      </c>
      <c r="R397" s="15">
        <v>93</v>
      </c>
      <c r="S397" s="153">
        <f t="shared" si="25"/>
        <v>10000</v>
      </c>
      <c r="T397" s="15">
        <v>5.5</v>
      </c>
      <c r="U397" s="15">
        <v>9.36</v>
      </c>
      <c r="V397"/>
      <c r="W397" s="161">
        <f t="shared" si="23"/>
        <v>0</v>
      </c>
    </row>
    <row r="398" spans="1:23" ht="15" customHeight="1" x14ac:dyDescent="0.2">
      <c r="A398" s="224"/>
      <c r="B398" s="214"/>
      <c r="C398" s="11" t="s">
        <v>79</v>
      </c>
      <c r="D398" s="11" t="s">
        <v>1397</v>
      </c>
      <c r="E398" s="68" t="s">
        <v>82</v>
      </c>
      <c r="F398" s="68" t="s">
        <v>1714</v>
      </c>
      <c r="G398" s="13">
        <v>44873</v>
      </c>
      <c r="H398" s="13">
        <f t="shared" si="26"/>
        <v>44875</v>
      </c>
      <c r="I398" s="14">
        <v>10000</v>
      </c>
      <c r="J398" s="15">
        <v>92.452100000000002</v>
      </c>
      <c r="K398" s="13">
        <v>45964</v>
      </c>
      <c r="L398" s="15">
        <v>106.77</v>
      </c>
      <c r="M398" s="14">
        <v>9323</v>
      </c>
      <c r="N398" s="14">
        <f>O398-M398</f>
        <v>677</v>
      </c>
      <c r="O398" s="14">
        <v>10000</v>
      </c>
      <c r="P398" s="15">
        <v>92</v>
      </c>
      <c r="Q398" s="15">
        <v>94</v>
      </c>
      <c r="R398" s="15">
        <v>92</v>
      </c>
      <c r="S398" s="153">
        <f t="shared" si="25"/>
        <v>10000</v>
      </c>
      <c r="T398" s="16">
        <v>6</v>
      </c>
      <c r="U398" s="15">
        <v>8.92</v>
      </c>
      <c r="V398"/>
      <c r="W398" s="161">
        <f t="shared" si="23"/>
        <v>0</v>
      </c>
    </row>
    <row r="399" spans="1:23" ht="15" customHeight="1" x14ac:dyDescent="0.2">
      <c r="A399" s="224"/>
      <c r="B399" s="214"/>
      <c r="C399" s="11" t="s">
        <v>113</v>
      </c>
      <c r="D399" s="68" t="s">
        <v>1177</v>
      </c>
      <c r="E399" s="68" t="s">
        <v>82</v>
      </c>
      <c r="F399" s="13" t="s">
        <v>1715</v>
      </c>
      <c r="G399" s="13">
        <v>44874</v>
      </c>
      <c r="H399" s="13">
        <f t="shared" si="26"/>
        <v>44876</v>
      </c>
      <c r="I399" s="14">
        <v>25000</v>
      </c>
      <c r="J399" s="15">
        <v>90.665000000000006</v>
      </c>
      <c r="K399" s="13">
        <v>45972</v>
      </c>
      <c r="L399" s="15">
        <v>65.91</v>
      </c>
      <c r="M399" s="14">
        <v>0</v>
      </c>
      <c r="N399" s="14">
        <f>O399-M399</f>
        <v>16477.5</v>
      </c>
      <c r="O399" s="14">
        <v>16477.5</v>
      </c>
      <c r="P399" s="15">
        <v>90</v>
      </c>
      <c r="Q399" s="15">
        <v>98.6</v>
      </c>
      <c r="R399" s="15">
        <v>90</v>
      </c>
      <c r="S399" s="153">
        <f t="shared" si="25"/>
        <v>25000</v>
      </c>
      <c r="T399" s="15">
        <v>6.5</v>
      </c>
      <c r="U399" s="15">
        <v>10.19</v>
      </c>
      <c r="V399"/>
      <c r="W399" s="161">
        <f t="shared" si="23"/>
        <v>8522.5</v>
      </c>
    </row>
    <row r="400" spans="1:23" ht="15" customHeight="1" x14ac:dyDescent="0.2">
      <c r="A400" s="224"/>
      <c r="B400" s="214"/>
      <c r="C400" s="11" t="s">
        <v>76</v>
      </c>
      <c r="D400" s="68" t="s">
        <v>1177</v>
      </c>
      <c r="E400" s="68" t="s">
        <v>952</v>
      </c>
      <c r="F400" s="13" t="s">
        <v>1718</v>
      </c>
      <c r="G400" s="13">
        <v>44879</v>
      </c>
      <c r="H400" s="13">
        <f t="shared" si="26"/>
        <v>44881</v>
      </c>
      <c r="I400" s="14">
        <v>20000</v>
      </c>
      <c r="J400" s="15">
        <v>97.310199999999995</v>
      </c>
      <c r="K400" s="13">
        <v>47073</v>
      </c>
      <c r="L400" s="15">
        <v>85</v>
      </c>
      <c r="M400" s="14">
        <v>13250</v>
      </c>
      <c r="N400" s="14">
        <f t="shared" si="24"/>
        <v>0</v>
      </c>
      <c r="O400" s="14">
        <v>13250</v>
      </c>
      <c r="P400" s="15">
        <v>96.5</v>
      </c>
      <c r="Q400" s="15">
        <v>98.02</v>
      </c>
      <c r="R400" s="15">
        <v>96.5</v>
      </c>
      <c r="S400" s="153">
        <f t="shared" si="25"/>
        <v>20000</v>
      </c>
      <c r="T400" s="15">
        <v>6</v>
      </c>
      <c r="U400" s="15">
        <v>6.55</v>
      </c>
      <c r="V400"/>
      <c r="W400" s="161">
        <f t="shared" si="23"/>
        <v>6750</v>
      </c>
    </row>
    <row r="401" spans="1:23" ht="15" customHeight="1" x14ac:dyDescent="0.2">
      <c r="A401" s="224"/>
      <c r="B401" s="214"/>
      <c r="C401" s="11" t="s">
        <v>408</v>
      </c>
      <c r="D401" s="68" t="s">
        <v>1177</v>
      </c>
      <c r="E401" s="68" t="s">
        <v>82</v>
      </c>
      <c r="F401" s="13" t="s">
        <v>1719</v>
      </c>
      <c r="G401" s="13">
        <v>44879</v>
      </c>
      <c r="H401" s="13">
        <f t="shared" si="26"/>
        <v>44881</v>
      </c>
      <c r="I401" s="14">
        <v>10000</v>
      </c>
      <c r="J401" s="15">
        <v>89.025099999999995</v>
      </c>
      <c r="K401" s="13">
        <v>45942</v>
      </c>
      <c r="L401" s="15">
        <v>80.688900000000004</v>
      </c>
      <c r="M401" s="14">
        <v>6926.89</v>
      </c>
      <c r="N401" s="14">
        <f t="shared" si="24"/>
        <v>1142</v>
      </c>
      <c r="O401" s="14">
        <v>8068.89</v>
      </c>
      <c r="P401" s="15">
        <v>88</v>
      </c>
      <c r="Q401" s="15">
        <v>90</v>
      </c>
      <c r="R401" s="15">
        <v>88</v>
      </c>
      <c r="S401" s="153">
        <f t="shared" si="25"/>
        <v>10000</v>
      </c>
      <c r="T401" s="15">
        <v>6.5</v>
      </c>
      <c r="U401" s="15">
        <v>10.89</v>
      </c>
      <c r="V401"/>
      <c r="W401" s="161">
        <f t="shared" si="23"/>
        <v>1931.1099999999997</v>
      </c>
    </row>
    <row r="402" spans="1:23" ht="15" customHeight="1" x14ac:dyDescent="0.2">
      <c r="A402" s="224"/>
      <c r="B402" s="214"/>
      <c r="C402" s="11" t="s">
        <v>408</v>
      </c>
      <c r="D402" s="68" t="s">
        <v>1177</v>
      </c>
      <c r="E402" s="68" t="s">
        <v>82</v>
      </c>
      <c r="F402" s="13" t="s">
        <v>1720</v>
      </c>
      <c r="G402" s="13">
        <v>44886</v>
      </c>
      <c r="H402" s="13">
        <f t="shared" si="26"/>
        <v>44888</v>
      </c>
      <c r="I402" s="14">
        <v>20000</v>
      </c>
      <c r="J402" s="15">
        <v>89.025099999999995</v>
      </c>
      <c r="K402" s="13">
        <v>45942</v>
      </c>
      <c r="L402" s="15">
        <v>100.75</v>
      </c>
      <c r="M402" s="14">
        <v>1995</v>
      </c>
      <c r="N402" s="14">
        <f t="shared" si="24"/>
        <v>5</v>
      </c>
      <c r="O402" s="14">
        <v>2000</v>
      </c>
      <c r="P402" s="15">
        <v>88</v>
      </c>
      <c r="Q402" s="15">
        <v>90</v>
      </c>
      <c r="R402" s="15">
        <v>88</v>
      </c>
      <c r="S402" s="153">
        <f t="shared" si="25"/>
        <v>20000</v>
      </c>
      <c r="T402" s="15">
        <v>6.5</v>
      </c>
      <c r="U402" s="15">
        <v>11</v>
      </c>
      <c r="V402"/>
      <c r="W402" s="161">
        <f t="shared" si="23"/>
        <v>18000</v>
      </c>
    </row>
    <row r="403" spans="1:23" ht="15" customHeight="1" x14ac:dyDescent="0.2">
      <c r="A403" s="224"/>
      <c r="B403" s="214"/>
      <c r="C403" s="11" t="s">
        <v>79</v>
      </c>
      <c r="D403" s="11" t="s">
        <v>1177</v>
      </c>
      <c r="E403" s="68" t="s">
        <v>77</v>
      </c>
      <c r="F403" s="68" t="s">
        <v>1721</v>
      </c>
      <c r="G403" s="13">
        <v>44887</v>
      </c>
      <c r="H403" s="13">
        <f t="shared" si="26"/>
        <v>44889</v>
      </c>
      <c r="I403" s="14">
        <v>7000</v>
      </c>
      <c r="J403" s="15">
        <v>91.945999999999998</v>
      </c>
      <c r="K403" s="13">
        <v>46694</v>
      </c>
      <c r="L403" s="15">
        <v>76.6357</v>
      </c>
      <c r="M403" s="14">
        <v>0</v>
      </c>
      <c r="N403" s="14">
        <f t="shared" si="24"/>
        <v>5194</v>
      </c>
      <c r="O403" s="14">
        <v>5194</v>
      </c>
      <c r="P403" s="15">
        <v>91.5</v>
      </c>
      <c r="Q403" s="15">
        <v>100</v>
      </c>
      <c r="R403" s="15">
        <v>91.5</v>
      </c>
      <c r="S403" s="153">
        <f t="shared" si="25"/>
        <v>7000</v>
      </c>
      <c r="T403" s="16">
        <v>6.5</v>
      </c>
      <c r="U403" s="15">
        <v>8.51</v>
      </c>
      <c r="V403"/>
      <c r="W403" s="161">
        <f t="shared" si="23"/>
        <v>1806</v>
      </c>
    </row>
    <row r="404" spans="1:23" ht="15" customHeight="1" x14ac:dyDescent="0.2">
      <c r="A404" s="224"/>
      <c r="B404" s="214"/>
      <c r="C404" s="11" t="s">
        <v>79</v>
      </c>
      <c r="D404" s="68" t="s">
        <v>1177</v>
      </c>
      <c r="E404" s="68" t="s">
        <v>80</v>
      </c>
      <c r="F404" s="13" t="s">
        <v>1722</v>
      </c>
      <c r="G404" s="13">
        <v>44887</v>
      </c>
      <c r="H404" s="13">
        <f t="shared" si="26"/>
        <v>44889</v>
      </c>
      <c r="I404" s="14">
        <v>20000</v>
      </c>
      <c r="J404" s="15">
        <v>93.423699999999997</v>
      </c>
      <c r="K404" s="13">
        <v>45620</v>
      </c>
      <c r="L404" s="15">
        <v>42.865000000000002</v>
      </c>
      <c r="M404" s="14">
        <v>2300</v>
      </c>
      <c r="N404" s="14">
        <f t="shared" si="24"/>
        <v>4262</v>
      </c>
      <c r="O404" s="14">
        <v>6562</v>
      </c>
      <c r="P404" s="15">
        <v>93</v>
      </c>
      <c r="Q404" s="15">
        <v>98</v>
      </c>
      <c r="R404" s="15">
        <v>93</v>
      </c>
      <c r="S404" s="153">
        <f t="shared" si="25"/>
        <v>20000</v>
      </c>
      <c r="T404" s="15">
        <v>5.5</v>
      </c>
      <c r="U404" s="15">
        <v>9.17</v>
      </c>
      <c r="V404"/>
      <c r="W404" s="161">
        <f t="shared" si="23"/>
        <v>13438</v>
      </c>
    </row>
    <row r="405" spans="1:23" s="116" customFormat="1" ht="15" customHeight="1" x14ac:dyDescent="0.2">
      <c r="A405" s="224"/>
      <c r="B405" s="214"/>
      <c r="C405" s="72" t="s">
        <v>111</v>
      </c>
      <c r="D405" s="72" t="s">
        <v>1177</v>
      </c>
      <c r="E405" s="68" t="s">
        <v>77</v>
      </c>
      <c r="F405" s="68" t="s">
        <v>1723</v>
      </c>
      <c r="G405" s="13">
        <v>44888</v>
      </c>
      <c r="H405" s="13">
        <f t="shared" si="26"/>
        <v>44890</v>
      </c>
      <c r="I405" s="14">
        <v>25000</v>
      </c>
      <c r="J405" s="15">
        <v>90.908000000000001</v>
      </c>
      <c r="K405" s="13">
        <v>46716</v>
      </c>
      <c r="L405" s="15">
        <v>62.254600000000003</v>
      </c>
      <c r="M405" s="14">
        <v>1161.6400000000001</v>
      </c>
      <c r="N405" s="14">
        <f t="shared" si="24"/>
        <v>14402</v>
      </c>
      <c r="O405" s="14">
        <v>15563.64</v>
      </c>
      <c r="P405" s="15">
        <v>90</v>
      </c>
      <c r="Q405" s="15">
        <v>95</v>
      </c>
      <c r="R405" s="15">
        <v>90</v>
      </c>
      <c r="S405" s="153">
        <f t="shared" si="25"/>
        <v>25000</v>
      </c>
      <c r="T405" s="16">
        <v>6.5</v>
      </c>
      <c r="U405" s="15">
        <v>8.7899999999999991</v>
      </c>
      <c r="W405" s="161">
        <f t="shared" si="23"/>
        <v>9436.36</v>
      </c>
    </row>
    <row r="406" spans="1:23" ht="15" customHeight="1" x14ac:dyDescent="0.2">
      <c r="A406" s="224"/>
      <c r="B406" s="216" t="s">
        <v>946</v>
      </c>
      <c r="C406" s="4" t="s">
        <v>113</v>
      </c>
      <c r="D406" s="4" t="s">
        <v>1177</v>
      </c>
      <c r="E406" s="4" t="s">
        <v>82</v>
      </c>
      <c r="F406" s="18" t="s">
        <v>1728</v>
      </c>
      <c r="G406" s="6">
        <v>44895</v>
      </c>
      <c r="H406" s="6">
        <f t="shared" si="26"/>
        <v>44897</v>
      </c>
      <c r="I406" s="7">
        <v>20000</v>
      </c>
      <c r="J406" s="8">
        <v>93.053700000000006</v>
      </c>
      <c r="K406" s="6">
        <v>45993</v>
      </c>
      <c r="L406" s="8">
        <v>74.861500000000007</v>
      </c>
      <c r="M406" s="7">
        <v>3500</v>
      </c>
      <c r="N406" s="7">
        <f t="shared" si="24"/>
        <v>11472.3</v>
      </c>
      <c r="O406" s="7">
        <v>14972.3</v>
      </c>
      <c r="P406" s="8">
        <v>90</v>
      </c>
      <c r="Q406" s="8">
        <v>100</v>
      </c>
      <c r="R406" s="8">
        <v>90</v>
      </c>
      <c r="S406" s="154">
        <f t="shared" si="25"/>
        <v>20000</v>
      </c>
      <c r="T406" s="9">
        <v>6.5</v>
      </c>
      <c r="U406" s="8">
        <v>9.1999999999999993</v>
      </c>
      <c r="V406"/>
      <c r="W406" s="161">
        <f t="shared" si="23"/>
        <v>5027.7000000000007</v>
      </c>
    </row>
    <row r="407" spans="1:23" ht="15" customHeight="1" x14ac:dyDescent="0.2">
      <c r="A407" s="224"/>
      <c r="B407" s="217"/>
      <c r="C407" s="4" t="s">
        <v>111</v>
      </c>
      <c r="D407" s="4" t="s">
        <v>1177</v>
      </c>
      <c r="E407" s="4" t="s">
        <v>85</v>
      </c>
      <c r="F407" s="18" t="s">
        <v>1733</v>
      </c>
      <c r="G407" s="6">
        <v>44902</v>
      </c>
      <c r="H407" s="6">
        <f t="shared" si="26"/>
        <v>44904</v>
      </c>
      <c r="I407" s="7">
        <v>25000</v>
      </c>
      <c r="J407" s="8">
        <v>90.3005</v>
      </c>
      <c r="K407" s="6">
        <v>46365</v>
      </c>
      <c r="L407" s="8">
        <v>14.055999999999999</v>
      </c>
      <c r="M407" s="7">
        <v>2000</v>
      </c>
      <c r="N407" s="7">
        <f t="shared" si="24"/>
        <v>1514</v>
      </c>
      <c r="O407" s="7">
        <v>3514</v>
      </c>
      <c r="P407" s="8">
        <v>90</v>
      </c>
      <c r="Q407" s="8">
        <v>94</v>
      </c>
      <c r="R407" s="8">
        <v>90</v>
      </c>
      <c r="S407" s="154">
        <f t="shared" si="25"/>
        <v>25000</v>
      </c>
      <c r="T407" s="9">
        <v>5.75</v>
      </c>
      <c r="U407" s="8">
        <v>8.67</v>
      </c>
      <c r="V407"/>
      <c r="W407" s="161">
        <f t="shared" si="23"/>
        <v>21486</v>
      </c>
    </row>
    <row r="408" spans="1:23" ht="15" customHeight="1" x14ac:dyDescent="0.2">
      <c r="A408" s="224"/>
      <c r="B408" s="217"/>
      <c r="C408" s="4" t="s">
        <v>79</v>
      </c>
      <c r="D408" s="4" t="s">
        <v>1177</v>
      </c>
      <c r="E408" s="4" t="s">
        <v>82</v>
      </c>
      <c r="F408" s="18" t="s">
        <v>1734</v>
      </c>
      <c r="G408" s="6">
        <v>44901</v>
      </c>
      <c r="H408" s="6">
        <f t="shared" si="26"/>
        <v>44903</v>
      </c>
      <c r="I408" s="7">
        <v>15000</v>
      </c>
      <c r="J408" s="8">
        <v>91.680999999999997</v>
      </c>
      <c r="K408" s="6">
        <v>45999</v>
      </c>
      <c r="L408" s="8">
        <v>110.7167</v>
      </c>
      <c r="M408" s="7">
        <v>8454.85</v>
      </c>
      <c r="N408" s="7">
        <f t="shared" si="24"/>
        <v>6545.15</v>
      </c>
      <c r="O408" s="7">
        <v>15000</v>
      </c>
      <c r="P408" s="8">
        <v>90</v>
      </c>
      <c r="Q408" s="8">
        <v>92.5</v>
      </c>
      <c r="R408" s="8">
        <v>90</v>
      </c>
      <c r="S408" s="154">
        <f t="shared" si="25"/>
        <v>15000</v>
      </c>
      <c r="T408" s="9">
        <v>5.75</v>
      </c>
      <c r="U408" s="8">
        <v>8.9700000000000006</v>
      </c>
      <c r="V408"/>
      <c r="W408" s="161">
        <f t="shared" si="23"/>
        <v>0</v>
      </c>
    </row>
    <row r="409" spans="1:23" ht="15" customHeight="1" x14ac:dyDescent="0.2">
      <c r="A409" s="224"/>
      <c r="B409" s="217"/>
      <c r="C409" s="4" t="s">
        <v>113</v>
      </c>
      <c r="D409" s="4" t="s">
        <v>1177</v>
      </c>
      <c r="E409" s="4" t="s">
        <v>82</v>
      </c>
      <c r="F409" s="18" t="s">
        <v>1735</v>
      </c>
      <c r="G409" s="6">
        <v>44902</v>
      </c>
      <c r="H409" s="6">
        <f t="shared" si="26"/>
        <v>44904</v>
      </c>
      <c r="I409" s="7">
        <v>15000</v>
      </c>
      <c r="J409" s="8"/>
      <c r="K409" s="6">
        <v>46000</v>
      </c>
      <c r="L409" s="8"/>
      <c r="M409" s="7"/>
      <c r="N409" s="7">
        <f t="shared" si="24"/>
        <v>0</v>
      </c>
      <c r="O409" s="7"/>
      <c r="P409" s="8"/>
      <c r="Q409" s="8"/>
      <c r="R409" s="8"/>
      <c r="S409" s="154">
        <f t="shared" si="25"/>
        <v>15000</v>
      </c>
      <c r="T409" s="9"/>
      <c r="U409" s="8" t="s">
        <v>1478</v>
      </c>
      <c r="V409"/>
      <c r="W409" s="161">
        <f t="shared" si="23"/>
        <v>15000</v>
      </c>
    </row>
    <row r="410" spans="1:23" ht="15" customHeight="1" x14ac:dyDescent="0.2">
      <c r="A410" s="224"/>
      <c r="B410" s="217"/>
      <c r="C410" s="4" t="s">
        <v>111</v>
      </c>
      <c r="D410" s="4" t="s">
        <v>1177</v>
      </c>
      <c r="E410" s="4" t="s">
        <v>85</v>
      </c>
      <c r="F410" s="18" t="s">
        <v>1740</v>
      </c>
      <c r="G410" s="6">
        <v>44909</v>
      </c>
      <c r="H410" s="6">
        <f t="shared" si="26"/>
        <v>44911</v>
      </c>
      <c r="I410" s="7">
        <v>15000</v>
      </c>
      <c r="J410" s="8"/>
      <c r="K410" s="6">
        <v>46365</v>
      </c>
      <c r="L410" s="8"/>
      <c r="M410" s="7"/>
      <c r="N410" s="7">
        <f t="shared" si="24"/>
        <v>0</v>
      </c>
      <c r="O410" s="7"/>
      <c r="P410" s="8"/>
      <c r="Q410" s="8"/>
      <c r="R410" s="8"/>
      <c r="S410" s="154">
        <f t="shared" si="25"/>
        <v>15000</v>
      </c>
      <c r="T410" s="9"/>
      <c r="U410" s="8" t="s">
        <v>1478</v>
      </c>
      <c r="V410"/>
      <c r="W410" s="161">
        <f t="shared" si="23"/>
        <v>15000</v>
      </c>
    </row>
    <row r="411" spans="1:23" ht="15" customHeight="1" x14ac:dyDescent="0.2">
      <c r="A411" s="224"/>
      <c r="B411" s="217"/>
      <c r="C411" s="4" t="s">
        <v>111</v>
      </c>
      <c r="D411" s="4" t="s">
        <v>1177</v>
      </c>
      <c r="E411" s="4" t="s">
        <v>77</v>
      </c>
      <c r="F411" s="18" t="s">
        <v>1741</v>
      </c>
      <c r="G411" s="6">
        <v>44909</v>
      </c>
      <c r="H411" s="6">
        <f t="shared" si="26"/>
        <v>44911</v>
      </c>
      <c r="I411" s="7">
        <v>15000</v>
      </c>
      <c r="J411" s="8"/>
      <c r="K411" s="6">
        <v>46716</v>
      </c>
      <c r="L411" s="8"/>
      <c r="M411" s="7"/>
      <c r="N411" s="7">
        <f t="shared" si="24"/>
        <v>0</v>
      </c>
      <c r="O411" s="7"/>
      <c r="P411" s="8"/>
      <c r="Q411" s="8"/>
      <c r="R411" s="8"/>
      <c r="S411" s="154">
        <f t="shared" si="25"/>
        <v>15000</v>
      </c>
      <c r="T411" s="9"/>
      <c r="U411" s="8" t="s">
        <v>1478</v>
      </c>
      <c r="V411"/>
      <c r="W411" s="161">
        <f t="shared" si="23"/>
        <v>15000</v>
      </c>
    </row>
    <row r="412" spans="1:23" ht="15" customHeight="1" x14ac:dyDescent="0.2">
      <c r="A412" s="224"/>
      <c r="B412" s="217"/>
      <c r="C412" s="4" t="s">
        <v>79</v>
      </c>
      <c r="D412" s="4" t="s">
        <v>1397</v>
      </c>
      <c r="E412" s="4" t="s">
        <v>80</v>
      </c>
      <c r="F412" s="18" t="s">
        <v>1745</v>
      </c>
      <c r="G412" s="6">
        <v>44915</v>
      </c>
      <c r="H412" s="6">
        <f t="shared" si="26"/>
        <v>44917</v>
      </c>
      <c r="I412" s="7">
        <v>40000</v>
      </c>
      <c r="J412" s="8">
        <v>94</v>
      </c>
      <c r="K412" s="6">
        <v>45648</v>
      </c>
      <c r="L412" s="8">
        <v>7.375</v>
      </c>
      <c r="M412" s="7">
        <v>2950</v>
      </c>
      <c r="N412" s="7">
        <f t="shared" si="24"/>
        <v>0</v>
      </c>
      <c r="O412" s="7">
        <v>2950</v>
      </c>
      <c r="P412" s="8">
        <v>94</v>
      </c>
      <c r="Q412" s="8">
        <v>94</v>
      </c>
      <c r="R412" s="8">
        <v>94</v>
      </c>
      <c r="S412" s="154">
        <f t="shared" si="25"/>
        <v>40000</v>
      </c>
      <c r="T412" s="9">
        <v>5.5</v>
      </c>
      <c r="U412" s="8">
        <v>8.84</v>
      </c>
      <c r="V412"/>
      <c r="W412" s="161">
        <f t="shared" si="23"/>
        <v>37050</v>
      </c>
    </row>
    <row r="413" spans="1:23" ht="15" customHeight="1" x14ac:dyDescent="0.2">
      <c r="A413" s="224"/>
      <c r="B413" s="217"/>
      <c r="C413" s="4" t="s">
        <v>79</v>
      </c>
      <c r="D413" s="4" t="s">
        <v>1397</v>
      </c>
      <c r="E413" s="4" t="s">
        <v>82</v>
      </c>
      <c r="F413" s="18" t="s">
        <v>1746</v>
      </c>
      <c r="G413" s="6">
        <v>44915</v>
      </c>
      <c r="H413" s="6">
        <f t="shared" si="26"/>
        <v>44917</v>
      </c>
      <c r="I413" s="7">
        <v>40000</v>
      </c>
      <c r="J413" s="8">
        <v>93</v>
      </c>
      <c r="K413" s="6">
        <v>46011</v>
      </c>
      <c r="L413" s="8">
        <v>85.677499999999995</v>
      </c>
      <c r="M413" s="7">
        <v>14271</v>
      </c>
      <c r="N413" s="7">
        <f t="shared" si="24"/>
        <v>20000</v>
      </c>
      <c r="O413" s="7">
        <v>34271</v>
      </c>
      <c r="P413" s="8">
        <v>93</v>
      </c>
      <c r="Q413" s="8">
        <v>93</v>
      </c>
      <c r="R413" s="8">
        <v>93</v>
      </c>
      <c r="S413" s="154">
        <f t="shared" si="25"/>
        <v>40000</v>
      </c>
      <c r="T413" s="9">
        <v>6</v>
      </c>
      <c r="U413" s="8">
        <v>8.6999999999999993</v>
      </c>
      <c r="V413"/>
      <c r="W413" s="161">
        <f t="shared" si="23"/>
        <v>5729</v>
      </c>
    </row>
    <row r="414" spans="1:23" ht="15" customHeight="1" x14ac:dyDescent="0.2">
      <c r="A414" s="224"/>
      <c r="B414" s="217"/>
      <c r="C414" s="4" t="s">
        <v>79</v>
      </c>
      <c r="D414" s="4" t="s">
        <v>1397</v>
      </c>
      <c r="E414" s="4" t="s">
        <v>77</v>
      </c>
      <c r="F414" s="18" t="s">
        <v>1748</v>
      </c>
      <c r="G414" s="6">
        <v>44915</v>
      </c>
      <c r="H414" s="6">
        <f t="shared" si="26"/>
        <v>44917</v>
      </c>
      <c r="I414" s="7">
        <v>10000</v>
      </c>
      <c r="J414" s="8">
        <v>91</v>
      </c>
      <c r="K414" s="6">
        <v>46743</v>
      </c>
      <c r="L414" s="8">
        <v>90.3</v>
      </c>
      <c r="M414" s="7">
        <v>9000</v>
      </c>
      <c r="N414" s="7">
        <f t="shared" si="24"/>
        <v>30</v>
      </c>
      <c r="O414" s="7">
        <v>9030</v>
      </c>
      <c r="P414" s="8">
        <v>91</v>
      </c>
      <c r="Q414" s="8">
        <v>91</v>
      </c>
      <c r="R414" s="8">
        <v>91</v>
      </c>
      <c r="S414" s="154">
        <f t="shared" si="25"/>
        <v>10000</v>
      </c>
      <c r="T414" s="9">
        <v>6.5</v>
      </c>
      <c r="U414" s="8">
        <v>8.76</v>
      </c>
      <c r="V414"/>
      <c r="W414" s="161">
        <f t="shared" si="23"/>
        <v>970</v>
      </c>
    </row>
    <row r="415" spans="1:23" ht="15" customHeight="1" x14ac:dyDescent="0.2">
      <c r="A415" s="224"/>
      <c r="B415" s="217"/>
      <c r="C415" s="4" t="s">
        <v>111</v>
      </c>
      <c r="D415" s="4" t="s">
        <v>1177</v>
      </c>
      <c r="E415" s="4" t="s">
        <v>85</v>
      </c>
      <c r="F415" s="18" t="s">
        <v>1749</v>
      </c>
      <c r="G415" s="6">
        <v>44916</v>
      </c>
      <c r="H415" s="6">
        <f t="shared" si="26"/>
        <v>44918</v>
      </c>
      <c r="I415" s="7">
        <v>15000</v>
      </c>
      <c r="J415" s="8">
        <v>91.009900000000002</v>
      </c>
      <c r="K415" s="6">
        <v>46365</v>
      </c>
      <c r="L415" s="8">
        <v>31.333300000000001</v>
      </c>
      <c r="M415" s="7">
        <v>0</v>
      </c>
      <c r="N415" s="7">
        <f t="shared" si="24"/>
        <v>4700</v>
      </c>
      <c r="O415" s="7">
        <v>4700</v>
      </c>
      <c r="P415" s="8">
        <v>90</v>
      </c>
      <c r="Q415" s="8">
        <v>93</v>
      </c>
      <c r="R415" s="8">
        <v>90</v>
      </c>
      <c r="S415" s="154">
        <f t="shared" si="25"/>
        <v>15000</v>
      </c>
      <c r="T415" s="9">
        <v>5.75</v>
      </c>
      <c r="U415" s="8">
        <v>8.4499999999999993</v>
      </c>
      <c r="V415"/>
      <c r="W415" s="161">
        <f t="shared" si="23"/>
        <v>10300</v>
      </c>
    </row>
    <row r="416" spans="1:23" ht="15" customHeight="1" x14ac:dyDescent="0.2">
      <c r="A416" s="224"/>
      <c r="B416" s="217"/>
      <c r="C416" s="4" t="s">
        <v>111</v>
      </c>
      <c r="D416" s="4" t="s">
        <v>1177</v>
      </c>
      <c r="E416" s="4" t="s">
        <v>77</v>
      </c>
      <c r="F416" s="18" t="s">
        <v>1747</v>
      </c>
      <c r="G416" s="6">
        <v>44916</v>
      </c>
      <c r="H416" s="6">
        <f t="shared" si="26"/>
        <v>44918</v>
      </c>
      <c r="I416" s="7">
        <v>15000</v>
      </c>
      <c r="J416" s="8">
        <v>92.427899999999994</v>
      </c>
      <c r="K416" s="6">
        <v>46716</v>
      </c>
      <c r="L416" s="8">
        <v>7.9132999999999996</v>
      </c>
      <c r="M416" s="7">
        <v>65</v>
      </c>
      <c r="N416" s="7">
        <f t="shared" si="24"/>
        <v>1122</v>
      </c>
      <c r="O416" s="7">
        <v>1187</v>
      </c>
      <c r="P416" s="8">
        <v>90</v>
      </c>
      <c r="Q416" s="8">
        <v>95</v>
      </c>
      <c r="R416" s="8">
        <v>90</v>
      </c>
      <c r="S416" s="154">
        <f t="shared" si="25"/>
        <v>15000</v>
      </c>
      <c r="T416" s="9">
        <v>6.5</v>
      </c>
      <c r="U416" s="8">
        <v>8.39</v>
      </c>
      <c r="V416"/>
      <c r="W416" s="161">
        <f t="shared" si="23"/>
        <v>13813</v>
      </c>
    </row>
    <row r="417" spans="1:23" s="116" customFormat="1" ht="15" customHeight="1" x14ac:dyDescent="0.2">
      <c r="A417" s="232"/>
      <c r="B417" s="222"/>
      <c r="C417" s="73" t="s">
        <v>79</v>
      </c>
      <c r="D417" s="73" t="s">
        <v>1177</v>
      </c>
      <c r="E417" s="73" t="s">
        <v>80</v>
      </c>
      <c r="F417" s="18" t="s">
        <v>1754</v>
      </c>
      <c r="G417" s="6">
        <v>44922</v>
      </c>
      <c r="H417" s="6">
        <f t="shared" si="26"/>
        <v>44924</v>
      </c>
      <c r="I417" s="7">
        <v>20000</v>
      </c>
      <c r="J417" s="8">
        <v>92.582800000000006</v>
      </c>
      <c r="K417" s="6">
        <v>45648</v>
      </c>
      <c r="L417" s="8">
        <v>40.755000000000003</v>
      </c>
      <c r="M417" s="7">
        <v>4755</v>
      </c>
      <c r="N417" s="7">
        <f t="shared" si="24"/>
        <v>3396</v>
      </c>
      <c r="O417" s="7">
        <v>8151</v>
      </c>
      <c r="P417" s="8">
        <v>92</v>
      </c>
      <c r="Q417" s="8">
        <v>94</v>
      </c>
      <c r="R417" s="8">
        <v>92</v>
      </c>
      <c r="S417" s="154">
        <f t="shared" si="25"/>
        <v>20000</v>
      </c>
      <c r="T417" s="9">
        <v>5.5</v>
      </c>
      <c r="U417" s="8">
        <v>9.67</v>
      </c>
      <c r="W417" s="161">
        <f t="shared" si="23"/>
        <v>11849</v>
      </c>
    </row>
    <row r="418" spans="1:23" s="116" customFormat="1" ht="15" customHeight="1" x14ac:dyDescent="0.2">
      <c r="A418" s="233">
        <v>2023</v>
      </c>
      <c r="B418" s="219" t="s">
        <v>945</v>
      </c>
      <c r="C418" s="72" t="s">
        <v>111</v>
      </c>
      <c r="D418" s="72" t="s">
        <v>1177</v>
      </c>
      <c r="E418" s="68" t="s">
        <v>82</v>
      </c>
      <c r="F418" s="68" t="s">
        <v>1766</v>
      </c>
      <c r="G418" s="13">
        <v>44937</v>
      </c>
      <c r="H418" s="13">
        <f t="shared" si="26"/>
        <v>44939</v>
      </c>
      <c r="I418" s="14">
        <v>25000</v>
      </c>
      <c r="J418" s="15">
        <v>93.059899999999999</v>
      </c>
      <c r="K418" s="13">
        <v>46035</v>
      </c>
      <c r="L418" s="15">
        <v>80.951999999999998</v>
      </c>
      <c r="M418" s="14">
        <v>15900</v>
      </c>
      <c r="N418" s="14">
        <f t="shared" si="24"/>
        <v>4338</v>
      </c>
      <c r="O418" s="14">
        <v>20238</v>
      </c>
      <c r="P418" s="15">
        <v>90</v>
      </c>
      <c r="Q418" s="15">
        <v>96</v>
      </c>
      <c r="R418" s="15">
        <v>90</v>
      </c>
      <c r="S418" s="153">
        <f t="shared" si="25"/>
        <v>25000</v>
      </c>
      <c r="T418" s="16">
        <v>5.5</v>
      </c>
      <c r="U418" s="15">
        <v>8.15</v>
      </c>
      <c r="W418" s="161">
        <f t="shared" si="23"/>
        <v>4762</v>
      </c>
    </row>
    <row r="419" spans="1:23" ht="15" customHeight="1" x14ac:dyDescent="0.2">
      <c r="A419" s="223"/>
      <c r="B419" s="220"/>
      <c r="C419" s="11" t="s">
        <v>113</v>
      </c>
      <c r="D419" s="11" t="s">
        <v>1177</v>
      </c>
      <c r="E419" s="68" t="s">
        <v>82</v>
      </c>
      <c r="F419" s="13" t="s">
        <v>1764</v>
      </c>
      <c r="G419" s="13">
        <v>44937</v>
      </c>
      <c r="H419" s="13">
        <f t="shared" si="26"/>
        <v>44939</v>
      </c>
      <c r="I419" s="14">
        <v>10000</v>
      </c>
      <c r="J419" s="15"/>
      <c r="K419" s="13">
        <v>46035</v>
      </c>
      <c r="L419" s="15"/>
      <c r="M419" s="14"/>
      <c r="N419" s="14">
        <f t="shared" si="24"/>
        <v>0</v>
      </c>
      <c r="O419" s="14"/>
      <c r="P419" s="15"/>
      <c r="Q419" s="15"/>
      <c r="R419" s="15"/>
      <c r="S419" s="153">
        <f t="shared" si="25"/>
        <v>10000</v>
      </c>
      <c r="T419" s="15"/>
      <c r="U419" s="15" t="s">
        <v>1478</v>
      </c>
      <c r="V419"/>
      <c r="W419" s="161">
        <f t="shared" si="23"/>
        <v>10000</v>
      </c>
    </row>
    <row r="420" spans="1:23" s="116" customFormat="1" ht="15" customHeight="1" x14ac:dyDescent="0.2">
      <c r="A420" s="223"/>
      <c r="B420" s="220"/>
      <c r="C420" s="72" t="s">
        <v>79</v>
      </c>
      <c r="D420" s="72" t="s">
        <v>1397</v>
      </c>
      <c r="E420" s="68" t="s">
        <v>80</v>
      </c>
      <c r="F420" s="13" t="s">
        <v>1771</v>
      </c>
      <c r="G420" s="13">
        <v>44943</v>
      </c>
      <c r="H420" s="13">
        <f t="shared" si="26"/>
        <v>44945</v>
      </c>
      <c r="I420" s="14">
        <v>40000</v>
      </c>
      <c r="J420" s="15">
        <v>94</v>
      </c>
      <c r="K420" s="13">
        <v>45676</v>
      </c>
      <c r="L420" s="15">
        <v>137.13749999999999</v>
      </c>
      <c r="M420" s="14">
        <v>40000</v>
      </c>
      <c r="N420" s="14">
        <f t="shared" si="24"/>
        <v>0</v>
      </c>
      <c r="O420" s="14">
        <v>40000</v>
      </c>
      <c r="P420" s="15">
        <v>94</v>
      </c>
      <c r="Q420" s="15">
        <v>94</v>
      </c>
      <c r="R420" s="15">
        <v>94</v>
      </c>
      <c r="S420" s="153">
        <f t="shared" si="25"/>
        <v>40000</v>
      </c>
      <c r="T420" s="15">
        <v>5.5</v>
      </c>
      <c r="U420" s="15">
        <v>8.84</v>
      </c>
      <c r="W420" s="161">
        <f t="shared" si="23"/>
        <v>0</v>
      </c>
    </row>
    <row r="421" spans="1:23" ht="15" customHeight="1" x14ac:dyDescent="0.2">
      <c r="A421" s="223"/>
      <c r="B421" s="220"/>
      <c r="C421" s="11" t="s">
        <v>79</v>
      </c>
      <c r="D421" s="11" t="s">
        <v>1397</v>
      </c>
      <c r="E421" s="68" t="s">
        <v>82</v>
      </c>
      <c r="F421" s="13" t="s">
        <v>1772</v>
      </c>
      <c r="G421" s="13">
        <v>44943</v>
      </c>
      <c r="H421" s="13">
        <f t="shared" si="26"/>
        <v>44945</v>
      </c>
      <c r="I421" s="14">
        <v>15000</v>
      </c>
      <c r="J421" s="15">
        <v>94</v>
      </c>
      <c r="K421" s="13">
        <v>46041</v>
      </c>
      <c r="L421" s="15">
        <v>17.666699999999999</v>
      </c>
      <c r="M421" s="14">
        <v>2650</v>
      </c>
      <c r="N421" s="14">
        <f t="shared" si="24"/>
        <v>0</v>
      </c>
      <c r="O421" s="14">
        <v>2650</v>
      </c>
      <c r="P421" s="15">
        <v>94</v>
      </c>
      <c r="Q421" s="15">
        <v>94</v>
      </c>
      <c r="R421" s="15">
        <v>94</v>
      </c>
      <c r="S421" s="153">
        <f t="shared" si="25"/>
        <v>15000</v>
      </c>
      <c r="T421" s="15">
        <v>5.75</v>
      </c>
      <c r="U421" s="15">
        <v>8.0399999999999991</v>
      </c>
      <c r="V421"/>
      <c r="W421" s="161">
        <f t="shared" si="23"/>
        <v>12350</v>
      </c>
    </row>
    <row r="422" spans="1:23" ht="15" customHeight="1" x14ac:dyDescent="0.2">
      <c r="A422" s="223"/>
      <c r="B422" s="220"/>
      <c r="C422" s="11" t="s">
        <v>79</v>
      </c>
      <c r="D422" s="11" t="s">
        <v>1397</v>
      </c>
      <c r="E422" s="68" t="s">
        <v>77</v>
      </c>
      <c r="F422" s="13" t="s">
        <v>1773</v>
      </c>
      <c r="G422" s="13">
        <v>44943</v>
      </c>
      <c r="H422" s="13">
        <f t="shared" si="26"/>
        <v>44945</v>
      </c>
      <c r="I422" s="14">
        <v>5000</v>
      </c>
      <c r="J422" s="15"/>
      <c r="K422" s="13"/>
      <c r="L422" s="15"/>
      <c r="M422" s="14"/>
      <c r="N422" s="14">
        <f t="shared" si="24"/>
        <v>0</v>
      </c>
      <c r="O422" s="14"/>
      <c r="P422" s="15"/>
      <c r="Q422" s="15"/>
      <c r="R422" s="15"/>
      <c r="S422" s="153">
        <f t="shared" si="25"/>
        <v>5000</v>
      </c>
      <c r="T422" s="15"/>
      <c r="U422" s="15" t="s">
        <v>1478</v>
      </c>
      <c r="V422"/>
      <c r="W422" s="161">
        <f t="shared" si="23"/>
        <v>5000</v>
      </c>
    </row>
    <row r="423" spans="1:23" ht="15" customHeight="1" x14ac:dyDescent="0.2">
      <c r="A423" s="223"/>
      <c r="B423" s="220"/>
      <c r="C423" s="11" t="s">
        <v>111</v>
      </c>
      <c r="D423" s="11" t="s">
        <v>1177</v>
      </c>
      <c r="E423" s="68" t="s">
        <v>85</v>
      </c>
      <c r="F423" s="68" t="s">
        <v>1774</v>
      </c>
      <c r="G423" s="13">
        <v>44944</v>
      </c>
      <c r="H423" s="13">
        <f t="shared" si="26"/>
        <v>44946</v>
      </c>
      <c r="I423" s="14">
        <v>15000</v>
      </c>
      <c r="J423" s="15">
        <v>89.898099999999999</v>
      </c>
      <c r="K423" s="13">
        <v>46407</v>
      </c>
      <c r="L423" s="15">
        <v>84.82</v>
      </c>
      <c r="M423" s="14">
        <v>6000</v>
      </c>
      <c r="N423" s="14">
        <f t="shared" si="24"/>
        <v>6723</v>
      </c>
      <c r="O423" s="14">
        <v>12723</v>
      </c>
      <c r="P423" s="15">
        <v>89</v>
      </c>
      <c r="Q423" s="15">
        <v>96</v>
      </c>
      <c r="R423" s="15">
        <v>89</v>
      </c>
      <c r="S423" s="153">
        <f t="shared" si="25"/>
        <v>15000</v>
      </c>
      <c r="T423" s="16">
        <v>5.75</v>
      </c>
      <c r="U423" s="15">
        <v>8.8000000000000007</v>
      </c>
      <c r="V423"/>
      <c r="W423" s="161">
        <f t="shared" si="23"/>
        <v>2277</v>
      </c>
    </row>
    <row r="424" spans="1:23" ht="15" customHeight="1" x14ac:dyDescent="0.2">
      <c r="A424" s="223"/>
      <c r="B424" s="220"/>
      <c r="C424" s="11" t="s">
        <v>79</v>
      </c>
      <c r="D424" s="68" t="s">
        <v>1177</v>
      </c>
      <c r="E424" s="68" t="s">
        <v>80</v>
      </c>
      <c r="F424" s="13" t="s">
        <v>2302</v>
      </c>
      <c r="G424" s="13">
        <v>44950</v>
      </c>
      <c r="H424" s="13">
        <f t="shared" si="26"/>
        <v>44952</v>
      </c>
      <c r="I424" s="14">
        <v>20000</v>
      </c>
      <c r="J424" s="15">
        <v>94.108900000000006</v>
      </c>
      <c r="K424" s="13">
        <v>45676</v>
      </c>
      <c r="L424" s="15">
        <v>74.275000000000006</v>
      </c>
      <c r="M424" s="14">
        <v>14745</v>
      </c>
      <c r="N424" s="14">
        <f t="shared" si="24"/>
        <v>10</v>
      </c>
      <c r="O424" s="14">
        <v>14755</v>
      </c>
      <c r="P424" s="15">
        <v>94</v>
      </c>
      <c r="Q424" s="15">
        <v>99</v>
      </c>
      <c r="R424" s="15">
        <v>94</v>
      </c>
      <c r="S424" s="153">
        <f t="shared" si="25"/>
        <v>20000</v>
      </c>
      <c r="T424" s="15">
        <v>5.5</v>
      </c>
      <c r="U424" s="15">
        <v>8.7799999999999994</v>
      </c>
      <c r="V424"/>
      <c r="W424" s="161">
        <f t="shared" si="23"/>
        <v>5245</v>
      </c>
    </row>
    <row r="425" spans="1:23" ht="15" customHeight="1" x14ac:dyDescent="0.2">
      <c r="A425" s="223"/>
      <c r="B425" s="220"/>
      <c r="C425" s="11" t="s">
        <v>79</v>
      </c>
      <c r="D425" s="68" t="s">
        <v>1177</v>
      </c>
      <c r="E425" s="68" t="s">
        <v>82</v>
      </c>
      <c r="F425" s="13" t="s">
        <v>1775</v>
      </c>
      <c r="G425" s="13">
        <v>44950</v>
      </c>
      <c r="H425" s="13">
        <f t="shared" si="26"/>
        <v>44952</v>
      </c>
      <c r="I425" s="14">
        <v>15000</v>
      </c>
      <c r="J425" s="15">
        <v>91.709400000000002</v>
      </c>
      <c r="K425" s="13">
        <v>46041</v>
      </c>
      <c r="L425" s="15">
        <v>17.857800000000001</v>
      </c>
      <c r="M425" s="14">
        <v>328.67</v>
      </c>
      <c r="N425" s="14">
        <f t="shared" si="24"/>
        <v>2350</v>
      </c>
      <c r="O425" s="14">
        <v>2678.67</v>
      </c>
      <c r="P425" s="15">
        <v>90</v>
      </c>
      <c r="Q425" s="15">
        <v>100</v>
      </c>
      <c r="R425" s="15">
        <v>90</v>
      </c>
      <c r="S425" s="153">
        <f t="shared" si="25"/>
        <v>15000</v>
      </c>
      <c r="T425" s="15">
        <v>5.75</v>
      </c>
      <c r="U425" s="15">
        <v>8.9600000000000009</v>
      </c>
      <c r="V425"/>
      <c r="W425" s="161">
        <f t="shared" si="23"/>
        <v>12321.33</v>
      </c>
    </row>
    <row r="426" spans="1:23" ht="15" customHeight="1" x14ac:dyDescent="0.2">
      <c r="A426" s="223"/>
      <c r="B426" s="216" t="s">
        <v>944</v>
      </c>
      <c r="C426" s="4" t="s">
        <v>408</v>
      </c>
      <c r="D426" s="4" t="s">
        <v>1177</v>
      </c>
      <c r="E426" s="4" t="s">
        <v>82</v>
      </c>
      <c r="F426" s="18" t="s">
        <v>1781</v>
      </c>
      <c r="G426" s="6">
        <v>44956</v>
      </c>
      <c r="H426" s="6">
        <f t="shared" si="26"/>
        <v>44958</v>
      </c>
      <c r="I426" s="7">
        <v>12500</v>
      </c>
      <c r="J426" s="8">
        <v>88.121600000000001</v>
      </c>
      <c r="K426" s="6">
        <v>46054</v>
      </c>
      <c r="L426" s="8">
        <v>52.634399999999999</v>
      </c>
      <c r="M426" s="7">
        <v>6479.3</v>
      </c>
      <c r="N426" s="7">
        <f t="shared" si="24"/>
        <v>100</v>
      </c>
      <c r="O426" s="7">
        <v>6579.3</v>
      </c>
      <c r="P426" s="8">
        <v>88</v>
      </c>
      <c r="Q426" s="8">
        <v>96</v>
      </c>
      <c r="R426" s="8">
        <v>88</v>
      </c>
      <c r="S426" s="154">
        <f t="shared" si="25"/>
        <v>12500</v>
      </c>
      <c r="T426" s="9">
        <v>6.5</v>
      </c>
      <c r="U426" s="8">
        <v>11.28</v>
      </c>
      <c r="V426"/>
      <c r="W426" s="161">
        <f t="shared" si="23"/>
        <v>5920.7</v>
      </c>
    </row>
    <row r="427" spans="1:23" ht="15" customHeight="1" x14ac:dyDescent="0.2">
      <c r="A427" s="223"/>
      <c r="B427" s="217"/>
      <c r="C427" s="4" t="s">
        <v>79</v>
      </c>
      <c r="D427" s="4" t="s">
        <v>1177</v>
      </c>
      <c r="E427" s="4" t="s">
        <v>85</v>
      </c>
      <c r="F427" s="18" t="s">
        <v>1782</v>
      </c>
      <c r="G427" s="6">
        <v>44957</v>
      </c>
      <c r="H427" s="6">
        <f t="shared" si="26"/>
        <v>44959</v>
      </c>
      <c r="I427" s="7">
        <v>10000</v>
      </c>
      <c r="J427" s="8">
        <v>90.074700000000007</v>
      </c>
      <c r="K427" s="6">
        <v>46420</v>
      </c>
      <c r="L427" s="8">
        <v>94.84</v>
      </c>
      <c r="M427" s="7">
        <v>6362</v>
      </c>
      <c r="N427" s="7">
        <f t="shared" si="24"/>
        <v>3122</v>
      </c>
      <c r="O427" s="7">
        <v>9484</v>
      </c>
      <c r="P427" s="8">
        <v>90</v>
      </c>
      <c r="Q427" s="8">
        <v>92</v>
      </c>
      <c r="R427" s="8">
        <v>90</v>
      </c>
      <c r="S427" s="154">
        <f t="shared" si="25"/>
        <v>10000</v>
      </c>
      <c r="T427" s="9">
        <v>6.2</v>
      </c>
      <c r="U427" s="8">
        <v>9.2200000000000006</v>
      </c>
      <c r="V427"/>
      <c r="W427" s="161">
        <f t="shared" si="23"/>
        <v>516</v>
      </c>
    </row>
    <row r="428" spans="1:23" ht="15" customHeight="1" x14ac:dyDescent="0.2">
      <c r="A428" s="223"/>
      <c r="B428" s="217"/>
      <c r="C428" s="4" t="s">
        <v>79</v>
      </c>
      <c r="D428" s="4" t="s">
        <v>1177</v>
      </c>
      <c r="E428" s="4" t="s">
        <v>82</v>
      </c>
      <c r="F428" s="18" t="s">
        <v>1794</v>
      </c>
      <c r="G428" s="6">
        <v>44971</v>
      </c>
      <c r="H428" s="6">
        <f t="shared" si="26"/>
        <v>44973</v>
      </c>
      <c r="I428" s="7">
        <v>25000</v>
      </c>
      <c r="J428" s="8">
        <v>93.034899999999993</v>
      </c>
      <c r="K428" s="6">
        <v>46069</v>
      </c>
      <c r="L428" s="8">
        <v>6.6280000000000001</v>
      </c>
      <c r="M428" s="7">
        <v>100</v>
      </c>
      <c r="N428" s="7">
        <f t="shared" si="24"/>
        <v>1162</v>
      </c>
      <c r="O428" s="7">
        <v>1262</v>
      </c>
      <c r="P428" s="8">
        <v>93</v>
      </c>
      <c r="Q428" s="8">
        <v>95</v>
      </c>
      <c r="R428" s="8">
        <v>93</v>
      </c>
      <c r="S428" s="154">
        <f t="shared" si="25"/>
        <v>25000</v>
      </c>
      <c r="T428" s="9">
        <v>5.75</v>
      </c>
      <c r="U428" s="8">
        <v>8.43</v>
      </c>
      <c r="V428"/>
      <c r="W428" s="161">
        <f t="shared" si="23"/>
        <v>23738</v>
      </c>
    </row>
    <row r="429" spans="1:23" ht="15" customHeight="1" x14ac:dyDescent="0.2">
      <c r="A429" s="223"/>
      <c r="B429" s="217"/>
      <c r="C429" s="4" t="s">
        <v>111</v>
      </c>
      <c r="D429" s="4" t="s">
        <v>1177</v>
      </c>
      <c r="E429" s="4" t="s">
        <v>77</v>
      </c>
      <c r="F429" s="18" t="s">
        <v>1796</v>
      </c>
      <c r="G429" s="6">
        <v>44972</v>
      </c>
      <c r="H429" s="6">
        <f t="shared" si="26"/>
        <v>44974</v>
      </c>
      <c r="I429" s="7">
        <v>25000</v>
      </c>
      <c r="J429" s="8">
        <v>89.734399999999994</v>
      </c>
      <c r="K429" s="6">
        <v>46800</v>
      </c>
      <c r="L429" s="8">
        <v>76.574700000000007</v>
      </c>
      <c r="M429" s="7">
        <v>8010</v>
      </c>
      <c r="N429" s="7">
        <f>O429-M429</f>
        <v>11133.68</v>
      </c>
      <c r="O429" s="7">
        <v>19143.68</v>
      </c>
      <c r="P429" s="8">
        <v>89</v>
      </c>
      <c r="Q429" s="8">
        <v>97</v>
      </c>
      <c r="R429" s="8">
        <v>89</v>
      </c>
      <c r="S429" s="154">
        <f t="shared" si="25"/>
        <v>25000</v>
      </c>
      <c r="T429" s="9">
        <v>6.5</v>
      </c>
      <c r="U429" s="8">
        <v>9.1</v>
      </c>
      <c r="V429"/>
      <c r="W429" s="161">
        <f t="shared" si="23"/>
        <v>5856.32</v>
      </c>
    </row>
    <row r="430" spans="1:23" ht="15" customHeight="1" x14ac:dyDescent="0.2">
      <c r="A430" s="223"/>
      <c r="B430" s="217"/>
      <c r="C430" s="4" t="s">
        <v>79</v>
      </c>
      <c r="D430" s="4" t="s">
        <v>1362</v>
      </c>
      <c r="E430" s="4" t="s">
        <v>80</v>
      </c>
      <c r="F430" s="18" t="s">
        <v>1811</v>
      </c>
      <c r="G430" s="6">
        <v>44971</v>
      </c>
      <c r="H430" s="6">
        <f t="shared" si="26"/>
        <v>44973</v>
      </c>
      <c r="I430" s="7">
        <v>41750.25</v>
      </c>
      <c r="J430" s="8"/>
      <c r="K430" s="6">
        <v>45704</v>
      </c>
      <c r="L430" s="8"/>
      <c r="M430" s="7"/>
      <c r="N430" s="7"/>
      <c r="O430" s="7">
        <v>41750.25</v>
      </c>
      <c r="P430" s="8"/>
      <c r="Q430" s="8"/>
      <c r="R430" s="8"/>
      <c r="S430" s="154">
        <f t="shared" si="25"/>
        <v>41750.25</v>
      </c>
      <c r="T430" s="9">
        <v>6.5</v>
      </c>
      <c r="U430" s="8" t="s">
        <v>1362</v>
      </c>
      <c r="V430"/>
      <c r="W430" s="161">
        <f t="shared" si="23"/>
        <v>0</v>
      </c>
    </row>
    <row r="431" spans="1:23" ht="15" customHeight="1" x14ac:dyDescent="0.2">
      <c r="A431" s="223"/>
      <c r="B431" s="217"/>
      <c r="C431" s="4" t="s">
        <v>79</v>
      </c>
      <c r="D431" s="4" t="s">
        <v>1362</v>
      </c>
      <c r="E431" s="4" t="s">
        <v>82</v>
      </c>
      <c r="F431" s="18" t="s">
        <v>1812</v>
      </c>
      <c r="G431" s="6">
        <v>44971</v>
      </c>
      <c r="H431" s="6">
        <f t="shared" si="26"/>
        <v>44973</v>
      </c>
      <c r="I431" s="7">
        <v>41750.25</v>
      </c>
      <c r="J431" s="8"/>
      <c r="K431" s="6">
        <v>46069</v>
      </c>
      <c r="L431" s="8"/>
      <c r="M431" s="7"/>
      <c r="N431" s="7"/>
      <c r="O431" s="7">
        <v>41750.25</v>
      </c>
      <c r="P431" s="8"/>
      <c r="Q431" s="8"/>
      <c r="R431" s="8"/>
      <c r="S431" s="154">
        <f t="shared" si="25"/>
        <v>41750.25</v>
      </c>
      <c r="T431" s="9">
        <v>6.5</v>
      </c>
      <c r="U431" s="8" t="s">
        <v>1362</v>
      </c>
      <c r="V431"/>
      <c r="W431" s="161">
        <f t="shared" si="23"/>
        <v>0</v>
      </c>
    </row>
    <row r="432" spans="1:23" ht="15" customHeight="1" x14ac:dyDescent="0.2">
      <c r="A432" s="223"/>
      <c r="B432" s="217"/>
      <c r="C432" s="4" t="s">
        <v>79</v>
      </c>
      <c r="D432" s="4" t="s">
        <v>1362</v>
      </c>
      <c r="E432" s="4" t="s">
        <v>85</v>
      </c>
      <c r="F432" s="18" t="s">
        <v>1813</v>
      </c>
      <c r="G432" s="6">
        <v>44971</v>
      </c>
      <c r="H432" s="6">
        <f t="shared" si="26"/>
        <v>44973</v>
      </c>
      <c r="I432" s="7">
        <v>41750.25</v>
      </c>
      <c r="J432" s="8"/>
      <c r="K432" s="6">
        <v>46434</v>
      </c>
      <c r="L432" s="8"/>
      <c r="M432" s="7"/>
      <c r="N432" s="7"/>
      <c r="O432" s="7">
        <v>41750.25</v>
      </c>
      <c r="P432" s="8"/>
      <c r="Q432" s="8"/>
      <c r="R432" s="8"/>
      <c r="S432" s="154">
        <f t="shared" si="25"/>
        <v>41750.25</v>
      </c>
      <c r="T432" s="9">
        <v>6.5</v>
      </c>
      <c r="U432" s="8" t="s">
        <v>1362</v>
      </c>
      <c r="V432"/>
      <c r="W432" s="161">
        <f t="shared" si="23"/>
        <v>0</v>
      </c>
    </row>
    <row r="433" spans="1:23" ht="15" customHeight="1" x14ac:dyDescent="0.2">
      <c r="A433" s="223"/>
      <c r="B433" s="217"/>
      <c r="C433" s="4" t="s">
        <v>79</v>
      </c>
      <c r="D433" s="4" t="s">
        <v>1362</v>
      </c>
      <c r="E433" s="4" t="s">
        <v>77</v>
      </c>
      <c r="F433" s="18" t="s">
        <v>1814</v>
      </c>
      <c r="G433" s="6">
        <v>44971</v>
      </c>
      <c r="H433" s="6">
        <f t="shared" si="26"/>
        <v>44973</v>
      </c>
      <c r="I433" s="7">
        <v>41750.25</v>
      </c>
      <c r="J433" s="8"/>
      <c r="K433" s="6">
        <v>46799</v>
      </c>
      <c r="L433" s="8"/>
      <c r="M433" s="7"/>
      <c r="N433" s="7"/>
      <c r="O433" s="7">
        <v>41750.25</v>
      </c>
      <c r="P433" s="8"/>
      <c r="Q433" s="8"/>
      <c r="R433" s="8"/>
      <c r="S433" s="154">
        <f t="shared" si="25"/>
        <v>41750.25</v>
      </c>
      <c r="T433" s="9">
        <v>6.5</v>
      </c>
      <c r="U433" s="8" t="s">
        <v>1362</v>
      </c>
      <c r="V433"/>
      <c r="W433" s="161">
        <f t="shared" si="23"/>
        <v>0</v>
      </c>
    </row>
    <row r="434" spans="1:23" ht="15" customHeight="1" x14ac:dyDescent="0.2">
      <c r="A434" s="223"/>
      <c r="B434" s="217"/>
      <c r="C434" s="4" t="s">
        <v>79</v>
      </c>
      <c r="D434" s="4" t="s">
        <v>1362</v>
      </c>
      <c r="E434" s="4" t="s">
        <v>952</v>
      </c>
      <c r="F434" s="18" t="s">
        <v>1815</v>
      </c>
      <c r="G434" s="6">
        <v>44971</v>
      </c>
      <c r="H434" s="6">
        <f t="shared" si="26"/>
        <v>44973</v>
      </c>
      <c r="I434" s="7">
        <v>41750.25</v>
      </c>
      <c r="J434" s="8"/>
      <c r="K434" s="6">
        <v>47165</v>
      </c>
      <c r="L434" s="8"/>
      <c r="M434" s="7"/>
      <c r="N434" s="7"/>
      <c r="O434" s="7">
        <v>41750.25</v>
      </c>
      <c r="P434" s="8"/>
      <c r="Q434" s="8"/>
      <c r="R434" s="8"/>
      <c r="S434" s="154">
        <f t="shared" si="25"/>
        <v>41750.25</v>
      </c>
      <c r="T434" s="9">
        <v>6.5</v>
      </c>
      <c r="U434" s="8" t="s">
        <v>1362</v>
      </c>
      <c r="V434"/>
      <c r="W434" s="161">
        <f t="shared" si="23"/>
        <v>0</v>
      </c>
    </row>
    <row r="435" spans="1:23" ht="15" customHeight="1" x14ac:dyDescent="0.2">
      <c r="A435" s="223"/>
      <c r="B435" s="217"/>
      <c r="C435" s="4" t="s">
        <v>79</v>
      </c>
      <c r="D435" s="4" t="s">
        <v>1362</v>
      </c>
      <c r="E435" s="4" t="s">
        <v>101</v>
      </c>
      <c r="F435" s="18" t="s">
        <v>1816</v>
      </c>
      <c r="G435" s="6">
        <v>44971</v>
      </c>
      <c r="H435" s="6">
        <f t="shared" si="26"/>
        <v>44973</v>
      </c>
      <c r="I435" s="7">
        <v>41750.25</v>
      </c>
      <c r="J435" s="8"/>
      <c r="K435" s="6">
        <v>47530</v>
      </c>
      <c r="L435" s="8"/>
      <c r="M435" s="7"/>
      <c r="N435" s="7"/>
      <c r="O435" s="7">
        <v>41750.25</v>
      </c>
      <c r="P435" s="8"/>
      <c r="Q435" s="8"/>
      <c r="R435" s="8"/>
      <c r="S435" s="154">
        <f t="shared" si="25"/>
        <v>41750.25</v>
      </c>
      <c r="T435" s="9">
        <v>6.5</v>
      </c>
      <c r="U435" s="8" t="s">
        <v>1362</v>
      </c>
      <c r="V435"/>
      <c r="W435" s="161">
        <f t="shared" si="23"/>
        <v>0</v>
      </c>
    </row>
    <row r="436" spans="1:23" ht="15" customHeight="1" x14ac:dyDescent="0.2">
      <c r="A436" s="223"/>
      <c r="B436" s="217"/>
      <c r="C436" s="4" t="s">
        <v>79</v>
      </c>
      <c r="D436" s="4" t="s">
        <v>1362</v>
      </c>
      <c r="E436" s="4" t="s">
        <v>1127</v>
      </c>
      <c r="F436" s="18" t="s">
        <v>1817</v>
      </c>
      <c r="G436" s="6">
        <v>44971</v>
      </c>
      <c r="H436" s="6">
        <f t="shared" si="26"/>
        <v>44973</v>
      </c>
      <c r="I436" s="7">
        <v>41750.25</v>
      </c>
      <c r="J436" s="8"/>
      <c r="K436" s="6">
        <v>47895</v>
      </c>
      <c r="L436" s="8"/>
      <c r="M436" s="7"/>
      <c r="N436" s="7"/>
      <c r="O436" s="7">
        <v>41750.25</v>
      </c>
      <c r="P436" s="8"/>
      <c r="Q436" s="8"/>
      <c r="R436" s="8"/>
      <c r="S436" s="154">
        <f t="shared" si="25"/>
        <v>41750.25</v>
      </c>
      <c r="T436" s="9">
        <v>6.5</v>
      </c>
      <c r="U436" s="8" t="s">
        <v>1362</v>
      </c>
      <c r="V436"/>
      <c r="W436" s="161">
        <f t="shared" si="23"/>
        <v>0</v>
      </c>
    </row>
    <row r="437" spans="1:23" ht="15" customHeight="1" x14ac:dyDescent="0.2">
      <c r="A437" s="223"/>
      <c r="B437" s="217"/>
      <c r="C437" s="4" t="s">
        <v>79</v>
      </c>
      <c r="D437" s="4" t="s">
        <v>1362</v>
      </c>
      <c r="E437" s="4" t="s">
        <v>1129</v>
      </c>
      <c r="F437" s="18" t="s">
        <v>1818</v>
      </c>
      <c r="G437" s="6">
        <v>44971</v>
      </c>
      <c r="H437" s="6">
        <f t="shared" si="26"/>
        <v>44973</v>
      </c>
      <c r="I437" s="7">
        <v>41750.25</v>
      </c>
      <c r="J437" s="8"/>
      <c r="K437" s="6">
        <v>48260</v>
      </c>
      <c r="L437" s="8"/>
      <c r="M437" s="7"/>
      <c r="N437" s="7"/>
      <c r="O437" s="7">
        <v>41750.25</v>
      </c>
      <c r="P437" s="8"/>
      <c r="Q437" s="8"/>
      <c r="R437" s="8"/>
      <c r="S437" s="154">
        <f t="shared" si="25"/>
        <v>41750.25</v>
      </c>
      <c r="T437" s="9">
        <v>6.5</v>
      </c>
      <c r="U437" s="8" t="s">
        <v>1362</v>
      </c>
      <c r="V437"/>
      <c r="W437" s="161">
        <f t="shared" si="23"/>
        <v>0</v>
      </c>
    </row>
    <row r="438" spans="1:23" s="118" customFormat="1" ht="15" customHeight="1" x14ac:dyDescent="0.2">
      <c r="A438" s="223"/>
      <c r="B438" s="217"/>
      <c r="C438" s="73" t="s">
        <v>408</v>
      </c>
      <c r="D438" s="73" t="s">
        <v>1177</v>
      </c>
      <c r="E438" s="73" t="s">
        <v>85</v>
      </c>
      <c r="F438" s="18" t="s">
        <v>1798</v>
      </c>
      <c r="G438" s="6">
        <v>44977</v>
      </c>
      <c r="H438" s="6">
        <f t="shared" si="26"/>
        <v>44979</v>
      </c>
      <c r="I438" s="7">
        <v>12500</v>
      </c>
      <c r="J438" s="8">
        <v>87.491</v>
      </c>
      <c r="K438" s="6">
        <v>46440</v>
      </c>
      <c r="L438" s="8">
        <v>31.135999999999999</v>
      </c>
      <c r="M438" s="7">
        <v>1735</v>
      </c>
      <c r="N438" s="7">
        <f t="shared" ref="N438:N440" si="27">O438-M438</f>
        <v>2157</v>
      </c>
      <c r="O438" s="7">
        <v>3892</v>
      </c>
      <c r="P438" s="8">
        <v>87</v>
      </c>
      <c r="Q438" s="8">
        <v>93</v>
      </c>
      <c r="R438" s="8">
        <v>87</v>
      </c>
      <c r="S438" s="154">
        <f t="shared" si="25"/>
        <v>12500</v>
      </c>
      <c r="T438" s="9">
        <v>6.5</v>
      </c>
      <c r="U438" s="8">
        <v>10.4</v>
      </c>
      <c r="W438" s="161">
        <f t="shared" si="23"/>
        <v>8608</v>
      </c>
    </row>
    <row r="439" spans="1:23" ht="15" customHeight="1" x14ac:dyDescent="0.2">
      <c r="A439" s="223"/>
      <c r="B439" s="217"/>
      <c r="C439" s="4" t="s">
        <v>79</v>
      </c>
      <c r="D439" s="4" t="s">
        <v>1177</v>
      </c>
      <c r="E439" s="4" t="s">
        <v>82</v>
      </c>
      <c r="F439" s="18" t="s">
        <v>1799</v>
      </c>
      <c r="G439" s="6">
        <v>44978</v>
      </c>
      <c r="H439" s="6">
        <f t="shared" si="26"/>
        <v>44980</v>
      </c>
      <c r="I439" s="7">
        <v>20000</v>
      </c>
      <c r="J439" s="8">
        <v>93.119500000000002</v>
      </c>
      <c r="K439" s="6">
        <v>46069</v>
      </c>
      <c r="L439" s="8">
        <v>80.290000000000006</v>
      </c>
      <c r="M439" s="7">
        <v>8600</v>
      </c>
      <c r="N439" s="7">
        <f t="shared" si="27"/>
        <v>4458</v>
      </c>
      <c r="O439" s="7">
        <v>13058</v>
      </c>
      <c r="P439" s="8">
        <v>91</v>
      </c>
      <c r="Q439" s="8">
        <v>94</v>
      </c>
      <c r="R439" s="8">
        <v>93</v>
      </c>
      <c r="S439" s="154">
        <f t="shared" si="25"/>
        <v>20000</v>
      </c>
      <c r="T439" s="9">
        <v>5.75</v>
      </c>
      <c r="U439" s="8">
        <v>8.39</v>
      </c>
      <c r="V439"/>
      <c r="W439" s="161">
        <f t="shared" si="23"/>
        <v>6942</v>
      </c>
    </row>
    <row r="440" spans="1:23" ht="15" customHeight="1" x14ac:dyDescent="0.2">
      <c r="A440" s="223"/>
      <c r="B440" s="222"/>
      <c r="C440" s="4" t="s">
        <v>79</v>
      </c>
      <c r="D440" s="4" t="s">
        <v>1177</v>
      </c>
      <c r="E440" s="4" t="s">
        <v>85</v>
      </c>
      <c r="F440" s="18" t="s">
        <v>1805</v>
      </c>
      <c r="G440" s="6">
        <v>44978</v>
      </c>
      <c r="H440" s="6">
        <f t="shared" si="26"/>
        <v>44980</v>
      </c>
      <c r="I440" s="7">
        <v>5000</v>
      </c>
      <c r="J440" s="8">
        <v>90.363699999999994</v>
      </c>
      <c r="K440" s="6">
        <v>46420</v>
      </c>
      <c r="L440" s="8">
        <v>100.9</v>
      </c>
      <c r="M440" s="7">
        <v>4965</v>
      </c>
      <c r="N440" s="7">
        <f t="shared" si="27"/>
        <v>35</v>
      </c>
      <c r="O440" s="7">
        <v>5000</v>
      </c>
      <c r="P440" s="8">
        <v>87</v>
      </c>
      <c r="Q440" s="8">
        <v>91</v>
      </c>
      <c r="R440" s="8">
        <v>90</v>
      </c>
      <c r="S440" s="154">
        <f t="shared" si="25"/>
        <v>5000</v>
      </c>
      <c r="T440" s="9">
        <v>6.2</v>
      </c>
      <c r="U440" s="8">
        <v>9.1300000000000008</v>
      </c>
      <c r="V440"/>
      <c r="W440" s="161">
        <f t="shared" si="23"/>
        <v>0</v>
      </c>
    </row>
    <row r="441" spans="1:23" ht="15" customHeight="1" x14ac:dyDescent="0.2">
      <c r="A441" s="223"/>
      <c r="B441" s="219" t="s">
        <v>943</v>
      </c>
      <c r="C441" s="11" t="s">
        <v>76</v>
      </c>
      <c r="D441" s="11" t="s">
        <v>1177</v>
      </c>
      <c r="E441" s="68" t="s">
        <v>77</v>
      </c>
      <c r="F441" s="68" t="s">
        <v>1823</v>
      </c>
      <c r="G441" s="13">
        <v>44991</v>
      </c>
      <c r="H441" s="13">
        <f t="shared" si="26"/>
        <v>44993</v>
      </c>
      <c r="I441" s="14">
        <v>30000</v>
      </c>
      <c r="J441" s="15">
        <v>97.244799999999998</v>
      </c>
      <c r="K441" s="13">
        <v>46820</v>
      </c>
      <c r="L441" s="15">
        <v>73.333299999999994</v>
      </c>
      <c r="M441" s="14"/>
      <c r="N441" s="14">
        <f t="shared" ref="N441:N496" si="28">O441-M441</f>
        <v>14500</v>
      </c>
      <c r="O441" s="14">
        <v>14500</v>
      </c>
      <c r="P441" s="15">
        <v>93</v>
      </c>
      <c r="Q441" s="15">
        <v>98.2</v>
      </c>
      <c r="R441" s="15">
        <v>96</v>
      </c>
      <c r="S441" s="153">
        <f t="shared" si="25"/>
        <v>30000</v>
      </c>
      <c r="T441" s="16">
        <v>5.75</v>
      </c>
      <c r="U441" s="15">
        <v>6.4</v>
      </c>
      <c r="W441" s="161">
        <f t="shared" si="23"/>
        <v>15500</v>
      </c>
    </row>
    <row r="442" spans="1:23" ht="15" customHeight="1" x14ac:dyDescent="0.2">
      <c r="A442" s="223"/>
      <c r="B442" s="220"/>
      <c r="C442" s="11" t="s">
        <v>408</v>
      </c>
      <c r="D442" s="11" t="s">
        <v>1177</v>
      </c>
      <c r="E442" s="68" t="s">
        <v>82</v>
      </c>
      <c r="F442" s="68" t="s">
        <v>1828</v>
      </c>
      <c r="G442" s="13">
        <v>44991</v>
      </c>
      <c r="H442" s="13">
        <f t="shared" si="26"/>
        <v>44993</v>
      </c>
      <c r="I442" s="14">
        <v>7000</v>
      </c>
      <c r="J442" s="15"/>
      <c r="K442" s="13"/>
      <c r="L442" s="15"/>
      <c r="M442" s="14"/>
      <c r="N442" s="14">
        <f t="shared" si="28"/>
        <v>0</v>
      </c>
      <c r="O442" s="14"/>
      <c r="P442" s="15"/>
      <c r="Q442" s="15"/>
      <c r="R442" s="15"/>
      <c r="S442" s="153">
        <f t="shared" si="25"/>
        <v>7000</v>
      </c>
      <c r="T442" s="16"/>
      <c r="U442" s="15" t="s">
        <v>1829</v>
      </c>
      <c r="V442"/>
      <c r="W442" s="161">
        <f t="shared" si="23"/>
        <v>7000</v>
      </c>
    </row>
    <row r="443" spans="1:23" ht="15" customHeight="1" x14ac:dyDescent="0.2">
      <c r="A443" s="223"/>
      <c r="B443" s="220"/>
      <c r="C443" s="11" t="s">
        <v>79</v>
      </c>
      <c r="D443" s="11" t="s">
        <v>1177</v>
      </c>
      <c r="E443" s="68" t="s">
        <v>82</v>
      </c>
      <c r="F443" s="68" t="s">
        <v>1830</v>
      </c>
      <c r="G443" s="13">
        <v>44999</v>
      </c>
      <c r="H443" s="13">
        <f t="shared" si="26"/>
        <v>45001</v>
      </c>
      <c r="I443" s="14">
        <v>10000</v>
      </c>
      <c r="J443" s="15">
        <v>93.001599999999996</v>
      </c>
      <c r="K443" s="13">
        <v>46041</v>
      </c>
      <c r="L443" s="15">
        <v>32.5</v>
      </c>
      <c r="M443" s="14"/>
      <c r="N443" s="14">
        <f t="shared" si="28"/>
        <v>2650</v>
      </c>
      <c r="O443" s="14">
        <v>2650</v>
      </c>
      <c r="P443" s="15">
        <v>90</v>
      </c>
      <c r="Q443" s="15">
        <v>100</v>
      </c>
      <c r="R443" s="15">
        <v>92</v>
      </c>
      <c r="S443" s="153">
        <f t="shared" si="25"/>
        <v>10000</v>
      </c>
      <c r="T443" s="16">
        <v>5.75</v>
      </c>
      <c r="U443" s="15">
        <v>8.44</v>
      </c>
      <c r="V443"/>
      <c r="W443" s="161">
        <f t="shared" si="23"/>
        <v>7350</v>
      </c>
    </row>
    <row r="444" spans="1:23" ht="15" customHeight="1" x14ac:dyDescent="0.2">
      <c r="A444" s="223"/>
      <c r="B444" s="220"/>
      <c r="C444" s="11" t="s">
        <v>111</v>
      </c>
      <c r="D444" s="11" t="s">
        <v>1177</v>
      </c>
      <c r="E444" s="68" t="s">
        <v>101</v>
      </c>
      <c r="F444" s="68" t="s">
        <v>1831</v>
      </c>
      <c r="G444" s="13">
        <v>45000</v>
      </c>
      <c r="H444" s="13">
        <f t="shared" si="26"/>
        <v>45002</v>
      </c>
      <c r="I444" s="14">
        <v>25000</v>
      </c>
      <c r="J444" s="15">
        <v>88.978399999999993</v>
      </c>
      <c r="K444" s="13">
        <v>47559</v>
      </c>
      <c r="L444" s="15">
        <v>35.7348</v>
      </c>
      <c r="M444" s="14">
        <v>2525</v>
      </c>
      <c r="N444" s="14">
        <f t="shared" si="28"/>
        <v>6408.7000000000007</v>
      </c>
      <c r="O444" s="14">
        <v>8933.7000000000007</v>
      </c>
      <c r="P444" s="15">
        <v>88</v>
      </c>
      <c r="Q444" s="15">
        <v>96</v>
      </c>
      <c r="R444" s="15">
        <v>88</v>
      </c>
      <c r="S444" s="153">
        <f t="shared" si="25"/>
        <v>25000</v>
      </c>
      <c r="T444" s="16">
        <v>7.25</v>
      </c>
      <c r="U444" s="15">
        <v>9.44</v>
      </c>
      <c r="V444"/>
      <c r="W444" s="161">
        <f t="shared" si="23"/>
        <v>16066.3</v>
      </c>
    </row>
    <row r="445" spans="1:23" ht="15" customHeight="1" x14ac:dyDescent="0.2">
      <c r="A445" s="223"/>
      <c r="B445" s="220"/>
      <c r="C445" s="11" t="s">
        <v>79</v>
      </c>
      <c r="D445" s="11" t="s">
        <v>1177</v>
      </c>
      <c r="E445" s="68" t="s">
        <v>80</v>
      </c>
      <c r="F445" s="68" t="s">
        <v>1838</v>
      </c>
      <c r="G445" s="13">
        <v>45006</v>
      </c>
      <c r="H445" s="13">
        <f t="shared" si="26"/>
        <v>45008</v>
      </c>
      <c r="I445" s="14">
        <v>20000</v>
      </c>
      <c r="J445" s="15">
        <v>90.899299999999997</v>
      </c>
      <c r="K445" s="13">
        <v>45739</v>
      </c>
      <c r="L445" s="15">
        <v>25.02</v>
      </c>
      <c r="M445" s="14"/>
      <c r="N445" s="14">
        <f t="shared" si="28"/>
        <v>5004</v>
      </c>
      <c r="O445" s="14">
        <v>5004</v>
      </c>
      <c r="P445" s="15">
        <v>90</v>
      </c>
      <c r="Q445" s="15">
        <v>92</v>
      </c>
      <c r="R445" s="15">
        <v>90</v>
      </c>
      <c r="S445" s="153">
        <f t="shared" si="25"/>
        <v>20000</v>
      </c>
      <c r="T445" s="16">
        <v>5.5</v>
      </c>
      <c r="U445" s="15">
        <v>10.67</v>
      </c>
      <c r="V445"/>
      <c r="W445" s="161">
        <f t="shared" si="23"/>
        <v>14996</v>
      </c>
    </row>
    <row r="446" spans="1:23" ht="15" customHeight="1" x14ac:dyDescent="0.2">
      <c r="A446" s="223"/>
      <c r="B446" s="220"/>
      <c r="C446" s="11" t="s">
        <v>79</v>
      </c>
      <c r="D446" s="11" t="s">
        <v>1177</v>
      </c>
      <c r="E446" s="68" t="s">
        <v>82</v>
      </c>
      <c r="F446" s="68" t="s">
        <v>1839</v>
      </c>
      <c r="G446" s="13">
        <v>45006</v>
      </c>
      <c r="H446" s="13">
        <f t="shared" si="26"/>
        <v>45008</v>
      </c>
      <c r="I446" s="14">
        <v>10000</v>
      </c>
      <c r="J446" s="15"/>
      <c r="K446" s="13"/>
      <c r="L446" s="15"/>
      <c r="M446" s="14"/>
      <c r="N446" s="14">
        <f t="shared" si="28"/>
        <v>0</v>
      </c>
      <c r="O446" s="14"/>
      <c r="P446" s="15"/>
      <c r="Q446" s="15"/>
      <c r="R446" s="15"/>
      <c r="S446" s="153">
        <f t="shared" si="25"/>
        <v>10000</v>
      </c>
      <c r="T446" s="16"/>
      <c r="U446" s="15" t="s">
        <v>1829</v>
      </c>
      <c r="V446"/>
      <c r="W446" s="161">
        <f t="shared" si="23"/>
        <v>10000</v>
      </c>
    </row>
    <row r="447" spans="1:23" ht="15" customHeight="1" x14ac:dyDescent="0.2">
      <c r="A447" s="223"/>
      <c r="B447" s="220"/>
      <c r="C447" s="11" t="s">
        <v>76</v>
      </c>
      <c r="D447" s="11" t="s">
        <v>1177</v>
      </c>
      <c r="E447" s="68" t="s">
        <v>82</v>
      </c>
      <c r="F447" s="68" t="s">
        <v>1844</v>
      </c>
      <c r="G447" s="13">
        <v>45012</v>
      </c>
      <c r="H447" s="13">
        <f t="shared" si="26"/>
        <v>45014</v>
      </c>
      <c r="I447" s="14">
        <v>30000</v>
      </c>
      <c r="J447" s="15">
        <v>97</v>
      </c>
      <c r="K447" s="13">
        <v>46110</v>
      </c>
      <c r="L447" s="15">
        <v>32.3367</v>
      </c>
      <c r="M447" s="14">
        <v>5000</v>
      </c>
      <c r="N447" s="14">
        <f t="shared" si="28"/>
        <v>0</v>
      </c>
      <c r="O447" s="14">
        <v>5000</v>
      </c>
      <c r="P447" s="15">
        <v>92</v>
      </c>
      <c r="Q447" s="15">
        <v>97</v>
      </c>
      <c r="R447" s="15">
        <v>97</v>
      </c>
      <c r="S447" s="153">
        <f t="shared" si="25"/>
        <v>30000</v>
      </c>
      <c r="T447" s="16">
        <v>4.25</v>
      </c>
      <c r="U447" s="15">
        <v>5.35</v>
      </c>
      <c r="V447"/>
      <c r="W447" s="161">
        <f t="shared" si="23"/>
        <v>25000</v>
      </c>
    </row>
    <row r="448" spans="1:23" ht="15" customHeight="1" x14ac:dyDescent="0.2">
      <c r="A448" s="223"/>
      <c r="B448" s="220"/>
      <c r="C448" s="11" t="s">
        <v>79</v>
      </c>
      <c r="D448" s="11" t="s">
        <v>1177</v>
      </c>
      <c r="E448" s="68" t="s">
        <v>80</v>
      </c>
      <c r="F448" s="68" t="s">
        <v>1845</v>
      </c>
      <c r="G448" s="13">
        <v>45013</v>
      </c>
      <c r="H448" s="13">
        <f t="shared" si="26"/>
        <v>45015</v>
      </c>
      <c r="I448" s="14">
        <v>15000</v>
      </c>
      <c r="J448" s="15">
        <v>92.101900000000001</v>
      </c>
      <c r="K448" s="13">
        <v>45739</v>
      </c>
      <c r="L448" s="15">
        <v>119.58669999999999</v>
      </c>
      <c r="M448" s="14">
        <v>14374</v>
      </c>
      <c r="N448" s="14">
        <f t="shared" si="28"/>
        <v>500</v>
      </c>
      <c r="O448" s="14">
        <v>14874</v>
      </c>
      <c r="P448" s="15">
        <v>90.01</v>
      </c>
      <c r="Q448" s="15">
        <v>100</v>
      </c>
      <c r="R448" s="15">
        <v>90.01</v>
      </c>
      <c r="S448" s="153">
        <f t="shared" si="25"/>
        <v>15000</v>
      </c>
      <c r="T448" s="16">
        <v>5.5</v>
      </c>
      <c r="U448" s="15">
        <v>9.9499999999999993</v>
      </c>
      <c r="V448"/>
      <c r="W448" s="161">
        <f t="shared" si="23"/>
        <v>126</v>
      </c>
    </row>
    <row r="449" spans="1:23" ht="15" customHeight="1" x14ac:dyDescent="0.2">
      <c r="A449" s="223"/>
      <c r="B449" s="216" t="s">
        <v>17</v>
      </c>
      <c r="C449" s="122" t="s">
        <v>111</v>
      </c>
      <c r="D449" s="4" t="s">
        <v>1397</v>
      </c>
      <c r="E449" s="4" t="s">
        <v>80</v>
      </c>
      <c r="F449" s="18" t="s">
        <v>1852</v>
      </c>
      <c r="G449" s="6">
        <v>45021</v>
      </c>
      <c r="H449" s="6">
        <f t="shared" si="26"/>
        <v>45023</v>
      </c>
      <c r="I449" s="7">
        <v>30000</v>
      </c>
      <c r="J449" s="8">
        <v>93</v>
      </c>
      <c r="K449" s="6">
        <v>45754</v>
      </c>
      <c r="L449" s="8">
        <v>100</v>
      </c>
      <c r="M449" s="7">
        <v>30000</v>
      </c>
      <c r="N449" s="7">
        <f t="shared" si="28"/>
        <v>0</v>
      </c>
      <c r="O449" s="7">
        <v>30000</v>
      </c>
      <c r="P449" s="8">
        <v>93</v>
      </c>
      <c r="Q449" s="8">
        <v>93</v>
      </c>
      <c r="R449" s="8">
        <v>93</v>
      </c>
      <c r="S449" s="154">
        <f t="shared" si="25"/>
        <v>30000</v>
      </c>
      <c r="T449" s="9">
        <v>5</v>
      </c>
      <c r="U449" s="8">
        <v>8.9</v>
      </c>
      <c r="V449"/>
      <c r="W449" s="161">
        <f t="shared" si="23"/>
        <v>0</v>
      </c>
    </row>
    <row r="450" spans="1:23" ht="15" customHeight="1" x14ac:dyDescent="0.2">
      <c r="A450" s="223"/>
      <c r="B450" s="217"/>
      <c r="C450" s="122" t="s">
        <v>111</v>
      </c>
      <c r="D450" s="4" t="s">
        <v>1397</v>
      </c>
      <c r="E450" s="4" t="s">
        <v>82</v>
      </c>
      <c r="F450" s="18" t="s">
        <v>1853</v>
      </c>
      <c r="G450" s="6">
        <v>45021</v>
      </c>
      <c r="H450" s="6">
        <f t="shared" si="26"/>
        <v>45023</v>
      </c>
      <c r="I450" s="7">
        <v>66000</v>
      </c>
      <c r="J450" s="8">
        <v>91.5</v>
      </c>
      <c r="K450" s="6">
        <v>46119</v>
      </c>
      <c r="L450" s="8">
        <v>100</v>
      </c>
      <c r="M450" s="7">
        <v>56000</v>
      </c>
      <c r="N450" s="7">
        <f t="shared" si="28"/>
        <v>10000</v>
      </c>
      <c r="O450" s="7">
        <v>66000</v>
      </c>
      <c r="P450" s="8">
        <v>91.5</v>
      </c>
      <c r="Q450" s="8">
        <v>91.5</v>
      </c>
      <c r="R450" s="8">
        <v>91.5</v>
      </c>
      <c r="S450" s="154">
        <f t="shared" si="25"/>
        <v>66000</v>
      </c>
      <c r="T450" s="9">
        <v>5.75</v>
      </c>
      <c r="U450" s="8">
        <v>9.0500000000000007</v>
      </c>
      <c r="V450"/>
      <c r="W450" s="161">
        <f t="shared" si="23"/>
        <v>0</v>
      </c>
    </row>
    <row r="451" spans="1:23" ht="15" customHeight="1" x14ac:dyDescent="0.2">
      <c r="A451" s="223"/>
      <c r="B451" s="217"/>
      <c r="C451" s="122" t="s">
        <v>111</v>
      </c>
      <c r="D451" s="4" t="s">
        <v>1397</v>
      </c>
      <c r="E451" s="4" t="s">
        <v>85</v>
      </c>
      <c r="F451" s="18" t="s">
        <v>1854</v>
      </c>
      <c r="G451" s="6">
        <v>45021</v>
      </c>
      <c r="H451" s="6">
        <f t="shared" si="26"/>
        <v>45023</v>
      </c>
      <c r="I451" s="7">
        <v>33000</v>
      </c>
      <c r="J451" s="8">
        <v>91</v>
      </c>
      <c r="K451" s="6">
        <v>46484</v>
      </c>
      <c r="L451" s="8">
        <v>99.754499999999993</v>
      </c>
      <c r="M451" s="7">
        <v>25419</v>
      </c>
      <c r="N451" s="7">
        <f t="shared" si="28"/>
        <v>7500</v>
      </c>
      <c r="O451" s="7">
        <v>32919</v>
      </c>
      <c r="P451" s="8">
        <v>91</v>
      </c>
      <c r="Q451" s="8">
        <v>91</v>
      </c>
      <c r="R451" s="8">
        <v>91</v>
      </c>
      <c r="S451" s="154">
        <f t="shared" si="25"/>
        <v>33000</v>
      </c>
      <c r="T451" s="9">
        <v>6.5</v>
      </c>
      <c r="U451" s="8">
        <v>9.24</v>
      </c>
      <c r="V451"/>
      <c r="W451" s="161">
        <f t="shared" ref="W451:W514" si="29">I451-O451</f>
        <v>81</v>
      </c>
    </row>
    <row r="452" spans="1:23" ht="15" customHeight="1" x14ac:dyDescent="0.2">
      <c r="A452" s="223"/>
      <c r="B452" s="217"/>
      <c r="C452" s="122" t="s">
        <v>111</v>
      </c>
      <c r="D452" s="4" t="s">
        <v>1397</v>
      </c>
      <c r="E452" s="4" t="s">
        <v>77</v>
      </c>
      <c r="F452" s="18" t="s">
        <v>1855</v>
      </c>
      <c r="G452" s="6">
        <v>45021</v>
      </c>
      <c r="H452" s="6">
        <f t="shared" si="26"/>
        <v>45023</v>
      </c>
      <c r="I452" s="7">
        <v>9000</v>
      </c>
      <c r="J452" s="8">
        <v>91</v>
      </c>
      <c r="K452" s="6">
        <v>46850</v>
      </c>
      <c r="L452" s="8">
        <v>100</v>
      </c>
      <c r="M452" s="7">
        <v>9000</v>
      </c>
      <c r="N452" s="7">
        <f t="shared" si="28"/>
        <v>0</v>
      </c>
      <c r="O452" s="7">
        <v>9000</v>
      </c>
      <c r="P452" s="8">
        <v>91</v>
      </c>
      <c r="Q452" s="8">
        <v>91</v>
      </c>
      <c r="R452" s="8">
        <v>91</v>
      </c>
      <c r="S452" s="154">
        <f t="shared" si="25"/>
        <v>9000</v>
      </c>
      <c r="T452" s="9">
        <v>6.75</v>
      </c>
      <c r="U452" s="8">
        <v>9.0299999999999994</v>
      </c>
      <c r="V452"/>
      <c r="W452" s="161">
        <f t="shared" si="29"/>
        <v>0</v>
      </c>
    </row>
    <row r="453" spans="1:23" ht="15" customHeight="1" x14ac:dyDescent="0.2">
      <c r="A453" s="223"/>
      <c r="B453" s="217"/>
      <c r="C453" s="122" t="s">
        <v>111</v>
      </c>
      <c r="D453" s="4" t="s">
        <v>1397</v>
      </c>
      <c r="E453" s="4" t="s">
        <v>101</v>
      </c>
      <c r="F453" s="18" t="s">
        <v>1856</v>
      </c>
      <c r="G453" s="6">
        <v>45021</v>
      </c>
      <c r="H453" s="6">
        <f t="shared" si="26"/>
        <v>45023</v>
      </c>
      <c r="I453" s="7">
        <v>12000</v>
      </c>
      <c r="J453" s="8">
        <v>91</v>
      </c>
      <c r="K453" s="6">
        <v>47580</v>
      </c>
      <c r="L453" s="8">
        <v>99.287199999999999</v>
      </c>
      <c r="M453" s="7">
        <v>11914.46</v>
      </c>
      <c r="N453" s="7">
        <f t="shared" si="28"/>
        <v>0</v>
      </c>
      <c r="O453" s="7">
        <v>11914.46</v>
      </c>
      <c r="P453" s="8">
        <v>91</v>
      </c>
      <c r="Q453" s="8">
        <v>91</v>
      </c>
      <c r="R453" s="8">
        <v>91</v>
      </c>
      <c r="S453" s="154">
        <f t="shared" si="25"/>
        <v>12000</v>
      </c>
      <c r="T453" s="9">
        <v>7.5</v>
      </c>
      <c r="U453" s="8">
        <v>9.2799999999999994</v>
      </c>
      <c r="V453"/>
      <c r="W453" s="161">
        <f t="shared" si="29"/>
        <v>85.540000000000873</v>
      </c>
    </row>
    <row r="454" spans="1:23" ht="15" customHeight="1" x14ac:dyDescent="0.2">
      <c r="A454" s="223"/>
      <c r="B454" s="217"/>
      <c r="C454" s="122" t="s">
        <v>408</v>
      </c>
      <c r="D454" s="4" t="s">
        <v>1177</v>
      </c>
      <c r="E454" s="4" t="s">
        <v>82</v>
      </c>
      <c r="F454" s="18" t="s">
        <v>1877</v>
      </c>
      <c r="G454" s="6">
        <v>45026</v>
      </c>
      <c r="H454" s="6">
        <f t="shared" si="26"/>
        <v>45028</v>
      </c>
      <c r="I454" s="7">
        <v>8000</v>
      </c>
      <c r="J454" s="8">
        <v>88.419899999999998</v>
      </c>
      <c r="K454" s="6">
        <v>46054</v>
      </c>
      <c r="L454" s="8">
        <v>20.1875</v>
      </c>
      <c r="M454" s="7">
        <v>1500</v>
      </c>
      <c r="N454" s="7">
        <f t="shared" si="28"/>
        <v>115</v>
      </c>
      <c r="O454" s="7">
        <v>1615</v>
      </c>
      <c r="P454" s="8">
        <v>87</v>
      </c>
      <c r="Q454" s="8">
        <v>95</v>
      </c>
      <c r="R454" s="8">
        <v>87</v>
      </c>
      <c r="S454" s="154">
        <f t="shared" si="25"/>
        <v>8000</v>
      </c>
      <c r="T454" s="9">
        <v>6.5</v>
      </c>
      <c r="U454" s="8">
        <v>11.15</v>
      </c>
      <c r="V454"/>
      <c r="W454" s="161">
        <f t="shared" si="29"/>
        <v>6385</v>
      </c>
    </row>
    <row r="455" spans="1:23" s="118" customFormat="1" ht="15" customHeight="1" x14ac:dyDescent="0.2">
      <c r="A455" s="223"/>
      <c r="B455" s="217"/>
      <c r="C455" s="123" t="s">
        <v>79</v>
      </c>
      <c r="D455" s="73" t="s">
        <v>1177</v>
      </c>
      <c r="E455" s="73" t="s">
        <v>85</v>
      </c>
      <c r="F455" s="18" t="s">
        <v>1872</v>
      </c>
      <c r="G455" s="6">
        <v>45034</v>
      </c>
      <c r="H455" s="6">
        <f t="shared" si="26"/>
        <v>45036</v>
      </c>
      <c r="I455" s="7">
        <v>15000</v>
      </c>
      <c r="J455" s="8">
        <v>91.705500000000001</v>
      </c>
      <c r="K455" s="6">
        <v>46126</v>
      </c>
      <c r="L455" s="8">
        <v>107.0933</v>
      </c>
      <c r="M455" s="7">
        <v>575</v>
      </c>
      <c r="N455" s="7">
        <f t="shared" si="28"/>
        <v>13689</v>
      </c>
      <c r="O455" s="7">
        <v>14264</v>
      </c>
      <c r="P455" s="8">
        <v>91</v>
      </c>
      <c r="Q455" s="8">
        <v>97</v>
      </c>
      <c r="R455" s="8">
        <v>90</v>
      </c>
      <c r="S455" s="154">
        <f t="shared" si="25"/>
        <v>15000</v>
      </c>
      <c r="T455" s="9">
        <v>6.25</v>
      </c>
      <c r="U455" s="8">
        <v>9.49</v>
      </c>
      <c r="W455" s="161">
        <f t="shared" si="29"/>
        <v>736</v>
      </c>
    </row>
    <row r="456" spans="1:23" ht="15" customHeight="1" x14ac:dyDescent="0.2">
      <c r="A456" s="223"/>
      <c r="B456" s="217"/>
      <c r="C456" s="122" t="s">
        <v>76</v>
      </c>
      <c r="D456" s="4" t="s">
        <v>1177</v>
      </c>
      <c r="E456" s="4" t="s">
        <v>952</v>
      </c>
      <c r="F456" s="18" t="s">
        <v>1871</v>
      </c>
      <c r="G456" s="6">
        <v>45040</v>
      </c>
      <c r="H456" s="6">
        <f t="shared" si="26"/>
        <v>45042</v>
      </c>
      <c r="I456" s="7">
        <v>25000</v>
      </c>
      <c r="J456" s="8">
        <v>97.209699999999998</v>
      </c>
      <c r="K456" s="6">
        <v>47234</v>
      </c>
      <c r="L456" s="8">
        <v>76.040000000000006</v>
      </c>
      <c r="M456" s="7">
        <v>7510</v>
      </c>
      <c r="N456" s="7">
        <f t="shared" si="28"/>
        <v>0</v>
      </c>
      <c r="O456" s="7">
        <v>7510</v>
      </c>
      <c r="P456" s="8">
        <v>97</v>
      </c>
      <c r="Q456" s="8">
        <v>97.75</v>
      </c>
      <c r="R456" s="8">
        <v>94</v>
      </c>
      <c r="S456" s="154">
        <f t="shared" si="25"/>
        <v>25000</v>
      </c>
      <c r="T456" s="9">
        <v>6.25</v>
      </c>
      <c r="U456" s="8">
        <v>6.83</v>
      </c>
      <c r="V456"/>
      <c r="W456" s="161">
        <f t="shared" si="29"/>
        <v>17490</v>
      </c>
    </row>
    <row r="457" spans="1:23" ht="15" customHeight="1" x14ac:dyDescent="0.2">
      <c r="A457" s="223"/>
      <c r="B457" s="217"/>
      <c r="C457" s="122" t="s">
        <v>79</v>
      </c>
      <c r="D457" s="4" t="s">
        <v>1177</v>
      </c>
      <c r="E457" s="4" t="s">
        <v>85</v>
      </c>
      <c r="F457" s="18" t="s">
        <v>1865</v>
      </c>
      <c r="G457" s="6">
        <v>45041</v>
      </c>
      <c r="H457" s="6">
        <f t="shared" si="26"/>
        <v>45043</v>
      </c>
      <c r="I457" s="7">
        <v>5000</v>
      </c>
      <c r="J457" s="8">
        <v>91.345699999999994</v>
      </c>
      <c r="K457" s="6">
        <v>46126</v>
      </c>
      <c r="L457" s="8">
        <v>35.113199999999999</v>
      </c>
      <c r="M457" s="7"/>
      <c r="N457" s="7">
        <f t="shared" si="28"/>
        <v>1730.1</v>
      </c>
      <c r="O457" s="7">
        <v>1730.1</v>
      </c>
      <c r="P457" s="8">
        <v>91</v>
      </c>
      <c r="Q457" s="8">
        <v>96</v>
      </c>
      <c r="R457" s="8">
        <v>90</v>
      </c>
      <c r="S457" s="154">
        <f t="shared" si="25"/>
        <v>5000</v>
      </c>
      <c r="T457" s="9">
        <v>6.25</v>
      </c>
      <c r="U457" s="8">
        <v>9.64</v>
      </c>
      <c r="V457"/>
      <c r="W457" s="161">
        <f t="shared" si="29"/>
        <v>3269.9</v>
      </c>
    </row>
    <row r="458" spans="1:23" ht="15" customHeight="1" x14ac:dyDescent="0.2">
      <c r="A458" s="223"/>
      <c r="B458" s="222"/>
      <c r="C458" s="122" t="s">
        <v>111</v>
      </c>
      <c r="D458" s="4" t="s">
        <v>1177</v>
      </c>
      <c r="E458" s="4" t="s">
        <v>82</v>
      </c>
      <c r="F458" s="18" t="s">
        <v>1873</v>
      </c>
      <c r="G458" s="6">
        <v>45042</v>
      </c>
      <c r="H458" s="6">
        <f t="shared" si="26"/>
        <v>45044</v>
      </c>
      <c r="I458" s="7">
        <v>25000</v>
      </c>
      <c r="J458" s="8">
        <v>90.602400000000003</v>
      </c>
      <c r="K458" s="6">
        <v>46140</v>
      </c>
      <c r="L458" s="8">
        <v>44.148000000000003</v>
      </c>
      <c r="M458" s="7">
        <v>2250</v>
      </c>
      <c r="N458" s="7">
        <f t="shared" si="28"/>
        <v>8537</v>
      </c>
      <c r="O458" s="7">
        <v>10787</v>
      </c>
      <c r="P458" s="8">
        <v>90</v>
      </c>
      <c r="Q458" s="8">
        <v>93</v>
      </c>
      <c r="R458" s="8">
        <v>89</v>
      </c>
      <c r="S458" s="154">
        <f t="shared" si="25"/>
        <v>25000</v>
      </c>
      <c r="T458" s="9">
        <v>5.5</v>
      </c>
      <c r="U458" s="8">
        <v>9.15</v>
      </c>
      <c r="V458"/>
      <c r="W458" s="161">
        <f t="shared" si="29"/>
        <v>14213</v>
      </c>
    </row>
    <row r="459" spans="1:23" ht="15" customHeight="1" x14ac:dyDescent="0.2">
      <c r="A459" s="223"/>
      <c r="B459" s="219" t="s">
        <v>33</v>
      </c>
      <c r="C459" s="11" t="s">
        <v>408</v>
      </c>
      <c r="D459" s="11" t="s">
        <v>1177</v>
      </c>
      <c r="E459" s="68" t="s">
        <v>82</v>
      </c>
      <c r="F459" s="68" t="s">
        <v>1883</v>
      </c>
      <c r="G459" s="13">
        <v>45054</v>
      </c>
      <c r="H459" s="13">
        <f t="shared" si="26"/>
        <v>45056</v>
      </c>
      <c r="I459" s="14">
        <v>8000</v>
      </c>
      <c r="J459" s="15">
        <v>88.928399999999996</v>
      </c>
      <c r="K459" s="13">
        <v>46054</v>
      </c>
      <c r="L459" s="15">
        <v>76.978800000000007</v>
      </c>
      <c r="M459" s="14">
        <v>6040</v>
      </c>
      <c r="N459" s="14">
        <f t="shared" si="28"/>
        <v>118.30000000000018</v>
      </c>
      <c r="O459" s="14">
        <v>6158.3</v>
      </c>
      <c r="P459" s="15">
        <v>87</v>
      </c>
      <c r="Q459" s="15">
        <v>90</v>
      </c>
      <c r="R459" s="15">
        <v>87</v>
      </c>
      <c r="S459" s="153">
        <f t="shared" si="25"/>
        <v>8000</v>
      </c>
      <c r="T459" s="16">
        <v>6.5</v>
      </c>
      <c r="U459" s="15">
        <v>10.93</v>
      </c>
      <c r="V459"/>
      <c r="W459" s="161">
        <f t="shared" si="29"/>
        <v>1841.6999999999998</v>
      </c>
    </row>
    <row r="460" spans="1:23" ht="15" customHeight="1" x14ac:dyDescent="0.2">
      <c r="A460" s="223"/>
      <c r="B460" s="220"/>
      <c r="C460" s="11" t="s">
        <v>79</v>
      </c>
      <c r="D460" s="11" t="s">
        <v>1177</v>
      </c>
      <c r="E460" s="68" t="s">
        <v>77</v>
      </c>
      <c r="F460" s="68" t="s">
        <v>1884</v>
      </c>
      <c r="G460" s="13">
        <v>45055</v>
      </c>
      <c r="H460" s="13">
        <f t="shared" si="26"/>
        <v>45057</v>
      </c>
      <c r="I460" s="14">
        <v>5000</v>
      </c>
      <c r="J460" s="15">
        <v>91.557400000000001</v>
      </c>
      <c r="K460" s="13">
        <v>46470</v>
      </c>
      <c r="L460" s="15">
        <v>38.840000000000003</v>
      </c>
      <c r="M460" s="14">
        <v>100</v>
      </c>
      <c r="N460" s="14">
        <f t="shared" si="28"/>
        <v>1642</v>
      </c>
      <c r="O460" s="14">
        <v>1742</v>
      </c>
      <c r="P460" s="15">
        <v>90</v>
      </c>
      <c r="Q460" s="15">
        <v>95</v>
      </c>
      <c r="R460" s="15">
        <v>88</v>
      </c>
      <c r="S460" s="153">
        <f t="shared" si="25"/>
        <v>5000</v>
      </c>
      <c r="T460" s="16">
        <v>6.5</v>
      </c>
      <c r="U460" s="15">
        <v>9.06</v>
      </c>
      <c r="V460"/>
      <c r="W460" s="161">
        <f t="shared" si="29"/>
        <v>3258</v>
      </c>
    </row>
    <row r="461" spans="1:23" ht="15" customHeight="1" x14ac:dyDescent="0.2">
      <c r="A461" s="223"/>
      <c r="B461" s="220"/>
      <c r="C461" s="11" t="s">
        <v>111</v>
      </c>
      <c r="D461" s="11" t="s">
        <v>1177</v>
      </c>
      <c r="E461" s="68" t="s">
        <v>85</v>
      </c>
      <c r="F461" s="68" t="s">
        <v>1888</v>
      </c>
      <c r="G461" s="13">
        <v>45063</v>
      </c>
      <c r="H461" s="13">
        <f t="shared" si="26"/>
        <v>45065</v>
      </c>
      <c r="I461" s="14">
        <v>17500</v>
      </c>
      <c r="J461" s="15">
        <v>90.017399999999995</v>
      </c>
      <c r="K461" s="13">
        <v>46526</v>
      </c>
      <c r="L461" s="15">
        <v>58.165300000000002</v>
      </c>
      <c r="M461" s="14">
        <v>0</v>
      </c>
      <c r="N461" s="14">
        <f t="shared" si="28"/>
        <v>4838.92</v>
      </c>
      <c r="O461" s="14">
        <v>4838.92</v>
      </c>
      <c r="P461" s="15">
        <v>90</v>
      </c>
      <c r="Q461" s="15">
        <v>94</v>
      </c>
      <c r="R461" s="15">
        <v>88.5</v>
      </c>
      <c r="S461" s="153">
        <f t="shared" si="25"/>
        <v>17500</v>
      </c>
      <c r="T461" s="16">
        <v>5.75</v>
      </c>
      <c r="U461" s="15">
        <v>8.76</v>
      </c>
      <c r="V461"/>
      <c r="W461" s="161">
        <f t="shared" si="29"/>
        <v>12661.08</v>
      </c>
    </row>
    <row r="462" spans="1:23" ht="15" customHeight="1" x14ac:dyDescent="0.2">
      <c r="A462" s="223"/>
      <c r="B462" s="220"/>
      <c r="C462" s="11" t="s">
        <v>111</v>
      </c>
      <c r="D462" s="11" t="s">
        <v>1177</v>
      </c>
      <c r="E462" s="68" t="s">
        <v>92</v>
      </c>
      <c r="F462" s="68" t="s">
        <v>1889</v>
      </c>
      <c r="G462" s="13">
        <v>45063</v>
      </c>
      <c r="H462" s="13">
        <f t="shared" si="26"/>
        <v>45065</v>
      </c>
      <c r="I462" s="14">
        <v>12500</v>
      </c>
      <c r="J462" s="15">
        <v>90.133200000000002</v>
      </c>
      <c r="K462" s="13">
        <v>48718</v>
      </c>
      <c r="L462" s="15">
        <v>138.47999999999999</v>
      </c>
      <c r="M462" s="14">
        <v>1100</v>
      </c>
      <c r="N462" s="14">
        <f t="shared" si="28"/>
        <v>6145</v>
      </c>
      <c r="O462" s="14">
        <v>7245</v>
      </c>
      <c r="P462" s="15">
        <v>90</v>
      </c>
      <c r="Q462" s="15">
        <v>95</v>
      </c>
      <c r="R462" s="15">
        <v>89</v>
      </c>
      <c r="S462" s="153">
        <f t="shared" si="25"/>
        <v>12500</v>
      </c>
      <c r="T462" s="16">
        <v>8.25</v>
      </c>
      <c r="U462" s="15">
        <v>9.82</v>
      </c>
      <c r="V462"/>
      <c r="W462" s="161">
        <f t="shared" si="29"/>
        <v>5255</v>
      </c>
    </row>
    <row r="463" spans="1:23" ht="15" customHeight="1" x14ac:dyDescent="0.2">
      <c r="A463" s="223"/>
      <c r="B463" s="220"/>
      <c r="C463" s="11" t="s">
        <v>408</v>
      </c>
      <c r="D463" s="11" t="s">
        <v>1177</v>
      </c>
      <c r="E463" s="68" t="s">
        <v>85</v>
      </c>
      <c r="F463" s="68" t="s">
        <v>2057</v>
      </c>
      <c r="G463" s="13">
        <v>45068</v>
      </c>
      <c r="H463" s="13">
        <f t="shared" si="26"/>
        <v>45070</v>
      </c>
      <c r="I463" s="14">
        <v>7000</v>
      </c>
      <c r="J463" s="15">
        <v>88.620500000000007</v>
      </c>
      <c r="K463" s="13">
        <v>46440</v>
      </c>
      <c r="L463" s="15">
        <v>71.747100000000003</v>
      </c>
      <c r="M463" s="14">
        <v>5000</v>
      </c>
      <c r="N463" s="14">
        <f t="shared" si="28"/>
        <v>22.300000000000182</v>
      </c>
      <c r="O463" s="14">
        <v>5022.3</v>
      </c>
      <c r="P463" s="15">
        <v>87</v>
      </c>
      <c r="Q463" s="15">
        <v>87</v>
      </c>
      <c r="R463" s="15">
        <v>87</v>
      </c>
      <c r="S463" s="153">
        <f t="shared" si="25"/>
        <v>7000</v>
      </c>
      <c r="T463" s="16">
        <v>6.5</v>
      </c>
      <c r="U463" s="15">
        <v>10.02</v>
      </c>
      <c r="V463"/>
      <c r="W463" s="161">
        <f t="shared" si="29"/>
        <v>1977.6999999999998</v>
      </c>
    </row>
    <row r="464" spans="1:23" ht="15" customHeight="1" x14ac:dyDescent="0.2">
      <c r="A464" s="223"/>
      <c r="B464" s="220"/>
      <c r="C464" s="11" t="s">
        <v>79</v>
      </c>
      <c r="D464" s="11" t="s">
        <v>1177</v>
      </c>
      <c r="E464" s="68" t="s">
        <v>82</v>
      </c>
      <c r="F464" s="68" t="s">
        <v>1895</v>
      </c>
      <c r="G464" s="13">
        <v>45069</v>
      </c>
      <c r="H464" s="13">
        <f t="shared" si="26"/>
        <v>45071</v>
      </c>
      <c r="I464" s="14">
        <v>10000</v>
      </c>
      <c r="J464" s="15">
        <v>90.722399999999993</v>
      </c>
      <c r="K464" s="13">
        <v>46167</v>
      </c>
      <c r="L464" s="15">
        <v>34.119999999999997</v>
      </c>
      <c r="M464" s="14"/>
      <c r="N464" s="14">
        <f t="shared" si="28"/>
        <v>3307</v>
      </c>
      <c r="O464" s="14">
        <v>3307</v>
      </c>
      <c r="P464" s="15">
        <v>90</v>
      </c>
      <c r="Q464" s="15">
        <v>95</v>
      </c>
      <c r="R464" s="15">
        <v>87</v>
      </c>
      <c r="S464" s="153">
        <f t="shared" si="25"/>
        <v>10000</v>
      </c>
      <c r="T464" s="16">
        <v>5.7</v>
      </c>
      <c r="U464" s="15">
        <v>9.32</v>
      </c>
      <c r="V464"/>
      <c r="W464" s="161">
        <f t="shared" si="29"/>
        <v>6693</v>
      </c>
    </row>
    <row r="465" spans="1:23" ht="15" customHeight="1" x14ac:dyDescent="0.2">
      <c r="A465" s="223"/>
      <c r="B465" s="220"/>
      <c r="C465" s="11" t="s">
        <v>79</v>
      </c>
      <c r="D465" s="11" t="s">
        <v>1177</v>
      </c>
      <c r="E465" s="68" t="s">
        <v>92</v>
      </c>
      <c r="F465" s="68" t="s">
        <v>1896</v>
      </c>
      <c r="G465" s="13">
        <v>45069</v>
      </c>
      <c r="H465" s="13">
        <f t="shared" si="26"/>
        <v>45071</v>
      </c>
      <c r="I465" s="14">
        <v>10000</v>
      </c>
      <c r="J465" s="15">
        <v>90.01</v>
      </c>
      <c r="K465" s="13">
        <v>48724</v>
      </c>
      <c r="L465" s="15">
        <v>100.35</v>
      </c>
      <c r="M465" s="14">
        <v>10</v>
      </c>
      <c r="N465" s="14">
        <f t="shared" si="28"/>
        <v>9990</v>
      </c>
      <c r="O465" s="14">
        <v>10000</v>
      </c>
      <c r="P465" s="15">
        <v>90</v>
      </c>
      <c r="Q465" s="15">
        <v>100</v>
      </c>
      <c r="R465" s="15">
        <v>87</v>
      </c>
      <c r="S465" s="153">
        <f t="shared" si="25"/>
        <v>10000</v>
      </c>
      <c r="T465" s="16">
        <v>8.75</v>
      </c>
      <c r="U465" s="15">
        <v>10.38</v>
      </c>
      <c r="V465"/>
      <c r="W465" s="161">
        <f t="shared" si="29"/>
        <v>0</v>
      </c>
    </row>
    <row r="466" spans="1:23" ht="15" customHeight="1" x14ac:dyDescent="0.2">
      <c r="A466" s="223"/>
      <c r="B466" s="220"/>
      <c r="C466" s="11" t="s">
        <v>111</v>
      </c>
      <c r="D466" s="11" t="s">
        <v>1177</v>
      </c>
      <c r="E466" s="68" t="s">
        <v>85</v>
      </c>
      <c r="F466" s="68" t="s">
        <v>1897</v>
      </c>
      <c r="G466" s="13">
        <v>45070</v>
      </c>
      <c r="H466" s="13">
        <f t="shared" si="26"/>
        <v>45072</v>
      </c>
      <c r="I466" s="14">
        <v>10000</v>
      </c>
      <c r="J466" s="15">
        <v>90.131699999999995</v>
      </c>
      <c r="K466" s="13">
        <v>46526</v>
      </c>
      <c r="L466" s="15">
        <v>76.150000000000006</v>
      </c>
      <c r="M466" s="14"/>
      <c r="N466" s="14">
        <f t="shared" si="28"/>
        <v>3110</v>
      </c>
      <c r="O466" s="14">
        <v>3110</v>
      </c>
      <c r="P466" s="15">
        <v>90</v>
      </c>
      <c r="Q466" s="15">
        <v>93</v>
      </c>
      <c r="R466" s="15">
        <v>88</v>
      </c>
      <c r="S466" s="153">
        <f t="shared" si="25"/>
        <v>10000</v>
      </c>
      <c r="T466" s="16">
        <v>5.75</v>
      </c>
      <c r="U466" s="15">
        <v>8.73</v>
      </c>
      <c r="V466"/>
      <c r="W466" s="161">
        <f t="shared" si="29"/>
        <v>6890</v>
      </c>
    </row>
    <row r="467" spans="1:23" ht="15" customHeight="1" x14ac:dyDescent="0.2">
      <c r="A467" s="223"/>
      <c r="B467" s="221"/>
      <c r="C467" s="11" t="s">
        <v>111</v>
      </c>
      <c r="D467" s="11" t="s">
        <v>1177</v>
      </c>
      <c r="E467" s="68" t="s">
        <v>92</v>
      </c>
      <c r="F467" s="68" t="s">
        <v>1898</v>
      </c>
      <c r="G467" s="13">
        <v>45070</v>
      </c>
      <c r="H467" s="13">
        <f t="shared" si="26"/>
        <v>45072</v>
      </c>
      <c r="I467" s="14">
        <v>12500</v>
      </c>
      <c r="J467" s="15">
        <v>90.157799999999995</v>
      </c>
      <c r="K467" s="13">
        <v>48718</v>
      </c>
      <c r="L467" s="15">
        <v>24.32</v>
      </c>
      <c r="M467" s="14">
        <v>3025</v>
      </c>
      <c r="N467" s="14">
        <f t="shared" si="28"/>
        <v>0</v>
      </c>
      <c r="O467" s="14">
        <v>3025</v>
      </c>
      <c r="P467" s="15">
        <v>90</v>
      </c>
      <c r="Q467" s="15">
        <v>90</v>
      </c>
      <c r="R467" s="15">
        <v>87</v>
      </c>
      <c r="S467" s="153">
        <f t="shared" si="25"/>
        <v>12500</v>
      </c>
      <c r="T467" s="16">
        <v>8.25</v>
      </c>
      <c r="U467" s="15">
        <v>9.82</v>
      </c>
      <c r="V467"/>
      <c r="W467" s="161">
        <f t="shared" si="29"/>
        <v>9475</v>
      </c>
    </row>
    <row r="468" spans="1:23" ht="15" customHeight="1" x14ac:dyDescent="0.2">
      <c r="A468" s="223"/>
      <c r="B468" s="216" t="s">
        <v>45</v>
      </c>
      <c r="C468" s="122" t="s">
        <v>76</v>
      </c>
      <c r="D468" s="4" t="s">
        <v>1177</v>
      </c>
      <c r="E468" s="4" t="s">
        <v>101</v>
      </c>
      <c r="F468" s="18" t="s">
        <v>1907</v>
      </c>
      <c r="G468" s="6">
        <v>45082</v>
      </c>
      <c r="H468" s="6">
        <f t="shared" si="26"/>
        <v>45084</v>
      </c>
      <c r="I468" s="7">
        <v>20000</v>
      </c>
      <c r="J468" s="8"/>
      <c r="K468" s="6">
        <v>47641</v>
      </c>
      <c r="L468" s="8"/>
      <c r="M468" s="7"/>
      <c r="N468" s="7"/>
      <c r="O468" s="7"/>
      <c r="P468" s="8"/>
      <c r="Q468" s="8"/>
      <c r="R468" s="8"/>
      <c r="S468" s="154">
        <f t="shared" si="25"/>
        <v>20000</v>
      </c>
      <c r="T468" s="9"/>
      <c r="U468" s="8" t="s">
        <v>1829</v>
      </c>
      <c r="V468"/>
      <c r="W468" s="161">
        <f t="shared" si="29"/>
        <v>20000</v>
      </c>
    </row>
    <row r="469" spans="1:23" ht="15" customHeight="1" x14ac:dyDescent="0.2">
      <c r="A469" s="223"/>
      <c r="B469" s="217"/>
      <c r="C469" s="122" t="s">
        <v>111</v>
      </c>
      <c r="D469" s="4" t="s">
        <v>1177</v>
      </c>
      <c r="E469" s="4" t="s">
        <v>77</v>
      </c>
      <c r="F469" s="18" t="s">
        <v>1906</v>
      </c>
      <c r="G469" s="6">
        <v>45084</v>
      </c>
      <c r="H469" s="6">
        <f t="shared" si="26"/>
        <v>45086</v>
      </c>
      <c r="I469" s="7">
        <v>25000</v>
      </c>
      <c r="J469" s="8">
        <v>90.304199999999994</v>
      </c>
      <c r="K469" s="6">
        <v>46913</v>
      </c>
      <c r="L469" s="8">
        <v>44.076000000000001</v>
      </c>
      <c r="M469" s="7">
        <v>3000</v>
      </c>
      <c r="N469" s="7">
        <f t="shared" si="28"/>
        <v>314</v>
      </c>
      <c r="O469" s="7">
        <v>3314</v>
      </c>
      <c r="P469" s="8">
        <v>90</v>
      </c>
      <c r="Q469" s="8">
        <v>100</v>
      </c>
      <c r="R469" s="8">
        <v>88</v>
      </c>
      <c r="S469" s="154">
        <f t="shared" si="25"/>
        <v>25000</v>
      </c>
      <c r="T469" s="9">
        <v>6.5</v>
      </c>
      <c r="U469" s="8">
        <v>8.9499999999999993</v>
      </c>
      <c r="V469"/>
      <c r="W469" s="161">
        <f t="shared" si="29"/>
        <v>21686</v>
      </c>
    </row>
    <row r="470" spans="1:23" ht="15" customHeight="1" x14ac:dyDescent="0.2">
      <c r="A470" s="223"/>
      <c r="B470" s="217"/>
      <c r="C470" s="122" t="s">
        <v>408</v>
      </c>
      <c r="D470" s="4" t="s">
        <v>1177</v>
      </c>
      <c r="E470" s="4" t="s">
        <v>82</v>
      </c>
      <c r="F470" s="18" t="s">
        <v>1913</v>
      </c>
      <c r="G470" s="6">
        <v>45089</v>
      </c>
      <c r="H470" s="6">
        <f t="shared" si="26"/>
        <v>45091</v>
      </c>
      <c r="I470" s="7">
        <v>10000</v>
      </c>
      <c r="J470" s="8">
        <v>87.721599999999995</v>
      </c>
      <c r="K470" s="6">
        <v>46187</v>
      </c>
      <c r="L470" s="8">
        <v>67.165499999999994</v>
      </c>
      <c r="M470" s="7">
        <v>3250</v>
      </c>
      <c r="N470" s="7">
        <f t="shared" si="28"/>
        <v>3466.55</v>
      </c>
      <c r="O470" s="7">
        <v>6716.55</v>
      </c>
      <c r="P470" s="8">
        <v>87.05</v>
      </c>
      <c r="Q470" s="8">
        <v>91</v>
      </c>
      <c r="R470" s="8">
        <v>87.05</v>
      </c>
      <c r="S470" s="154">
        <f t="shared" si="25"/>
        <v>10000</v>
      </c>
      <c r="T470" s="9">
        <v>6.5</v>
      </c>
      <c r="U470" s="8">
        <v>11.45</v>
      </c>
      <c r="V470"/>
      <c r="W470" s="161">
        <f t="shared" si="29"/>
        <v>3283.45</v>
      </c>
    </row>
    <row r="471" spans="1:23" ht="15" customHeight="1" x14ac:dyDescent="0.2">
      <c r="A471" s="223"/>
      <c r="B471" s="217"/>
      <c r="C471" s="122" t="s">
        <v>79</v>
      </c>
      <c r="D471" s="4" t="s">
        <v>1177</v>
      </c>
      <c r="E471" s="4" t="s">
        <v>82</v>
      </c>
      <c r="F471" s="18" t="s">
        <v>1914</v>
      </c>
      <c r="G471" s="6">
        <v>45090</v>
      </c>
      <c r="H471" s="6">
        <f t="shared" si="26"/>
        <v>45092</v>
      </c>
      <c r="I471" s="7">
        <v>10000</v>
      </c>
      <c r="J471" s="8">
        <v>91.308899999999994</v>
      </c>
      <c r="K471" s="6">
        <v>46188</v>
      </c>
      <c r="L471" s="8">
        <v>24.6</v>
      </c>
      <c r="M471" s="7">
        <v>0</v>
      </c>
      <c r="N471" s="7">
        <f t="shared" si="28"/>
        <v>2460</v>
      </c>
      <c r="O471" s="7">
        <v>2460</v>
      </c>
      <c r="P471" s="8">
        <v>90</v>
      </c>
      <c r="Q471" s="8">
        <v>97</v>
      </c>
      <c r="R471" s="8">
        <v>90</v>
      </c>
      <c r="S471" s="154">
        <f t="shared" si="25"/>
        <v>10000</v>
      </c>
      <c r="T471" s="9">
        <v>6</v>
      </c>
      <c r="U471" s="8">
        <v>9.39</v>
      </c>
      <c r="V471"/>
      <c r="W471" s="161">
        <f t="shared" si="29"/>
        <v>7540</v>
      </c>
    </row>
    <row r="472" spans="1:23" ht="15" customHeight="1" x14ac:dyDescent="0.2">
      <c r="A472" s="223"/>
      <c r="B472" s="217"/>
      <c r="C472" s="122" t="s">
        <v>79</v>
      </c>
      <c r="D472" s="4" t="s">
        <v>1177</v>
      </c>
      <c r="E472" s="4" t="s">
        <v>85</v>
      </c>
      <c r="F472" s="18" t="s">
        <v>1916</v>
      </c>
      <c r="G472" s="6">
        <v>45090</v>
      </c>
      <c r="H472" s="6">
        <f t="shared" si="26"/>
        <v>45092</v>
      </c>
      <c r="I472" s="7">
        <v>5000</v>
      </c>
      <c r="J472" s="8"/>
      <c r="K472" s="6">
        <v>46553</v>
      </c>
      <c r="L472" s="8"/>
      <c r="M472" s="7"/>
      <c r="N472" s="7">
        <f t="shared" si="28"/>
        <v>0</v>
      </c>
      <c r="O472" s="7"/>
      <c r="P472" s="8"/>
      <c r="Q472" s="8"/>
      <c r="R472" s="8"/>
      <c r="S472" s="154">
        <f t="shared" si="25"/>
        <v>5000</v>
      </c>
      <c r="T472" s="9">
        <v>6.3</v>
      </c>
      <c r="U472" s="8" t="s">
        <v>1915</v>
      </c>
      <c r="V472"/>
      <c r="W472" s="161">
        <f t="shared" si="29"/>
        <v>5000</v>
      </c>
    </row>
    <row r="473" spans="1:23" ht="15" customHeight="1" x14ac:dyDescent="0.2">
      <c r="A473" s="223"/>
      <c r="B473" s="217"/>
      <c r="C473" s="122" t="s">
        <v>79</v>
      </c>
      <c r="D473" s="4" t="s">
        <v>1177</v>
      </c>
      <c r="E473" s="4" t="s">
        <v>77</v>
      </c>
      <c r="F473" s="18" t="s">
        <v>1917</v>
      </c>
      <c r="G473" s="6">
        <v>45090</v>
      </c>
      <c r="H473" s="6">
        <f t="shared" si="26"/>
        <v>45092</v>
      </c>
      <c r="I473" s="7">
        <v>15000</v>
      </c>
      <c r="J473" s="8"/>
      <c r="K473" s="6">
        <v>46919</v>
      </c>
      <c r="L473" s="8"/>
      <c r="M473" s="7"/>
      <c r="N473" s="7">
        <f t="shared" si="28"/>
        <v>0</v>
      </c>
      <c r="O473" s="7"/>
      <c r="P473" s="8"/>
      <c r="Q473" s="8"/>
      <c r="R473" s="8"/>
      <c r="S473" s="154">
        <f t="shared" si="25"/>
        <v>15000</v>
      </c>
      <c r="T473" s="9">
        <v>6.5</v>
      </c>
      <c r="U473" s="8" t="s">
        <v>1915</v>
      </c>
      <c r="V473"/>
      <c r="W473" s="161">
        <f t="shared" si="29"/>
        <v>15000</v>
      </c>
    </row>
    <row r="474" spans="1:23" ht="15" customHeight="1" x14ac:dyDescent="0.2">
      <c r="A474" s="223"/>
      <c r="B474" s="217"/>
      <c r="C474" s="122" t="s">
        <v>113</v>
      </c>
      <c r="D474" s="4" t="s">
        <v>1177</v>
      </c>
      <c r="E474" s="4" t="s">
        <v>80</v>
      </c>
      <c r="F474" s="18" t="s">
        <v>1942</v>
      </c>
      <c r="G474" s="6">
        <v>45091</v>
      </c>
      <c r="H474" s="6">
        <f t="shared" si="26"/>
        <v>45093</v>
      </c>
      <c r="I474" s="7">
        <v>30000</v>
      </c>
      <c r="J474" s="8">
        <v>90.628900000000002</v>
      </c>
      <c r="K474" s="6">
        <v>45824</v>
      </c>
      <c r="L474" s="8">
        <v>27.2577</v>
      </c>
      <c r="M474" s="7">
        <v>0</v>
      </c>
      <c r="N474" s="7"/>
      <c r="O474" s="7">
        <v>8177.3</v>
      </c>
      <c r="P474" s="8">
        <v>90</v>
      </c>
      <c r="Q474" s="8">
        <v>96</v>
      </c>
      <c r="R474" s="8">
        <v>90</v>
      </c>
      <c r="S474" s="154">
        <f t="shared" si="25"/>
        <v>30000</v>
      </c>
      <c r="T474" s="9">
        <v>6.5</v>
      </c>
      <c r="U474" s="8">
        <v>11.9</v>
      </c>
      <c r="V474"/>
      <c r="W474" s="161">
        <f t="shared" si="29"/>
        <v>21822.7</v>
      </c>
    </row>
    <row r="475" spans="1:23" ht="15" customHeight="1" x14ac:dyDescent="0.2">
      <c r="A475" s="223"/>
      <c r="B475" s="217"/>
      <c r="C475" s="122" t="s">
        <v>111</v>
      </c>
      <c r="D475" s="4" t="s">
        <v>1177</v>
      </c>
      <c r="E475" s="4" t="s">
        <v>82</v>
      </c>
      <c r="F475" s="18" t="s">
        <v>1929</v>
      </c>
      <c r="G475" s="6">
        <v>45091</v>
      </c>
      <c r="H475" s="6">
        <f t="shared" si="26"/>
        <v>45093</v>
      </c>
      <c r="I475" s="7">
        <v>12000</v>
      </c>
      <c r="J475" s="8"/>
      <c r="K475" s="6">
        <v>46140</v>
      </c>
      <c r="L475" s="8"/>
      <c r="M475" s="7"/>
      <c r="N475" s="7">
        <f t="shared" si="28"/>
        <v>0</v>
      </c>
      <c r="O475" s="7"/>
      <c r="P475" s="8"/>
      <c r="Q475" s="8"/>
      <c r="R475" s="8"/>
      <c r="S475" s="154">
        <f t="shared" si="25"/>
        <v>12000</v>
      </c>
      <c r="T475" s="9">
        <v>5.5</v>
      </c>
      <c r="U475" s="8" t="s">
        <v>1915</v>
      </c>
      <c r="V475"/>
      <c r="W475" s="161">
        <f t="shared" si="29"/>
        <v>12000</v>
      </c>
    </row>
    <row r="476" spans="1:23" ht="15" customHeight="1" x14ac:dyDescent="0.2">
      <c r="A476" s="223"/>
      <c r="B476" s="217"/>
      <c r="C476" s="123" t="s">
        <v>111</v>
      </c>
      <c r="D476" s="73" t="s">
        <v>1177</v>
      </c>
      <c r="E476" s="73" t="s">
        <v>80</v>
      </c>
      <c r="F476" s="18" t="s">
        <v>1918</v>
      </c>
      <c r="G476" s="6">
        <v>45091</v>
      </c>
      <c r="H476" s="6">
        <f t="shared" si="26"/>
        <v>45093</v>
      </c>
      <c r="I476" s="7">
        <v>15000</v>
      </c>
      <c r="J476" s="8">
        <v>94.541700000000006</v>
      </c>
      <c r="K476" s="6">
        <v>45824</v>
      </c>
      <c r="L476" s="8">
        <v>125.33329999999999</v>
      </c>
      <c r="M476" s="7">
        <v>0</v>
      </c>
      <c r="N476" s="7">
        <f t="shared" si="28"/>
        <v>15000</v>
      </c>
      <c r="O476" s="7">
        <v>15000</v>
      </c>
      <c r="P476" s="8">
        <v>93.5</v>
      </c>
      <c r="Q476" s="8">
        <v>95</v>
      </c>
      <c r="R476" s="8">
        <v>91</v>
      </c>
      <c r="S476" s="154">
        <f t="shared" si="25"/>
        <v>15000</v>
      </c>
      <c r="T476" s="9">
        <v>5</v>
      </c>
      <c r="U476" s="8">
        <v>8.01</v>
      </c>
      <c r="V476"/>
      <c r="W476" s="161">
        <f t="shared" si="29"/>
        <v>0</v>
      </c>
    </row>
    <row r="477" spans="1:23" ht="15" customHeight="1" x14ac:dyDescent="0.2">
      <c r="A477" s="223"/>
      <c r="B477" s="217"/>
      <c r="C477" s="122" t="s">
        <v>79</v>
      </c>
      <c r="D477" s="4" t="s">
        <v>1397</v>
      </c>
      <c r="E477" s="4" t="s">
        <v>80</v>
      </c>
      <c r="F477" s="18" t="s">
        <v>1925</v>
      </c>
      <c r="G477" s="6">
        <v>45097</v>
      </c>
      <c r="H477" s="6">
        <f t="shared" si="26"/>
        <v>45099</v>
      </c>
      <c r="I477" s="7">
        <v>20000</v>
      </c>
      <c r="J477" s="8">
        <v>93</v>
      </c>
      <c r="K477" s="6">
        <v>45830</v>
      </c>
      <c r="L477" s="8">
        <v>76.674999999999997</v>
      </c>
      <c r="M477" s="7">
        <v>10300</v>
      </c>
      <c r="N477" s="7">
        <f t="shared" si="28"/>
        <v>5035</v>
      </c>
      <c r="O477" s="7">
        <v>15335</v>
      </c>
      <c r="P477" s="8">
        <v>93</v>
      </c>
      <c r="Q477" s="8">
        <v>93</v>
      </c>
      <c r="R477" s="8">
        <v>93</v>
      </c>
      <c r="S477" s="154">
        <f t="shared" si="25"/>
        <v>20000</v>
      </c>
      <c r="T477" s="9">
        <v>5.5</v>
      </c>
      <c r="U477" s="8">
        <v>9.42</v>
      </c>
      <c r="V477"/>
      <c r="W477" s="161">
        <f t="shared" si="29"/>
        <v>4665</v>
      </c>
    </row>
    <row r="478" spans="1:23" ht="15" customHeight="1" x14ac:dyDescent="0.2">
      <c r="A478" s="223"/>
      <c r="B478" s="217"/>
      <c r="C478" s="122" t="s">
        <v>79</v>
      </c>
      <c r="D478" s="4" t="s">
        <v>1397</v>
      </c>
      <c r="E478" s="4" t="s">
        <v>82</v>
      </c>
      <c r="F478" s="18" t="s">
        <v>1926</v>
      </c>
      <c r="G478" s="6">
        <v>45097</v>
      </c>
      <c r="H478" s="6">
        <f t="shared" si="26"/>
        <v>45099</v>
      </c>
      <c r="I478" s="7">
        <v>10000</v>
      </c>
      <c r="J478" s="8">
        <v>92</v>
      </c>
      <c r="K478" s="6">
        <v>46195</v>
      </c>
      <c r="L478" s="8">
        <v>61.666699999999999</v>
      </c>
      <c r="M478" s="7">
        <v>5100</v>
      </c>
      <c r="N478" s="7">
        <f t="shared" si="28"/>
        <v>1066.67</v>
      </c>
      <c r="O478" s="7">
        <v>6166.67</v>
      </c>
      <c r="P478" s="8">
        <v>92</v>
      </c>
      <c r="Q478" s="8">
        <v>92</v>
      </c>
      <c r="R478" s="8">
        <v>92</v>
      </c>
      <c r="S478" s="154">
        <f t="shared" si="25"/>
        <v>10000</v>
      </c>
      <c r="T478" s="9">
        <v>6</v>
      </c>
      <c r="U478" s="8">
        <v>9.11</v>
      </c>
      <c r="V478"/>
      <c r="W478" s="161">
        <f t="shared" si="29"/>
        <v>3833.33</v>
      </c>
    </row>
    <row r="479" spans="1:23" ht="15" customHeight="1" x14ac:dyDescent="0.2">
      <c r="A479" s="223"/>
      <c r="B479" s="217"/>
      <c r="C479" s="122" t="s">
        <v>111</v>
      </c>
      <c r="D479" s="4" t="s">
        <v>1177</v>
      </c>
      <c r="E479" s="4" t="s">
        <v>80</v>
      </c>
      <c r="F479" s="18" t="s">
        <v>1927</v>
      </c>
      <c r="G479" s="6">
        <v>45098</v>
      </c>
      <c r="H479" s="6">
        <f t="shared" si="26"/>
        <v>45100</v>
      </c>
      <c r="I479" s="7">
        <v>10000</v>
      </c>
      <c r="J479" s="8">
        <v>93.524199999999993</v>
      </c>
      <c r="K479" s="6">
        <v>45824</v>
      </c>
      <c r="L479" s="8">
        <v>63</v>
      </c>
      <c r="M479" s="7">
        <v>4000</v>
      </c>
      <c r="N479" s="7">
        <f t="shared" si="28"/>
        <v>2300</v>
      </c>
      <c r="O479" s="7">
        <v>6300</v>
      </c>
      <c r="P479" s="8">
        <v>92</v>
      </c>
      <c r="Q479" s="8">
        <v>95</v>
      </c>
      <c r="R479" s="8">
        <v>92</v>
      </c>
      <c r="S479" s="154">
        <f t="shared" si="25"/>
        <v>10000</v>
      </c>
      <c r="T479" s="9">
        <v>5</v>
      </c>
      <c r="U479" s="8">
        <v>8.59</v>
      </c>
      <c r="V479"/>
      <c r="W479" s="161">
        <f t="shared" si="29"/>
        <v>3700</v>
      </c>
    </row>
    <row r="480" spans="1:23" ht="15" customHeight="1" x14ac:dyDescent="0.2">
      <c r="A480" s="223"/>
      <c r="B480" s="217"/>
      <c r="C480" s="122" t="s">
        <v>111</v>
      </c>
      <c r="D480" s="4" t="s">
        <v>1177</v>
      </c>
      <c r="E480" s="4" t="s">
        <v>82</v>
      </c>
      <c r="F480" s="18" t="s">
        <v>1928</v>
      </c>
      <c r="G480" s="6">
        <v>45098</v>
      </c>
      <c r="H480" s="6">
        <f t="shared" si="26"/>
        <v>45100</v>
      </c>
      <c r="I480" s="7">
        <v>15000</v>
      </c>
      <c r="J480" s="8">
        <v>93.001000000000005</v>
      </c>
      <c r="K480" s="6">
        <v>46140</v>
      </c>
      <c r="L480" s="8">
        <v>52.533299999999997</v>
      </c>
      <c r="M480" s="7">
        <v>5500</v>
      </c>
      <c r="N480" s="7">
        <f t="shared" si="28"/>
        <v>2370</v>
      </c>
      <c r="O480" s="7">
        <v>7870</v>
      </c>
      <c r="P480" s="8">
        <v>90</v>
      </c>
      <c r="Q480" s="8">
        <v>100</v>
      </c>
      <c r="R480" s="8">
        <v>89</v>
      </c>
      <c r="S480" s="154">
        <f t="shared" si="25"/>
        <v>15000</v>
      </c>
      <c r="T480" s="9">
        <v>5.5</v>
      </c>
      <c r="U480" s="8">
        <v>8.18</v>
      </c>
      <c r="V480"/>
      <c r="W480" s="161">
        <f t="shared" si="29"/>
        <v>7130</v>
      </c>
    </row>
    <row r="481" spans="1:25" ht="15" customHeight="1" x14ac:dyDescent="0.2">
      <c r="A481" s="223"/>
      <c r="B481" s="217"/>
      <c r="C481" s="122" t="s">
        <v>76</v>
      </c>
      <c r="D481" s="4" t="s">
        <v>1177</v>
      </c>
      <c r="E481" s="4" t="s">
        <v>80</v>
      </c>
      <c r="F481" s="18" t="s">
        <v>1933</v>
      </c>
      <c r="G481" s="6">
        <v>45103</v>
      </c>
      <c r="H481" s="6">
        <f t="shared" si="26"/>
        <v>45105</v>
      </c>
      <c r="I481" s="7">
        <v>20000</v>
      </c>
      <c r="J481" s="8">
        <v>98</v>
      </c>
      <c r="K481" s="6">
        <v>45836</v>
      </c>
      <c r="L481" s="8">
        <v>80</v>
      </c>
      <c r="M481" s="7">
        <v>0</v>
      </c>
      <c r="N481" s="7">
        <f t="shared" si="28"/>
        <v>15000</v>
      </c>
      <c r="O481" s="7">
        <v>15000</v>
      </c>
      <c r="P481" s="8">
        <v>98</v>
      </c>
      <c r="Q481" s="8">
        <v>98</v>
      </c>
      <c r="R481" s="8">
        <v>95</v>
      </c>
      <c r="S481" s="154">
        <f t="shared" si="25"/>
        <v>20000</v>
      </c>
      <c r="T481" s="9">
        <v>4.75</v>
      </c>
      <c r="U481" s="8">
        <v>5.82</v>
      </c>
      <c r="V481"/>
      <c r="W481" s="161">
        <f t="shared" si="29"/>
        <v>5000</v>
      </c>
    </row>
    <row r="482" spans="1:25" ht="15" customHeight="1" x14ac:dyDescent="0.2">
      <c r="A482" s="223"/>
      <c r="B482" s="217"/>
      <c r="C482" s="122" t="s">
        <v>76</v>
      </c>
      <c r="D482" s="4" t="s">
        <v>1177</v>
      </c>
      <c r="E482" s="4" t="s">
        <v>85</v>
      </c>
      <c r="F482" s="18" t="s">
        <v>1934</v>
      </c>
      <c r="G482" s="6">
        <v>45103</v>
      </c>
      <c r="H482" s="6">
        <f t="shared" si="26"/>
        <v>45105</v>
      </c>
      <c r="I482" s="7">
        <v>35000</v>
      </c>
      <c r="J482" s="8"/>
      <c r="K482" s="6">
        <v>46566</v>
      </c>
      <c r="L482" s="8"/>
      <c r="M482" s="7"/>
      <c r="N482" s="7">
        <f t="shared" si="28"/>
        <v>0</v>
      </c>
      <c r="O482" s="7"/>
      <c r="P482" s="8"/>
      <c r="Q482" s="8"/>
      <c r="R482" s="8"/>
      <c r="S482" s="154">
        <f t="shared" si="25"/>
        <v>35000</v>
      </c>
      <c r="T482" s="9"/>
      <c r="U482" s="8" t="s">
        <v>1829</v>
      </c>
      <c r="V482"/>
      <c r="W482" s="161">
        <f t="shared" si="29"/>
        <v>35000</v>
      </c>
    </row>
    <row r="483" spans="1:25" ht="15" customHeight="1" x14ac:dyDescent="0.2">
      <c r="A483" s="223"/>
      <c r="B483" s="217"/>
      <c r="C483" s="122" t="s">
        <v>408</v>
      </c>
      <c r="D483" s="4" t="s">
        <v>1177</v>
      </c>
      <c r="E483" s="4" t="s">
        <v>82</v>
      </c>
      <c r="F483" s="18" t="s">
        <v>1935</v>
      </c>
      <c r="G483" s="6">
        <v>45103</v>
      </c>
      <c r="H483" s="6">
        <f t="shared" si="26"/>
        <v>45105</v>
      </c>
      <c r="I483" s="7">
        <v>5000</v>
      </c>
      <c r="J483" s="8">
        <v>88.248599999999996</v>
      </c>
      <c r="K483" s="6">
        <v>46187</v>
      </c>
      <c r="L483" s="8">
        <v>100</v>
      </c>
      <c r="M483" s="7">
        <v>5000</v>
      </c>
      <c r="N483" s="7">
        <f t="shared" si="28"/>
        <v>0</v>
      </c>
      <c r="O483" s="7">
        <v>5000</v>
      </c>
      <c r="P483" s="8">
        <v>88</v>
      </c>
      <c r="Q483" s="8">
        <v>88</v>
      </c>
      <c r="R483" s="8">
        <v>88</v>
      </c>
      <c r="S483" s="154">
        <f t="shared" si="25"/>
        <v>5000</v>
      </c>
      <c r="T483" s="9">
        <v>6.5</v>
      </c>
      <c r="U483" s="8">
        <v>11.22</v>
      </c>
      <c r="V483"/>
      <c r="W483" s="161">
        <f t="shared" si="29"/>
        <v>0</v>
      </c>
    </row>
    <row r="484" spans="1:25" ht="15" customHeight="1" x14ac:dyDescent="0.2">
      <c r="A484" s="223"/>
      <c r="B484" s="217"/>
      <c r="C484" s="122" t="s">
        <v>79</v>
      </c>
      <c r="D484" s="4" t="s">
        <v>1177</v>
      </c>
      <c r="E484" s="4" t="s">
        <v>77</v>
      </c>
      <c r="F484" s="18" t="s">
        <v>1936</v>
      </c>
      <c r="G484" s="6">
        <v>45104</v>
      </c>
      <c r="H484" s="6">
        <f t="shared" si="26"/>
        <v>45106</v>
      </c>
      <c r="I484" s="7">
        <v>10000</v>
      </c>
      <c r="J484" s="8">
        <v>90</v>
      </c>
      <c r="K484" s="6">
        <v>46933</v>
      </c>
      <c r="L484" s="8">
        <v>74.5</v>
      </c>
      <c r="M484" s="7">
        <v>7450</v>
      </c>
      <c r="N484" s="7">
        <f t="shared" si="28"/>
        <v>0</v>
      </c>
      <c r="O484" s="7">
        <v>7450</v>
      </c>
      <c r="P484" s="8">
        <v>90</v>
      </c>
      <c r="Q484" s="8">
        <v>90</v>
      </c>
      <c r="R484" s="8">
        <v>90</v>
      </c>
      <c r="S484" s="154">
        <f t="shared" si="25"/>
        <v>10000</v>
      </c>
      <c r="T484" s="9">
        <v>6.5</v>
      </c>
      <c r="U484" s="8">
        <v>9.0299999999999994</v>
      </c>
      <c r="V484"/>
      <c r="W484" s="161">
        <f t="shared" si="29"/>
        <v>2550</v>
      </c>
    </row>
    <row r="485" spans="1:25" ht="15" customHeight="1" x14ac:dyDescent="0.2">
      <c r="A485" s="223"/>
      <c r="B485" s="217"/>
      <c r="C485" s="122" t="s">
        <v>79</v>
      </c>
      <c r="D485" s="4" t="s">
        <v>1177</v>
      </c>
      <c r="E485" s="4" t="s">
        <v>85</v>
      </c>
      <c r="F485" s="18" t="s">
        <v>1937</v>
      </c>
      <c r="G485" s="6">
        <v>45104</v>
      </c>
      <c r="H485" s="6">
        <f t="shared" si="26"/>
        <v>45106</v>
      </c>
      <c r="I485" s="7">
        <v>5000</v>
      </c>
      <c r="J485" s="8">
        <v>91.05</v>
      </c>
      <c r="K485" s="6">
        <v>46567</v>
      </c>
      <c r="L485" s="8">
        <v>105</v>
      </c>
      <c r="M485" s="7">
        <v>4750</v>
      </c>
      <c r="N485" s="7">
        <f t="shared" si="28"/>
        <v>250</v>
      </c>
      <c r="O485" s="7">
        <v>5000</v>
      </c>
      <c r="P485" s="8">
        <v>91</v>
      </c>
      <c r="Q485" s="8">
        <v>92</v>
      </c>
      <c r="R485" s="8">
        <v>91</v>
      </c>
      <c r="S485" s="154">
        <f t="shared" si="25"/>
        <v>5000</v>
      </c>
      <c r="T485" s="9">
        <v>6.3</v>
      </c>
      <c r="U485" s="8">
        <v>9.02</v>
      </c>
      <c r="V485"/>
      <c r="W485" s="161">
        <f t="shared" si="29"/>
        <v>0</v>
      </c>
    </row>
    <row r="486" spans="1:25" ht="15" customHeight="1" x14ac:dyDescent="0.2">
      <c r="A486" s="223"/>
      <c r="B486" s="217"/>
      <c r="C486" s="122" t="s">
        <v>79</v>
      </c>
      <c r="D486" s="4" t="s">
        <v>1177</v>
      </c>
      <c r="E486" s="4" t="s">
        <v>82</v>
      </c>
      <c r="F486" s="18" t="s">
        <v>1938</v>
      </c>
      <c r="G486" s="6">
        <v>45104</v>
      </c>
      <c r="H486" s="6">
        <f t="shared" si="26"/>
        <v>45106</v>
      </c>
      <c r="I486" s="7">
        <v>10000</v>
      </c>
      <c r="J486" s="8">
        <v>92.116</v>
      </c>
      <c r="K486" s="6">
        <v>46195</v>
      </c>
      <c r="L486" s="8">
        <v>82.6</v>
      </c>
      <c r="M486" s="7">
        <v>5500</v>
      </c>
      <c r="N486" s="7">
        <f t="shared" si="28"/>
        <v>2260</v>
      </c>
      <c r="O486" s="7">
        <v>7760</v>
      </c>
      <c r="P486" s="8">
        <v>92</v>
      </c>
      <c r="Q486" s="8">
        <v>93</v>
      </c>
      <c r="R486" s="8">
        <v>90</v>
      </c>
      <c r="S486" s="154">
        <f t="shared" si="25"/>
        <v>10000</v>
      </c>
      <c r="T486" s="9">
        <v>6</v>
      </c>
      <c r="U486" s="8">
        <v>9.06</v>
      </c>
      <c r="V486"/>
      <c r="W486" s="161">
        <f t="shared" si="29"/>
        <v>2240</v>
      </c>
      <c r="Y486" s="116"/>
    </row>
    <row r="487" spans="1:25" ht="15" customHeight="1" x14ac:dyDescent="0.2">
      <c r="A487" s="223"/>
      <c r="B487" s="222"/>
      <c r="C487" s="122" t="s">
        <v>113</v>
      </c>
      <c r="D487" s="4" t="s">
        <v>1177</v>
      </c>
      <c r="E487" s="4" t="s">
        <v>80</v>
      </c>
      <c r="F487" s="18" t="s">
        <v>1939</v>
      </c>
      <c r="G487" s="6">
        <v>45105</v>
      </c>
      <c r="H487" s="6">
        <f t="shared" si="26"/>
        <v>45107</v>
      </c>
      <c r="I487" s="7">
        <v>15000</v>
      </c>
      <c r="J487" s="8">
        <v>91.814499999999995</v>
      </c>
      <c r="K487" s="6">
        <v>45838</v>
      </c>
      <c r="L487" s="8">
        <v>49.6</v>
      </c>
      <c r="M487" s="7">
        <v>4500</v>
      </c>
      <c r="N487" s="7">
        <f t="shared" si="28"/>
        <v>2940</v>
      </c>
      <c r="O487" s="7">
        <v>7440</v>
      </c>
      <c r="P487" s="8">
        <v>90</v>
      </c>
      <c r="Q487" s="8">
        <v>93</v>
      </c>
      <c r="R487" s="8">
        <v>90</v>
      </c>
      <c r="S487" s="154">
        <f t="shared" si="25"/>
        <v>15000</v>
      </c>
      <c r="T487" s="9">
        <v>6.5</v>
      </c>
      <c r="U487" s="8">
        <v>11.18</v>
      </c>
      <c r="V487"/>
      <c r="W487" s="161">
        <f t="shared" si="29"/>
        <v>7560</v>
      </c>
    </row>
    <row r="488" spans="1:25" ht="15" customHeight="1" x14ac:dyDescent="0.2">
      <c r="A488" s="223"/>
      <c r="B488" s="219" t="s">
        <v>57</v>
      </c>
      <c r="C488" s="11" t="s">
        <v>111</v>
      </c>
      <c r="D488" s="11" t="s">
        <v>1177</v>
      </c>
      <c r="E488" s="68" t="s">
        <v>85</v>
      </c>
      <c r="F488" s="68" t="s">
        <v>1947</v>
      </c>
      <c r="G488" s="13">
        <v>45112</v>
      </c>
      <c r="H488" s="13">
        <f t="shared" si="26"/>
        <v>45114</v>
      </c>
      <c r="I488" s="14">
        <v>17500</v>
      </c>
      <c r="J488" s="15">
        <v>93.312399999999997</v>
      </c>
      <c r="K488" s="13">
        <v>46365</v>
      </c>
      <c r="L488" s="15">
        <v>6.8</v>
      </c>
      <c r="M488" s="14">
        <v>1060</v>
      </c>
      <c r="N488" s="14">
        <f t="shared" si="28"/>
        <v>130</v>
      </c>
      <c r="O488" s="14">
        <v>1190</v>
      </c>
      <c r="P488" s="15">
        <v>90</v>
      </c>
      <c r="Q488" s="15">
        <v>90.05</v>
      </c>
      <c r="R488" s="15">
        <v>90</v>
      </c>
      <c r="S488" s="153">
        <f t="shared" si="25"/>
        <v>17500</v>
      </c>
      <c r="T488" s="16">
        <v>5.75</v>
      </c>
      <c r="U488" s="15">
        <v>8.32</v>
      </c>
      <c r="V488"/>
      <c r="W488" s="161">
        <f t="shared" si="29"/>
        <v>16310</v>
      </c>
    </row>
    <row r="489" spans="1:25" ht="15" customHeight="1" x14ac:dyDescent="0.2">
      <c r="A489" s="223"/>
      <c r="B489" s="220"/>
      <c r="C489" s="11" t="s">
        <v>79</v>
      </c>
      <c r="D489" s="11" t="s">
        <v>1177</v>
      </c>
      <c r="E489" s="68" t="s">
        <v>82</v>
      </c>
      <c r="F489" s="68" t="s">
        <v>1950</v>
      </c>
      <c r="G489" s="13">
        <v>45118</v>
      </c>
      <c r="H489" s="13">
        <f t="shared" si="26"/>
        <v>45120</v>
      </c>
      <c r="I489" s="14">
        <v>15000</v>
      </c>
      <c r="J489" s="15"/>
      <c r="K489" s="13">
        <v>46216</v>
      </c>
      <c r="L489" s="15"/>
      <c r="M489" s="14"/>
      <c r="N489" s="14">
        <f t="shared" si="28"/>
        <v>0</v>
      </c>
      <c r="O489" s="14"/>
      <c r="P489" s="15"/>
      <c r="Q489" s="15"/>
      <c r="R489" s="15"/>
      <c r="S489" s="153">
        <f t="shared" si="25"/>
        <v>15000</v>
      </c>
      <c r="T489" s="16"/>
      <c r="U489" s="15" t="s">
        <v>1829</v>
      </c>
      <c r="V489"/>
      <c r="W489" s="161">
        <f t="shared" si="29"/>
        <v>15000</v>
      </c>
    </row>
    <row r="490" spans="1:25" ht="15" customHeight="1" x14ac:dyDescent="0.2">
      <c r="A490" s="223"/>
      <c r="B490" s="220"/>
      <c r="C490" s="11" t="s">
        <v>113</v>
      </c>
      <c r="D490" s="11" t="s">
        <v>1177</v>
      </c>
      <c r="E490" s="68" t="s">
        <v>80</v>
      </c>
      <c r="F490" s="68" t="s">
        <v>1952</v>
      </c>
      <c r="G490" s="13">
        <v>45119</v>
      </c>
      <c r="H490" s="13">
        <f t="shared" si="26"/>
        <v>45121</v>
      </c>
      <c r="I490" s="14">
        <v>15000</v>
      </c>
      <c r="J490" s="15">
        <v>90.083399999999997</v>
      </c>
      <c r="K490" s="13">
        <v>45852</v>
      </c>
      <c r="L490" s="15">
        <v>45.463700000000003</v>
      </c>
      <c r="M490" s="14">
        <v>0</v>
      </c>
      <c r="N490" s="14">
        <f t="shared" si="28"/>
        <v>6819.55</v>
      </c>
      <c r="O490" s="14">
        <v>6819.55</v>
      </c>
      <c r="P490" s="15">
        <v>90</v>
      </c>
      <c r="Q490" s="15">
        <v>95</v>
      </c>
      <c r="R490" s="15">
        <v>90</v>
      </c>
      <c r="S490" s="153">
        <f t="shared" si="25"/>
        <v>15000</v>
      </c>
      <c r="T490" s="16">
        <v>6.5</v>
      </c>
      <c r="U490" s="15">
        <v>12.24</v>
      </c>
      <c r="V490"/>
      <c r="W490" s="161">
        <f t="shared" si="29"/>
        <v>8180.45</v>
      </c>
    </row>
    <row r="491" spans="1:25" ht="15" customHeight="1" x14ac:dyDescent="0.2">
      <c r="A491" s="223"/>
      <c r="B491" s="220"/>
      <c r="C491" s="11" t="s">
        <v>111</v>
      </c>
      <c r="D491" s="11" t="s">
        <v>1177</v>
      </c>
      <c r="E491" s="68" t="s">
        <v>82</v>
      </c>
      <c r="F491" s="68" t="s">
        <v>1962</v>
      </c>
      <c r="G491" s="13">
        <v>45133</v>
      </c>
      <c r="H491" s="13">
        <f t="shared" si="26"/>
        <v>45135</v>
      </c>
      <c r="I491" s="14">
        <v>45000</v>
      </c>
      <c r="J491" s="15">
        <v>90.289400000000001</v>
      </c>
      <c r="K491" s="13">
        <v>46231</v>
      </c>
      <c r="L491" s="15">
        <v>95.995699999999999</v>
      </c>
      <c r="M491" s="14">
        <v>25688.49</v>
      </c>
      <c r="N491" s="14">
        <f t="shared" si="28"/>
        <v>17509.569999999996</v>
      </c>
      <c r="O491" s="14">
        <v>43198.06</v>
      </c>
      <c r="P491" s="15">
        <v>90</v>
      </c>
      <c r="Q491" s="15">
        <v>95</v>
      </c>
      <c r="R491" s="15">
        <v>90</v>
      </c>
      <c r="S491" s="153">
        <f t="shared" si="25"/>
        <v>45000</v>
      </c>
      <c r="T491" s="16">
        <v>5.5</v>
      </c>
      <c r="U491" s="15">
        <v>9.2799999999999994</v>
      </c>
      <c r="V491"/>
      <c r="W491" s="161">
        <f t="shared" si="29"/>
        <v>1801.9400000000023</v>
      </c>
    </row>
    <row r="492" spans="1:25" ht="15" customHeight="1" x14ac:dyDescent="0.2">
      <c r="A492" s="223"/>
      <c r="B492" s="220"/>
      <c r="C492" s="11" t="s">
        <v>111</v>
      </c>
      <c r="D492" s="11" t="s">
        <v>1177</v>
      </c>
      <c r="E492" s="68" t="s">
        <v>85</v>
      </c>
      <c r="F492" s="68" t="s">
        <v>1963</v>
      </c>
      <c r="G492" s="13">
        <v>45133</v>
      </c>
      <c r="H492" s="13">
        <f t="shared" si="26"/>
        <v>45135</v>
      </c>
      <c r="I492" s="14">
        <v>10000</v>
      </c>
      <c r="J492" s="15"/>
      <c r="K492" s="13"/>
      <c r="L492" s="15"/>
      <c r="M492" s="14"/>
      <c r="N492" s="14">
        <f t="shared" si="28"/>
        <v>0</v>
      </c>
      <c r="O492" s="14"/>
      <c r="P492" s="15"/>
      <c r="Q492" s="15"/>
      <c r="R492" s="15"/>
      <c r="S492" s="153">
        <f t="shared" si="25"/>
        <v>10000</v>
      </c>
      <c r="T492" s="16"/>
      <c r="U492" s="15" t="s">
        <v>1829</v>
      </c>
      <c r="V492"/>
      <c r="W492" s="161">
        <f t="shared" si="29"/>
        <v>10000</v>
      </c>
    </row>
    <row r="493" spans="1:25" ht="15" customHeight="1" x14ac:dyDescent="0.2">
      <c r="A493" s="223"/>
      <c r="B493" s="220"/>
      <c r="C493" s="11" t="s">
        <v>111</v>
      </c>
      <c r="D493" s="11" t="s">
        <v>1177</v>
      </c>
      <c r="E493" s="68" t="s">
        <v>77</v>
      </c>
      <c r="F493" s="68" t="s">
        <v>1964</v>
      </c>
      <c r="G493" s="13">
        <v>45133</v>
      </c>
      <c r="H493" s="13">
        <f t="shared" si="26"/>
        <v>45135</v>
      </c>
      <c r="I493" s="14">
        <v>10000</v>
      </c>
      <c r="J493" s="15">
        <v>92.065600000000003</v>
      </c>
      <c r="K493" s="13">
        <v>46850</v>
      </c>
      <c r="L493" s="15">
        <v>11</v>
      </c>
      <c r="M493" s="14">
        <v>1100</v>
      </c>
      <c r="N493" s="14">
        <f t="shared" si="28"/>
        <v>0</v>
      </c>
      <c r="O493" s="14">
        <v>1100</v>
      </c>
      <c r="P493" s="15">
        <v>90</v>
      </c>
      <c r="Q493" s="15">
        <v>90</v>
      </c>
      <c r="R493" s="15">
        <v>90</v>
      </c>
      <c r="S493" s="153">
        <f t="shared" si="25"/>
        <v>10000</v>
      </c>
      <c r="T493" s="16">
        <v>6.75</v>
      </c>
      <c r="U493" s="15">
        <v>8.74</v>
      </c>
      <c r="V493"/>
      <c r="W493" s="161">
        <f t="shared" si="29"/>
        <v>8900</v>
      </c>
    </row>
    <row r="494" spans="1:25" ht="15" customHeight="1" x14ac:dyDescent="0.2">
      <c r="A494" s="223"/>
      <c r="B494" s="216" t="s">
        <v>117</v>
      </c>
      <c r="C494" s="122" t="s">
        <v>76</v>
      </c>
      <c r="D494" s="4" t="s">
        <v>1177</v>
      </c>
      <c r="E494" s="4" t="s">
        <v>952</v>
      </c>
      <c r="F494" s="18" t="s">
        <v>1970</v>
      </c>
      <c r="G494" s="6">
        <v>45138</v>
      </c>
      <c r="H494" s="6">
        <f t="shared" si="26"/>
        <v>45140</v>
      </c>
      <c r="I494" s="7">
        <v>20000</v>
      </c>
      <c r="J494" s="8"/>
      <c r="K494" s="6"/>
      <c r="L494" s="8"/>
      <c r="M494" s="7"/>
      <c r="N494" s="7">
        <f t="shared" si="28"/>
        <v>0</v>
      </c>
      <c r="O494" s="7"/>
      <c r="P494" s="8"/>
      <c r="Q494" s="8"/>
      <c r="R494" s="8"/>
      <c r="S494" s="154">
        <f t="shared" si="25"/>
        <v>20000</v>
      </c>
      <c r="T494" s="9"/>
      <c r="U494" s="8" t="s">
        <v>1829</v>
      </c>
      <c r="V494"/>
      <c r="W494" s="161">
        <f t="shared" si="29"/>
        <v>20000</v>
      </c>
    </row>
    <row r="495" spans="1:25" ht="15" customHeight="1" x14ac:dyDescent="0.2">
      <c r="A495" s="223"/>
      <c r="B495" s="217"/>
      <c r="C495" s="122" t="s">
        <v>113</v>
      </c>
      <c r="D495" s="4" t="s">
        <v>1177</v>
      </c>
      <c r="E495" s="4" t="s">
        <v>82</v>
      </c>
      <c r="F495" s="18" t="s">
        <v>1971</v>
      </c>
      <c r="G495" s="6">
        <v>45140</v>
      </c>
      <c r="H495" s="6">
        <f t="shared" si="26"/>
        <v>45142</v>
      </c>
      <c r="I495" s="7">
        <v>24000</v>
      </c>
      <c r="J495" s="8">
        <v>90.026600000000002</v>
      </c>
      <c r="K495" s="6">
        <v>46238</v>
      </c>
      <c r="L495" s="8">
        <v>44.588000000000001</v>
      </c>
      <c r="M495" s="7">
        <v>0</v>
      </c>
      <c r="N495" s="7">
        <f t="shared" si="28"/>
        <v>10671.12</v>
      </c>
      <c r="O495" s="7">
        <v>10671.12</v>
      </c>
      <c r="P495" s="8">
        <v>90</v>
      </c>
      <c r="Q495" s="8">
        <v>98.6</v>
      </c>
      <c r="R495" s="8">
        <v>89</v>
      </c>
      <c r="S495" s="154">
        <f t="shared" si="25"/>
        <v>24000</v>
      </c>
      <c r="T495" s="9">
        <v>6.5</v>
      </c>
      <c r="U495" s="8">
        <v>10.46</v>
      </c>
      <c r="V495"/>
      <c r="W495" s="161">
        <f t="shared" si="29"/>
        <v>13328.88</v>
      </c>
    </row>
    <row r="496" spans="1:25" ht="15" customHeight="1" x14ac:dyDescent="0.2">
      <c r="A496" s="223"/>
      <c r="B496" s="217"/>
      <c r="C496" s="122" t="s">
        <v>113</v>
      </c>
      <c r="D496" s="4" t="s">
        <v>1177</v>
      </c>
      <c r="E496" s="4" t="s">
        <v>82</v>
      </c>
      <c r="F496" s="18" t="s">
        <v>1980</v>
      </c>
      <c r="G496" s="6">
        <v>45147</v>
      </c>
      <c r="H496" s="6">
        <f t="shared" si="26"/>
        <v>45149</v>
      </c>
      <c r="I496" s="7">
        <v>20000</v>
      </c>
      <c r="J496" s="8">
        <v>93.666899999999998</v>
      </c>
      <c r="K496" s="6">
        <v>46245</v>
      </c>
      <c r="L496" s="8">
        <v>35.455500000000001</v>
      </c>
      <c r="M496" s="7">
        <v>6000</v>
      </c>
      <c r="N496" s="7">
        <f t="shared" si="28"/>
        <v>4.6999999999998181</v>
      </c>
      <c r="O496" s="7">
        <v>6004.7</v>
      </c>
      <c r="P496" s="8">
        <v>93.5</v>
      </c>
      <c r="Q496" s="8">
        <v>94</v>
      </c>
      <c r="R496" s="8">
        <v>90</v>
      </c>
      <c r="S496" s="154">
        <f t="shared" si="25"/>
        <v>20000</v>
      </c>
      <c r="T496" s="9">
        <v>6.5</v>
      </c>
      <c r="U496" s="8">
        <v>8.9499999999999993</v>
      </c>
      <c r="V496"/>
      <c r="W496" s="161">
        <f t="shared" si="29"/>
        <v>13995.3</v>
      </c>
    </row>
    <row r="497" spans="1:23" ht="15" customHeight="1" x14ac:dyDescent="0.2">
      <c r="A497" s="223"/>
      <c r="B497" s="217"/>
      <c r="C497" s="122" t="s">
        <v>408</v>
      </c>
      <c r="D497" s="4" t="s">
        <v>1397</v>
      </c>
      <c r="E497" s="4" t="s">
        <v>85</v>
      </c>
      <c r="F497" s="18" t="s">
        <v>1987</v>
      </c>
      <c r="G497" s="6">
        <v>45152</v>
      </c>
      <c r="H497" s="6">
        <f t="shared" si="26"/>
        <v>45154</v>
      </c>
      <c r="I497" s="7">
        <v>10000</v>
      </c>
      <c r="J497" s="8">
        <v>90.004199999999997</v>
      </c>
      <c r="K497" s="6">
        <v>46615</v>
      </c>
      <c r="L497" s="8">
        <v>100.4175</v>
      </c>
      <c r="M497" s="7">
        <v>9958.25</v>
      </c>
      <c r="N497" s="7">
        <f t="shared" ref="N497:N567" si="30">O497-M497</f>
        <v>41.75</v>
      </c>
      <c r="O497" s="7">
        <v>10000</v>
      </c>
      <c r="P497" s="8">
        <v>90</v>
      </c>
      <c r="Q497" s="8">
        <v>91</v>
      </c>
      <c r="R497" s="8">
        <v>90</v>
      </c>
      <c r="S497" s="154">
        <f t="shared" si="25"/>
        <v>10000</v>
      </c>
      <c r="T497" s="9">
        <v>6.5</v>
      </c>
      <c r="U497" s="8">
        <v>9.57</v>
      </c>
      <c r="V497"/>
      <c r="W497" s="161">
        <f t="shared" si="29"/>
        <v>0</v>
      </c>
    </row>
    <row r="498" spans="1:23" ht="15" customHeight="1" x14ac:dyDescent="0.2">
      <c r="A498" s="223"/>
      <c r="B498" s="217"/>
      <c r="C498" s="122" t="s">
        <v>408</v>
      </c>
      <c r="D498" s="4" t="s">
        <v>1397</v>
      </c>
      <c r="E498" s="4" t="s">
        <v>77</v>
      </c>
      <c r="F498" s="18" t="s">
        <v>1988</v>
      </c>
      <c r="G498" s="6">
        <v>45152</v>
      </c>
      <c r="H498" s="6">
        <f t="shared" si="26"/>
        <v>45154</v>
      </c>
      <c r="I498" s="7">
        <v>5000</v>
      </c>
      <c r="J498" s="8">
        <v>89</v>
      </c>
      <c r="K498" s="6">
        <v>46981</v>
      </c>
      <c r="L498" s="8">
        <v>100</v>
      </c>
      <c r="M498" s="7">
        <v>5000</v>
      </c>
      <c r="N498" s="7">
        <f t="shared" si="30"/>
        <v>0</v>
      </c>
      <c r="O498" s="7">
        <v>5000</v>
      </c>
      <c r="P498" s="8">
        <v>89</v>
      </c>
      <c r="Q498" s="8">
        <v>89</v>
      </c>
      <c r="R498" s="8">
        <v>89</v>
      </c>
      <c r="S498" s="154">
        <f t="shared" si="25"/>
        <v>5000</v>
      </c>
      <c r="T498" s="9">
        <v>7</v>
      </c>
      <c r="U498" s="8">
        <v>9.84</v>
      </c>
      <c r="V498"/>
      <c r="W498" s="161">
        <f t="shared" si="29"/>
        <v>0</v>
      </c>
    </row>
    <row r="499" spans="1:23" ht="15" customHeight="1" x14ac:dyDescent="0.2">
      <c r="A499" s="223"/>
      <c r="B499" s="217"/>
      <c r="C499" s="122" t="s">
        <v>79</v>
      </c>
      <c r="D499" s="4" t="s">
        <v>1177</v>
      </c>
      <c r="E499" s="4" t="s">
        <v>82</v>
      </c>
      <c r="F499" s="18" t="s">
        <v>1989</v>
      </c>
      <c r="G499" s="6">
        <v>45153</v>
      </c>
      <c r="H499" s="6">
        <f t="shared" si="26"/>
        <v>45155</v>
      </c>
      <c r="I499" s="7">
        <v>15000</v>
      </c>
      <c r="J499" s="8">
        <v>92</v>
      </c>
      <c r="K499" s="6">
        <v>46251</v>
      </c>
      <c r="L499" s="8">
        <v>77.133300000000006</v>
      </c>
      <c r="M499" s="7">
        <v>10270</v>
      </c>
      <c r="N499" s="7">
        <f t="shared" si="30"/>
        <v>300</v>
      </c>
      <c r="O499" s="7">
        <v>10570</v>
      </c>
      <c r="P499" s="8">
        <v>92</v>
      </c>
      <c r="Q499" s="8">
        <v>92</v>
      </c>
      <c r="R499" s="8">
        <v>90</v>
      </c>
      <c r="S499" s="154">
        <f t="shared" si="25"/>
        <v>15000</v>
      </c>
      <c r="T499" s="9">
        <v>6</v>
      </c>
      <c r="U499" s="8">
        <v>9.11</v>
      </c>
      <c r="V499"/>
      <c r="W499" s="161">
        <f t="shared" si="29"/>
        <v>4430</v>
      </c>
    </row>
    <row r="500" spans="1:23" ht="15" customHeight="1" x14ac:dyDescent="0.2">
      <c r="A500" s="223"/>
      <c r="B500" s="217"/>
      <c r="C500" s="122" t="s">
        <v>113</v>
      </c>
      <c r="D500" s="4" t="s">
        <v>1177</v>
      </c>
      <c r="E500" s="4" t="s">
        <v>82</v>
      </c>
      <c r="F500" s="18" t="s">
        <v>1990</v>
      </c>
      <c r="G500" s="6">
        <v>45154</v>
      </c>
      <c r="H500" s="6">
        <f t="shared" si="26"/>
        <v>45156</v>
      </c>
      <c r="I500" s="7">
        <v>25000</v>
      </c>
      <c r="J500" s="8">
        <v>92.725399999999993</v>
      </c>
      <c r="K500" s="6">
        <v>46252</v>
      </c>
      <c r="L500" s="8">
        <v>73.875699999999995</v>
      </c>
      <c r="M500" s="7">
        <v>12500</v>
      </c>
      <c r="N500" s="7">
        <f t="shared" si="30"/>
        <v>5968.93</v>
      </c>
      <c r="O500" s="7">
        <v>18468.93</v>
      </c>
      <c r="P500" s="8">
        <v>90</v>
      </c>
      <c r="Q500" s="8">
        <v>94</v>
      </c>
      <c r="R500" s="8">
        <v>90</v>
      </c>
      <c r="S500" s="154">
        <f t="shared" si="25"/>
        <v>25000</v>
      </c>
      <c r="T500" s="9">
        <v>6.5</v>
      </c>
      <c r="U500" s="8">
        <v>9.34</v>
      </c>
      <c r="V500"/>
      <c r="W500" s="161">
        <f t="shared" si="29"/>
        <v>6531.07</v>
      </c>
    </row>
    <row r="501" spans="1:23" ht="15" customHeight="1" x14ac:dyDescent="0.2">
      <c r="A501" s="223"/>
      <c r="B501" s="217"/>
      <c r="C501" s="122" t="s">
        <v>113</v>
      </c>
      <c r="D501" s="4" t="s">
        <v>1177</v>
      </c>
      <c r="E501" s="4" t="s">
        <v>82</v>
      </c>
      <c r="F501" s="18" t="s">
        <v>1995</v>
      </c>
      <c r="G501" s="6">
        <v>45161</v>
      </c>
      <c r="H501" s="6">
        <f t="shared" si="26"/>
        <v>45163</v>
      </c>
      <c r="I501" s="7">
        <v>20000</v>
      </c>
      <c r="J501" s="8">
        <v>90.905600000000007</v>
      </c>
      <c r="K501" s="6">
        <v>46259</v>
      </c>
      <c r="L501" s="8">
        <v>50.055599999999998</v>
      </c>
      <c r="M501" s="7">
        <v>2000</v>
      </c>
      <c r="N501" s="7">
        <f t="shared" si="30"/>
        <v>8011.1100000000006</v>
      </c>
      <c r="O501" s="7">
        <v>10011.11</v>
      </c>
      <c r="P501" s="8">
        <v>90</v>
      </c>
      <c r="Q501" s="8">
        <v>95</v>
      </c>
      <c r="R501" s="8">
        <v>90</v>
      </c>
      <c r="S501" s="154">
        <f t="shared" si="25"/>
        <v>20000</v>
      </c>
      <c r="T501" s="9">
        <v>6.5</v>
      </c>
      <c r="U501" s="8">
        <v>10.09</v>
      </c>
      <c r="V501"/>
      <c r="W501" s="161">
        <f t="shared" si="29"/>
        <v>9988.89</v>
      </c>
    </row>
    <row r="502" spans="1:23" ht="15" customHeight="1" x14ac:dyDescent="0.2">
      <c r="A502" s="223"/>
      <c r="B502" s="217"/>
      <c r="C502" s="122" t="s">
        <v>79</v>
      </c>
      <c r="D502" s="4" t="s">
        <v>1177</v>
      </c>
      <c r="E502" s="4" t="s">
        <v>80</v>
      </c>
      <c r="F502" s="18" t="s">
        <v>2003</v>
      </c>
      <c r="G502" s="6">
        <v>45167</v>
      </c>
      <c r="H502" s="6">
        <f t="shared" si="26"/>
        <v>45169</v>
      </c>
      <c r="I502" s="7">
        <v>20000</v>
      </c>
      <c r="J502" s="8"/>
      <c r="K502" s="6"/>
      <c r="L502" s="8"/>
      <c r="M502" s="7"/>
      <c r="N502" s="7">
        <f t="shared" si="30"/>
        <v>0</v>
      </c>
      <c r="O502" s="7"/>
      <c r="P502" s="8"/>
      <c r="Q502" s="8"/>
      <c r="R502" s="8"/>
      <c r="S502" s="154">
        <f t="shared" si="25"/>
        <v>20000</v>
      </c>
      <c r="T502" s="9"/>
      <c r="U502" s="8" t="s">
        <v>1829</v>
      </c>
      <c r="V502"/>
      <c r="W502" s="161">
        <f t="shared" si="29"/>
        <v>20000</v>
      </c>
    </row>
    <row r="503" spans="1:23" ht="15" customHeight="1" x14ac:dyDescent="0.2">
      <c r="A503" s="223"/>
      <c r="B503" s="217"/>
      <c r="C503" s="122" t="s">
        <v>79</v>
      </c>
      <c r="D503" s="4" t="s">
        <v>1177</v>
      </c>
      <c r="E503" s="4" t="s">
        <v>82</v>
      </c>
      <c r="F503" s="18" t="s">
        <v>2004</v>
      </c>
      <c r="G503" s="6">
        <v>45167</v>
      </c>
      <c r="H503" s="6">
        <f t="shared" si="26"/>
        <v>45169</v>
      </c>
      <c r="I503" s="7">
        <v>10000</v>
      </c>
      <c r="J503" s="8"/>
      <c r="K503" s="6"/>
      <c r="L503" s="8"/>
      <c r="M503" s="7"/>
      <c r="N503" s="7">
        <f t="shared" si="30"/>
        <v>0</v>
      </c>
      <c r="O503" s="7"/>
      <c r="P503" s="8"/>
      <c r="Q503" s="8"/>
      <c r="R503" s="8"/>
      <c r="S503" s="154">
        <f t="shared" si="25"/>
        <v>10000</v>
      </c>
      <c r="T503" s="9"/>
      <c r="U503" s="8" t="s">
        <v>1829</v>
      </c>
      <c r="V503"/>
      <c r="W503" s="161">
        <f t="shared" si="29"/>
        <v>10000</v>
      </c>
    </row>
    <row r="504" spans="1:23" ht="15" customHeight="1" x14ac:dyDescent="0.2">
      <c r="A504" s="223"/>
      <c r="B504" s="217"/>
      <c r="C504" s="122" t="s">
        <v>79</v>
      </c>
      <c r="D504" s="4" t="s">
        <v>1177</v>
      </c>
      <c r="E504" s="4" t="s">
        <v>85</v>
      </c>
      <c r="F504" s="18" t="s">
        <v>2005</v>
      </c>
      <c r="G504" s="6">
        <v>45167</v>
      </c>
      <c r="H504" s="6">
        <f t="shared" si="26"/>
        <v>45169</v>
      </c>
      <c r="I504" s="7">
        <v>10000</v>
      </c>
      <c r="J504" s="8">
        <v>90.7941</v>
      </c>
      <c r="K504" s="6">
        <v>46630</v>
      </c>
      <c r="L504" s="8">
        <v>103.6</v>
      </c>
      <c r="M504" s="7">
        <v>10000</v>
      </c>
      <c r="N504" s="7">
        <f t="shared" si="30"/>
        <v>0</v>
      </c>
      <c r="O504" s="7">
        <v>10000</v>
      </c>
      <c r="P504" s="8">
        <v>90.75</v>
      </c>
      <c r="Q504" s="8">
        <v>92.01</v>
      </c>
      <c r="R504" s="8">
        <v>88</v>
      </c>
      <c r="S504" s="154">
        <f t="shared" si="25"/>
        <v>10000</v>
      </c>
      <c r="T504" s="9">
        <v>6.2</v>
      </c>
      <c r="U504" s="8">
        <v>8.99</v>
      </c>
      <c r="V504"/>
      <c r="W504" s="161">
        <f t="shared" si="29"/>
        <v>0</v>
      </c>
    </row>
    <row r="505" spans="1:23" ht="15" customHeight="1" x14ac:dyDescent="0.2">
      <c r="A505" s="223"/>
      <c r="B505" s="219" t="s">
        <v>147</v>
      </c>
      <c r="C505" s="11" t="s">
        <v>111</v>
      </c>
      <c r="D505" s="11" t="s">
        <v>1177</v>
      </c>
      <c r="E505" s="68" t="s">
        <v>82</v>
      </c>
      <c r="F505" s="68" t="s">
        <v>2006</v>
      </c>
      <c r="G505" s="13">
        <v>45168</v>
      </c>
      <c r="H505" s="13">
        <f t="shared" si="26"/>
        <v>45170</v>
      </c>
      <c r="I505" s="14">
        <v>20000</v>
      </c>
      <c r="J505" s="15"/>
      <c r="K505" s="13"/>
      <c r="L505" s="15"/>
      <c r="M505" s="14"/>
      <c r="N505" s="14">
        <f t="shared" si="30"/>
        <v>0</v>
      </c>
      <c r="O505" s="14"/>
      <c r="P505" s="15"/>
      <c r="Q505" s="15"/>
      <c r="R505" s="15"/>
      <c r="S505" s="153">
        <f t="shared" si="25"/>
        <v>20000</v>
      </c>
      <c r="T505" s="16"/>
      <c r="U505" s="15" t="s">
        <v>1829</v>
      </c>
      <c r="V505"/>
      <c r="W505" s="161">
        <f t="shared" si="29"/>
        <v>20000</v>
      </c>
    </row>
    <row r="506" spans="1:23" ht="15" customHeight="1" x14ac:dyDescent="0.2">
      <c r="A506" s="223"/>
      <c r="B506" s="220"/>
      <c r="C506" s="11" t="s">
        <v>113</v>
      </c>
      <c r="D506" s="11" t="s">
        <v>1177</v>
      </c>
      <c r="E506" s="68" t="s">
        <v>82</v>
      </c>
      <c r="F506" s="68" t="s">
        <v>2007</v>
      </c>
      <c r="G506" s="13">
        <v>45168</v>
      </c>
      <c r="H506" s="13">
        <f t="shared" si="26"/>
        <v>45170</v>
      </c>
      <c r="I506" s="14">
        <v>10000</v>
      </c>
      <c r="J506" s="15"/>
      <c r="K506" s="13"/>
      <c r="L506" s="15"/>
      <c r="M506" s="14"/>
      <c r="N506" s="14">
        <f t="shared" si="30"/>
        <v>0</v>
      </c>
      <c r="O506" s="14"/>
      <c r="P506" s="15"/>
      <c r="Q506" s="15"/>
      <c r="R506" s="15"/>
      <c r="S506" s="153">
        <f t="shared" si="25"/>
        <v>10000</v>
      </c>
      <c r="T506" s="16"/>
      <c r="U506" s="15" t="s">
        <v>1829</v>
      </c>
      <c r="V506"/>
      <c r="W506" s="161">
        <f t="shared" si="29"/>
        <v>10000</v>
      </c>
    </row>
    <row r="507" spans="1:23" ht="15" customHeight="1" x14ac:dyDescent="0.2">
      <c r="A507" s="223"/>
      <c r="B507" s="220"/>
      <c r="C507" s="11" t="s">
        <v>79</v>
      </c>
      <c r="D507" s="11" t="s">
        <v>1177</v>
      </c>
      <c r="E507" s="68" t="s">
        <v>85</v>
      </c>
      <c r="F507" s="68" t="s">
        <v>2068</v>
      </c>
      <c r="G507" s="13">
        <v>45174</v>
      </c>
      <c r="H507" s="13">
        <f t="shared" si="26"/>
        <v>45176</v>
      </c>
      <c r="I507" s="14">
        <v>2500</v>
      </c>
      <c r="J507" s="15">
        <v>91.118600000000001</v>
      </c>
      <c r="K507" s="13">
        <v>46630</v>
      </c>
      <c r="L507" s="15">
        <v>28</v>
      </c>
      <c r="M507" s="14">
        <v>700</v>
      </c>
      <c r="N507" s="14"/>
      <c r="O507" s="14">
        <v>700</v>
      </c>
      <c r="P507" s="15">
        <v>91</v>
      </c>
      <c r="Q507" s="15">
        <v>91</v>
      </c>
      <c r="R507" s="15">
        <v>91</v>
      </c>
      <c r="S507" s="153">
        <f t="shared" si="25"/>
        <v>2500</v>
      </c>
      <c r="T507" s="16">
        <v>6.2</v>
      </c>
      <c r="U507" s="15">
        <v>8.89</v>
      </c>
      <c r="V507"/>
      <c r="W507" s="161">
        <f t="shared" si="29"/>
        <v>1800</v>
      </c>
    </row>
    <row r="508" spans="1:23" ht="15" customHeight="1" x14ac:dyDescent="0.2">
      <c r="A508" s="223"/>
      <c r="B508" s="220"/>
      <c r="C508" s="11" t="s">
        <v>79</v>
      </c>
      <c r="D508" s="11" t="s">
        <v>1177</v>
      </c>
      <c r="E508" s="68" t="s">
        <v>82</v>
      </c>
      <c r="F508" s="68" t="s">
        <v>2012</v>
      </c>
      <c r="G508" s="13">
        <v>45174</v>
      </c>
      <c r="H508" s="13">
        <f t="shared" si="26"/>
        <v>45176</v>
      </c>
      <c r="I508" s="14">
        <v>15000</v>
      </c>
      <c r="J508" s="15">
        <v>91.086399999999998</v>
      </c>
      <c r="K508" s="13">
        <v>46272</v>
      </c>
      <c r="L508" s="15">
        <v>85.587299999999999</v>
      </c>
      <c r="M508" s="14">
        <v>3119.1</v>
      </c>
      <c r="N508" s="14">
        <f t="shared" si="30"/>
        <v>9719</v>
      </c>
      <c r="O508" s="14">
        <v>12838.1</v>
      </c>
      <c r="P508" s="15">
        <v>88</v>
      </c>
      <c r="Q508" s="15">
        <v>96</v>
      </c>
      <c r="R508" s="15">
        <v>88</v>
      </c>
      <c r="S508" s="153">
        <f t="shared" si="25"/>
        <v>15000</v>
      </c>
      <c r="T508" s="16">
        <v>6</v>
      </c>
      <c r="U508" s="15">
        <v>9.48</v>
      </c>
      <c r="V508"/>
      <c r="W508" s="161">
        <f t="shared" si="29"/>
        <v>2161.8999999999996</v>
      </c>
    </row>
    <row r="509" spans="1:23" ht="15" customHeight="1" x14ac:dyDescent="0.2">
      <c r="A509" s="223"/>
      <c r="B509" s="220"/>
      <c r="C509" s="11" t="s">
        <v>113</v>
      </c>
      <c r="D509" s="11" t="s">
        <v>1177</v>
      </c>
      <c r="E509" s="68" t="s">
        <v>82</v>
      </c>
      <c r="F509" s="68" t="s">
        <v>2016</v>
      </c>
      <c r="G509" s="13">
        <v>45175</v>
      </c>
      <c r="H509" s="13">
        <f t="shared" si="26"/>
        <v>45177</v>
      </c>
      <c r="I509" s="14">
        <v>10000</v>
      </c>
      <c r="J509" s="15">
        <v>92.346100000000007</v>
      </c>
      <c r="K509" s="13">
        <v>46273</v>
      </c>
      <c r="L509" s="15">
        <v>158.59049999999999</v>
      </c>
      <c r="M509" s="14">
        <v>6004</v>
      </c>
      <c r="N509" s="14">
        <f t="shared" si="30"/>
        <v>3996</v>
      </c>
      <c r="O509" s="14">
        <v>10000</v>
      </c>
      <c r="P509" s="15">
        <v>91.5</v>
      </c>
      <c r="Q509" s="15">
        <v>96</v>
      </c>
      <c r="R509" s="15">
        <v>90</v>
      </c>
      <c r="S509" s="153">
        <f t="shared" si="25"/>
        <v>10000</v>
      </c>
      <c r="T509" s="16">
        <v>6.5</v>
      </c>
      <c r="U509" s="15">
        <v>9.49</v>
      </c>
      <c r="V509"/>
      <c r="W509" s="161">
        <f t="shared" si="29"/>
        <v>0</v>
      </c>
    </row>
    <row r="510" spans="1:23" ht="15" customHeight="1" x14ac:dyDescent="0.2">
      <c r="A510" s="223"/>
      <c r="B510" s="220"/>
      <c r="C510" s="11" t="s">
        <v>111</v>
      </c>
      <c r="D510" s="11" t="s">
        <v>1177</v>
      </c>
      <c r="E510" s="68" t="s">
        <v>82</v>
      </c>
      <c r="F510" s="68" t="s">
        <v>2006</v>
      </c>
      <c r="G510" s="13">
        <v>45175</v>
      </c>
      <c r="H510" s="13">
        <f t="shared" ref="H510:H570" si="31">G510+2</f>
        <v>45177</v>
      </c>
      <c r="I510" s="14">
        <v>20000</v>
      </c>
      <c r="J510" s="15"/>
      <c r="K510" s="13"/>
      <c r="L510" s="15"/>
      <c r="M510" s="14"/>
      <c r="N510" s="14">
        <f t="shared" si="30"/>
        <v>0</v>
      </c>
      <c r="O510" s="14"/>
      <c r="P510" s="15"/>
      <c r="Q510" s="15"/>
      <c r="R510" s="15"/>
      <c r="S510" s="153">
        <f t="shared" si="25"/>
        <v>20000</v>
      </c>
      <c r="T510" s="16"/>
      <c r="U510" s="15" t="s">
        <v>1829</v>
      </c>
      <c r="V510"/>
      <c r="W510" s="161">
        <f t="shared" si="29"/>
        <v>20000</v>
      </c>
    </row>
    <row r="511" spans="1:23" ht="15" customHeight="1" x14ac:dyDescent="0.2">
      <c r="A511" s="223"/>
      <c r="B511" s="220"/>
      <c r="C511" s="11" t="s">
        <v>76</v>
      </c>
      <c r="D511" s="11" t="s">
        <v>1177</v>
      </c>
      <c r="E511" s="68" t="s">
        <v>92</v>
      </c>
      <c r="F511" s="68" t="s">
        <v>2021</v>
      </c>
      <c r="G511" s="13">
        <v>45180</v>
      </c>
      <c r="H511" s="13">
        <f t="shared" si="31"/>
        <v>45182</v>
      </c>
      <c r="I511" s="14">
        <v>20000</v>
      </c>
      <c r="J511" s="15">
        <v>100</v>
      </c>
      <c r="K511" s="13">
        <v>48835</v>
      </c>
      <c r="L511" s="15">
        <v>110</v>
      </c>
      <c r="M511" s="14">
        <v>20000</v>
      </c>
      <c r="N511" s="14">
        <f t="shared" si="30"/>
        <v>0</v>
      </c>
      <c r="O511" s="14">
        <v>20000</v>
      </c>
      <c r="P511" s="15">
        <v>100</v>
      </c>
      <c r="Q511" s="15">
        <v>100</v>
      </c>
      <c r="R511" s="15">
        <v>89</v>
      </c>
      <c r="S511" s="153">
        <f t="shared" si="25"/>
        <v>20000</v>
      </c>
      <c r="T511" s="16">
        <v>7.2</v>
      </c>
      <c r="U511" s="15">
        <v>7.2</v>
      </c>
      <c r="V511"/>
      <c r="W511" s="161">
        <f t="shared" si="29"/>
        <v>0</v>
      </c>
    </row>
    <row r="512" spans="1:23" ht="15" customHeight="1" x14ac:dyDescent="0.2">
      <c r="A512" s="223"/>
      <c r="B512" s="220"/>
      <c r="C512" s="11" t="s">
        <v>79</v>
      </c>
      <c r="D512" s="11" t="s">
        <v>1177</v>
      </c>
      <c r="E512" s="68" t="s">
        <v>80</v>
      </c>
      <c r="F512" s="68" t="s">
        <v>2022</v>
      </c>
      <c r="G512" s="13">
        <v>45181</v>
      </c>
      <c r="H512" s="13">
        <f t="shared" si="31"/>
        <v>45183</v>
      </c>
      <c r="I512" s="14">
        <v>10000</v>
      </c>
      <c r="J512" s="15">
        <v>93.042500000000004</v>
      </c>
      <c r="K512" s="13">
        <v>45914</v>
      </c>
      <c r="L512" s="15">
        <v>63.866100000000003</v>
      </c>
      <c r="M512" s="14">
        <v>5000</v>
      </c>
      <c r="N512" s="14">
        <f t="shared" si="30"/>
        <v>100</v>
      </c>
      <c r="O512" s="14">
        <v>5100</v>
      </c>
      <c r="P512" s="15">
        <v>93</v>
      </c>
      <c r="Q512" s="15">
        <v>96.7</v>
      </c>
      <c r="R512" s="15">
        <v>90</v>
      </c>
      <c r="S512" s="153">
        <f t="shared" si="25"/>
        <v>10000</v>
      </c>
      <c r="T512" s="16">
        <v>5.5</v>
      </c>
      <c r="U512" s="15">
        <v>9.4</v>
      </c>
      <c r="V512"/>
      <c r="W512" s="161">
        <f t="shared" si="29"/>
        <v>4900</v>
      </c>
    </row>
    <row r="513" spans="1:23" ht="15" customHeight="1" x14ac:dyDescent="0.2">
      <c r="A513" s="223"/>
      <c r="B513" s="220"/>
      <c r="C513" s="11" t="s">
        <v>113</v>
      </c>
      <c r="D513" s="11" t="s">
        <v>1177</v>
      </c>
      <c r="E513" s="68" t="s">
        <v>82</v>
      </c>
      <c r="F513" s="68" t="s">
        <v>2023</v>
      </c>
      <c r="G513" s="13">
        <v>45182</v>
      </c>
      <c r="H513" s="13">
        <f t="shared" si="31"/>
        <v>45184</v>
      </c>
      <c r="I513" s="14">
        <v>10000</v>
      </c>
      <c r="J513" s="15">
        <v>100</v>
      </c>
      <c r="K513" s="13">
        <v>46280</v>
      </c>
      <c r="L513" s="15">
        <v>35.1</v>
      </c>
      <c r="M513" s="14">
        <v>3500</v>
      </c>
      <c r="N513" s="14"/>
      <c r="O513" s="14">
        <v>3500</v>
      </c>
      <c r="P513" s="15">
        <v>100</v>
      </c>
      <c r="Q513" s="15">
        <v>100</v>
      </c>
      <c r="R513" s="15">
        <v>88</v>
      </c>
      <c r="S513" s="153">
        <f t="shared" si="25"/>
        <v>10000</v>
      </c>
      <c r="T513" s="16">
        <v>5</v>
      </c>
      <c r="U513" s="15">
        <v>5</v>
      </c>
      <c r="V513"/>
      <c r="W513" s="161">
        <f t="shared" si="29"/>
        <v>6500</v>
      </c>
    </row>
    <row r="514" spans="1:23" ht="15" customHeight="1" x14ac:dyDescent="0.2">
      <c r="A514" s="223"/>
      <c r="B514" s="220"/>
      <c r="C514" s="11" t="s">
        <v>113</v>
      </c>
      <c r="D514" s="11" t="s">
        <v>1177</v>
      </c>
      <c r="E514" s="68" t="s">
        <v>77</v>
      </c>
      <c r="F514" s="68" t="s">
        <v>2024</v>
      </c>
      <c r="G514" s="13">
        <v>45182</v>
      </c>
      <c r="H514" s="13">
        <f t="shared" si="31"/>
        <v>45184</v>
      </c>
      <c r="I514" s="14">
        <v>10000</v>
      </c>
      <c r="J514" s="15"/>
      <c r="K514" s="13"/>
      <c r="L514" s="15"/>
      <c r="M514" s="14"/>
      <c r="N514" s="14">
        <f t="shared" si="30"/>
        <v>0</v>
      </c>
      <c r="O514" s="14"/>
      <c r="P514" s="15"/>
      <c r="Q514" s="15"/>
      <c r="R514" s="15"/>
      <c r="S514" s="153">
        <f t="shared" si="25"/>
        <v>10000</v>
      </c>
      <c r="T514" s="16"/>
      <c r="U514" s="15" t="s">
        <v>1829</v>
      </c>
      <c r="V514"/>
      <c r="W514" s="161">
        <f t="shared" si="29"/>
        <v>10000</v>
      </c>
    </row>
    <row r="515" spans="1:23" ht="15" customHeight="1" x14ac:dyDescent="0.2">
      <c r="A515" s="223"/>
      <c r="B515" s="220"/>
      <c r="C515" s="11" t="s">
        <v>76</v>
      </c>
      <c r="D515" s="11" t="s">
        <v>1177</v>
      </c>
      <c r="E515" s="68" t="s">
        <v>82</v>
      </c>
      <c r="F515" s="68" t="s">
        <v>2045</v>
      </c>
      <c r="G515" s="13">
        <v>45187</v>
      </c>
      <c r="H515" s="13">
        <f t="shared" si="31"/>
        <v>45189</v>
      </c>
      <c r="I515" s="14">
        <v>25000</v>
      </c>
      <c r="J515" s="15">
        <v>97.767099999999999</v>
      </c>
      <c r="K515" s="13">
        <v>46285</v>
      </c>
      <c r="L515" s="15">
        <v>72.52</v>
      </c>
      <c r="M515" s="14">
        <v>15030</v>
      </c>
      <c r="N515" s="14"/>
      <c r="O515" s="14">
        <v>15030</v>
      </c>
      <c r="P515" s="15">
        <v>97</v>
      </c>
      <c r="Q515" s="15">
        <v>98</v>
      </c>
      <c r="R515" s="15">
        <v>95</v>
      </c>
      <c r="S515" s="153">
        <f t="shared" si="25"/>
        <v>25000</v>
      </c>
      <c r="T515" s="16">
        <v>5.5</v>
      </c>
      <c r="U515" s="15">
        <v>6.33</v>
      </c>
      <c r="V515"/>
      <c r="W515" s="161">
        <f t="shared" ref="W515:W578" si="32">I515-O515</f>
        <v>9970</v>
      </c>
    </row>
    <row r="516" spans="1:23" ht="15" customHeight="1" x14ac:dyDescent="0.2">
      <c r="A516" s="223"/>
      <c r="B516" s="220"/>
      <c r="C516" s="11" t="s">
        <v>408</v>
      </c>
      <c r="D516" s="11" t="s">
        <v>1177</v>
      </c>
      <c r="E516" s="68" t="s">
        <v>85</v>
      </c>
      <c r="F516" s="68" t="s">
        <v>2031</v>
      </c>
      <c r="G516" s="13">
        <v>45187</v>
      </c>
      <c r="H516" s="13">
        <f t="shared" si="31"/>
        <v>45189</v>
      </c>
      <c r="I516" s="14">
        <v>7500</v>
      </c>
      <c r="J516" s="15">
        <v>90.621600000000001</v>
      </c>
      <c r="K516" s="13">
        <v>46615</v>
      </c>
      <c r="L516" s="15">
        <v>113.33329999999999</v>
      </c>
      <c r="M516" s="14">
        <v>3970.59</v>
      </c>
      <c r="N516" s="14">
        <f t="shared" si="30"/>
        <v>3529.41</v>
      </c>
      <c r="O516" s="14">
        <v>7500</v>
      </c>
      <c r="P516" s="15">
        <v>90</v>
      </c>
      <c r="Q516" s="15">
        <v>90</v>
      </c>
      <c r="R516" s="15">
        <v>90</v>
      </c>
      <c r="S516" s="153">
        <f t="shared" si="25"/>
        <v>7500</v>
      </c>
      <c r="T516" s="16">
        <v>6.5</v>
      </c>
      <c r="U516" s="15">
        <v>9.3699999999999992</v>
      </c>
      <c r="V516"/>
      <c r="W516" s="161">
        <f t="shared" si="32"/>
        <v>0</v>
      </c>
    </row>
    <row r="517" spans="1:23" ht="15" customHeight="1" x14ac:dyDescent="0.2">
      <c r="A517" s="223"/>
      <c r="B517" s="220"/>
      <c r="C517" s="11" t="s">
        <v>408</v>
      </c>
      <c r="D517" s="11" t="s">
        <v>1177</v>
      </c>
      <c r="E517" s="68" t="s">
        <v>77</v>
      </c>
      <c r="F517" s="68" t="s">
        <v>2039</v>
      </c>
      <c r="G517" s="13">
        <v>45187</v>
      </c>
      <c r="H517" s="13">
        <f t="shared" si="31"/>
        <v>45189</v>
      </c>
      <c r="I517" s="14">
        <v>7500</v>
      </c>
      <c r="J517" s="15">
        <v>89.841399999999993</v>
      </c>
      <c r="K517" s="13">
        <v>46981</v>
      </c>
      <c r="L517" s="15">
        <v>182.52</v>
      </c>
      <c r="M517" s="14">
        <v>7270</v>
      </c>
      <c r="N517" s="14">
        <f t="shared" si="30"/>
        <v>230</v>
      </c>
      <c r="O517" s="14">
        <v>7500</v>
      </c>
      <c r="P517" s="15">
        <v>89</v>
      </c>
      <c r="Q517" s="15">
        <v>96</v>
      </c>
      <c r="R517" s="15">
        <v>89</v>
      </c>
      <c r="S517" s="153">
        <f t="shared" si="25"/>
        <v>7500</v>
      </c>
      <c r="T517" s="16">
        <v>7</v>
      </c>
      <c r="U517" s="15">
        <v>9.61</v>
      </c>
      <c r="V517"/>
      <c r="W517" s="161">
        <f t="shared" si="32"/>
        <v>0</v>
      </c>
    </row>
    <row r="518" spans="1:23" ht="15" customHeight="1" x14ac:dyDescent="0.2">
      <c r="A518" s="223"/>
      <c r="B518" s="220"/>
      <c r="C518" s="11" t="s">
        <v>111</v>
      </c>
      <c r="D518" s="11" t="s">
        <v>1177</v>
      </c>
      <c r="E518" s="68" t="s">
        <v>82</v>
      </c>
      <c r="F518" s="68" t="s">
        <v>2032</v>
      </c>
      <c r="G518" s="13">
        <v>45189</v>
      </c>
      <c r="H518" s="13">
        <f t="shared" si="31"/>
        <v>45191</v>
      </c>
      <c r="I518" s="14">
        <v>20000</v>
      </c>
      <c r="J518" s="15">
        <v>90.355500000000006</v>
      </c>
      <c r="K518" s="13">
        <v>46266</v>
      </c>
      <c r="L518" s="15">
        <v>43.924999999999997</v>
      </c>
      <c r="M518" s="14">
        <v>6050</v>
      </c>
      <c r="N518" s="14">
        <f t="shared" si="30"/>
        <v>2725</v>
      </c>
      <c r="O518" s="14">
        <v>8775</v>
      </c>
      <c r="P518" s="15">
        <v>90</v>
      </c>
      <c r="Q518" s="15">
        <v>91</v>
      </c>
      <c r="R518" s="15">
        <v>87</v>
      </c>
      <c r="S518" s="153">
        <f t="shared" si="25"/>
        <v>20000</v>
      </c>
      <c r="T518" s="16">
        <v>5.5</v>
      </c>
      <c r="U518" s="15">
        <v>9.26</v>
      </c>
      <c r="V518"/>
      <c r="W518" s="161">
        <f t="shared" si="32"/>
        <v>11225</v>
      </c>
    </row>
    <row r="519" spans="1:23" ht="15" customHeight="1" x14ac:dyDescent="0.2">
      <c r="A519" s="223"/>
      <c r="B519" s="220"/>
      <c r="C519" s="11" t="s">
        <v>113</v>
      </c>
      <c r="D519" s="11" t="s">
        <v>1177</v>
      </c>
      <c r="E519" s="68" t="s">
        <v>82</v>
      </c>
      <c r="F519" s="68" t="s">
        <v>2033</v>
      </c>
      <c r="G519" s="13">
        <v>45189</v>
      </c>
      <c r="H519" s="13">
        <f t="shared" si="31"/>
        <v>45191</v>
      </c>
      <c r="I519" s="14">
        <v>15000</v>
      </c>
      <c r="J519" s="15"/>
      <c r="K519" s="13"/>
      <c r="L519" s="15"/>
      <c r="M519" s="14"/>
      <c r="N519" s="14">
        <f t="shared" si="30"/>
        <v>0</v>
      </c>
      <c r="O519" s="14"/>
      <c r="P519" s="15"/>
      <c r="Q519" s="15"/>
      <c r="R519" s="15"/>
      <c r="S519" s="153">
        <f t="shared" si="25"/>
        <v>15000</v>
      </c>
      <c r="T519" s="16"/>
      <c r="U519" s="15" t="s">
        <v>1829</v>
      </c>
      <c r="V519"/>
      <c r="W519" s="161">
        <f t="shared" si="32"/>
        <v>15000</v>
      </c>
    </row>
    <row r="520" spans="1:23" ht="15" customHeight="1" x14ac:dyDescent="0.2">
      <c r="A520" s="223"/>
      <c r="B520" s="220"/>
      <c r="C520" s="11" t="s">
        <v>408</v>
      </c>
      <c r="D520" s="11" t="s">
        <v>1177</v>
      </c>
      <c r="E520" s="68" t="s">
        <v>77</v>
      </c>
      <c r="F520" s="68" t="s">
        <v>2038</v>
      </c>
      <c r="G520" s="13">
        <v>45194</v>
      </c>
      <c r="H520" s="13">
        <f t="shared" si="31"/>
        <v>45196</v>
      </c>
      <c r="I520" s="14">
        <v>10000</v>
      </c>
      <c r="J520" s="15">
        <v>89.803299999999993</v>
      </c>
      <c r="K520" s="13">
        <v>46981</v>
      </c>
      <c r="L520" s="15">
        <v>100.05</v>
      </c>
      <c r="M520" s="14">
        <v>9995.01</v>
      </c>
      <c r="N520" s="14">
        <f t="shared" si="30"/>
        <v>4.9899999999997817</v>
      </c>
      <c r="O520" s="14">
        <v>10000</v>
      </c>
      <c r="P520" s="15">
        <v>89</v>
      </c>
      <c r="Q520" s="15">
        <v>89</v>
      </c>
      <c r="R520" s="15">
        <v>89</v>
      </c>
      <c r="S520" s="153">
        <f t="shared" si="25"/>
        <v>10000</v>
      </c>
      <c r="T520" s="16">
        <v>7</v>
      </c>
      <c r="U520" s="15">
        <v>9.6199999999999992</v>
      </c>
      <c r="V520"/>
      <c r="W520" s="161">
        <f t="shared" si="32"/>
        <v>0</v>
      </c>
    </row>
    <row r="521" spans="1:23" s="116" customFormat="1" ht="15" customHeight="1" x14ac:dyDescent="0.2">
      <c r="A521" s="223"/>
      <c r="B521" s="220"/>
      <c r="C521" s="72" t="s">
        <v>79</v>
      </c>
      <c r="D521" s="72" t="s">
        <v>1177</v>
      </c>
      <c r="E521" s="68" t="s">
        <v>80</v>
      </c>
      <c r="F521" s="68" t="s">
        <v>2067</v>
      </c>
      <c r="G521" s="13">
        <v>45195</v>
      </c>
      <c r="H521" s="13">
        <f t="shared" si="31"/>
        <v>45197</v>
      </c>
      <c r="I521" s="14">
        <v>5000</v>
      </c>
      <c r="J521" s="15">
        <v>96.624899999999997</v>
      </c>
      <c r="K521" s="13">
        <v>45830</v>
      </c>
      <c r="L521" s="15">
        <v>17.946000000000002</v>
      </c>
      <c r="M521" s="14">
        <v>100</v>
      </c>
      <c r="N521" s="14">
        <f t="shared" si="30"/>
        <v>84</v>
      </c>
      <c r="O521" s="14">
        <v>184</v>
      </c>
      <c r="P521" s="15">
        <v>95</v>
      </c>
      <c r="Q521" s="15">
        <v>96</v>
      </c>
      <c r="R521" s="15">
        <v>89</v>
      </c>
      <c r="S521" s="153">
        <f t="shared" si="25"/>
        <v>5000</v>
      </c>
      <c r="T521" s="16">
        <v>5.5</v>
      </c>
      <c r="U521" s="15">
        <v>7.35</v>
      </c>
      <c r="W521" s="161">
        <f t="shared" si="32"/>
        <v>4816</v>
      </c>
    </row>
    <row r="522" spans="1:23" s="116" customFormat="1" ht="15" customHeight="1" x14ac:dyDescent="0.2">
      <c r="A522" s="223"/>
      <c r="B522" s="221"/>
      <c r="C522" s="72" t="s">
        <v>111</v>
      </c>
      <c r="D522" s="72" t="s">
        <v>1177</v>
      </c>
      <c r="E522" s="68" t="s">
        <v>85</v>
      </c>
      <c r="F522" s="68" t="s">
        <v>2040</v>
      </c>
      <c r="G522" s="13">
        <v>45196</v>
      </c>
      <c r="H522" s="13">
        <f t="shared" si="31"/>
        <v>45198</v>
      </c>
      <c r="I522" s="14">
        <v>20000</v>
      </c>
      <c r="J522" s="15"/>
      <c r="K522" s="13"/>
      <c r="L522" s="15"/>
      <c r="M522" s="14"/>
      <c r="N522" s="14">
        <f t="shared" si="30"/>
        <v>0</v>
      </c>
      <c r="O522" s="14"/>
      <c r="P522" s="15"/>
      <c r="Q522" s="15"/>
      <c r="R522" s="15"/>
      <c r="S522" s="153">
        <f t="shared" si="25"/>
        <v>20000</v>
      </c>
      <c r="T522" s="16"/>
      <c r="U522" s="15" t="s">
        <v>1829</v>
      </c>
      <c r="W522" s="161">
        <f t="shared" si="32"/>
        <v>20000</v>
      </c>
    </row>
    <row r="523" spans="1:23" ht="15" customHeight="1" x14ac:dyDescent="0.2">
      <c r="A523" s="223"/>
      <c r="B523" s="216" t="s">
        <v>152</v>
      </c>
      <c r="C523" s="122" t="s">
        <v>76</v>
      </c>
      <c r="D523" s="4" t="s">
        <v>1362</v>
      </c>
      <c r="E523" s="4" t="s">
        <v>82</v>
      </c>
      <c r="F523" s="18" t="s">
        <v>2046</v>
      </c>
      <c r="G523" s="6">
        <v>45201</v>
      </c>
      <c r="H523" s="6">
        <f t="shared" si="31"/>
        <v>45203</v>
      </c>
      <c r="I523" s="7">
        <v>10000</v>
      </c>
      <c r="J523" s="8">
        <v>100</v>
      </c>
      <c r="K523" s="6">
        <v>46299</v>
      </c>
      <c r="L523" s="8">
        <v>100</v>
      </c>
      <c r="M523" s="7">
        <v>10000</v>
      </c>
      <c r="N523" s="7">
        <f t="shared" si="30"/>
        <v>0</v>
      </c>
      <c r="O523" s="7">
        <v>10000</v>
      </c>
      <c r="P523" s="8"/>
      <c r="Q523" s="8"/>
      <c r="R523" s="8"/>
      <c r="S523" s="154">
        <f t="shared" si="25"/>
        <v>10000</v>
      </c>
      <c r="T523" s="9">
        <v>5</v>
      </c>
      <c r="U523" s="8"/>
      <c r="V523"/>
      <c r="W523" s="161">
        <f t="shared" si="32"/>
        <v>0</v>
      </c>
    </row>
    <row r="524" spans="1:23" ht="15" customHeight="1" x14ac:dyDescent="0.2">
      <c r="A524" s="223"/>
      <c r="B524" s="217"/>
      <c r="C524" s="122" t="s">
        <v>79</v>
      </c>
      <c r="D524" s="4" t="s">
        <v>1177</v>
      </c>
      <c r="E524" s="4" t="s">
        <v>77</v>
      </c>
      <c r="F524" s="18" t="s">
        <v>2047</v>
      </c>
      <c r="G524" s="6">
        <v>45202</v>
      </c>
      <c r="H524" s="6">
        <f t="shared" si="31"/>
        <v>45204</v>
      </c>
      <c r="I524" s="7">
        <v>5000</v>
      </c>
      <c r="J524" s="8">
        <v>92.742999999999995</v>
      </c>
      <c r="K524" s="6">
        <v>46933</v>
      </c>
      <c r="L524" s="8">
        <v>78.05</v>
      </c>
      <c r="M524" s="7"/>
      <c r="N524" s="7">
        <f t="shared" si="30"/>
        <v>3902.5</v>
      </c>
      <c r="O524" s="7">
        <v>3902.5</v>
      </c>
      <c r="P524" s="8">
        <v>91</v>
      </c>
      <c r="Q524" s="8">
        <v>95</v>
      </c>
      <c r="R524" s="8">
        <v>91</v>
      </c>
      <c r="S524" s="154">
        <f t="shared" si="25"/>
        <v>5000</v>
      </c>
      <c r="T524" s="9">
        <v>6.5</v>
      </c>
      <c r="U524" s="8">
        <v>8.3000000000000007</v>
      </c>
      <c r="V524"/>
      <c r="W524" s="161">
        <f t="shared" si="32"/>
        <v>1097.5</v>
      </c>
    </row>
    <row r="525" spans="1:23" ht="15" customHeight="1" x14ac:dyDescent="0.2">
      <c r="A525" s="223"/>
      <c r="B525" s="217"/>
      <c r="C525" s="122" t="s">
        <v>79</v>
      </c>
      <c r="D525" s="4" t="s">
        <v>1177</v>
      </c>
      <c r="E525" s="4" t="s">
        <v>82</v>
      </c>
      <c r="F525" s="18" t="s">
        <v>2048</v>
      </c>
      <c r="G525" s="6">
        <v>45202</v>
      </c>
      <c r="H525" s="6">
        <f t="shared" si="31"/>
        <v>45204</v>
      </c>
      <c r="I525" s="7">
        <v>15000</v>
      </c>
      <c r="J525" s="8">
        <v>92.3155</v>
      </c>
      <c r="K525" s="6">
        <v>46300</v>
      </c>
      <c r="L525" s="8">
        <v>85.116699999999994</v>
      </c>
      <c r="M525" s="7">
        <v>11600</v>
      </c>
      <c r="N525" s="7">
        <f t="shared" si="30"/>
        <v>1167.5</v>
      </c>
      <c r="O525" s="7">
        <v>12767.5</v>
      </c>
      <c r="P525" s="8">
        <v>90</v>
      </c>
      <c r="Q525" s="8">
        <v>95</v>
      </c>
      <c r="R525" s="8">
        <v>90</v>
      </c>
      <c r="S525" s="154">
        <f t="shared" si="25"/>
        <v>15000</v>
      </c>
      <c r="T525" s="9">
        <v>5.75</v>
      </c>
      <c r="U525" s="8">
        <v>8.7200000000000006</v>
      </c>
      <c r="V525"/>
      <c r="W525" s="161">
        <f t="shared" si="32"/>
        <v>2232.5</v>
      </c>
    </row>
    <row r="526" spans="1:23" ht="15" customHeight="1" x14ac:dyDescent="0.2">
      <c r="A526" s="223"/>
      <c r="B526" s="217"/>
      <c r="C526" s="122" t="s">
        <v>113</v>
      </c>
      <c r="D526" s="4" t="s">
        <v>1177</v>
      </c>
      <c r="E526" s="4" t="s">
        <v>82</v>
      </c>
      <c r="F526" s="18" t="s">
        <v>2065</v>
      </c>
      <c r="G526" s="6">
        <v>45203</v>
      </c>
      <c r="H526" s="6">
        <f t="shared" si="31"/>
        <v>45205</v>
      </c>
      <c r="I526" s="7">
        <v>13000</v>
      </c>
      <c r="J526" s="8"/>
      <c r="K526" s="6"/>
      <c r="L526" s="8"/>
      <c r="M526" s="7"/>
      <c r="N526" s="7"/>
      <c r="O526" s="7"/>
      <c r="P526" s="8"/>
      <c r="Q526" s="8"/>
      <c r="R526" s="8"/>
      <c r="S526" s="154">
        <f t="shared" si="25"/>
        <v>13000</v>
      </c>
      <c r="T526" s="9"/>
      <c r="U526" s="8" t="s">
        <v>1915</v>
      </c>
      <c r="V526"/>
      <c r="W526" s="161">
        <f t="shared" si="32"/>
        <v>13000</v>
      </c>
    </row>
    <row r="527" spans="1:23" ht="15" customHeight="1" x14ac:dyDescent="0.2">
      <c r="A527" s="223"/>
      <c r="B527" s="217"/>
      <c r="C527" s="122" t="s">
        <v>408</v>
      </c>
      <c r="D527" s="4" t="s">
        <v>1177</v>
      </c>
      <c r="E527" s="4" t="s">
        <v>952</v>
      </c>
      <c r="F527" s="18" t="s">
        <v>2053</v>
      </c>
      <c r="G527" s="6">
        <v>45208</v>
      </c>
      <c r="H527" s="6">
        <f t="shared" si="31"/>
        <v>45210</v>
      </c>
      <c r="I527" s="7">
        <v>10000</v>
      </c>
      <c r="J527" s="8">
        <v>88.007000000000005</v>
      </c>
      <c r="K527" s="6">
        <v>47402</v>
      </c>
      <c r="L527" s="8">
        <v>100.4</v>
      </c>
      <c r="M527" s="7">
        <v>10000</v>
      </c>
      <c r="N527" s="7">
        <f t="shared" si="30"/>
        <v>0</v>
      </c>
      <c r="O527" s="7">
        <v>10000</v>
      </c>
      <c r="P527" s="8">
        <v>88</v>
      </c>
      <c r="Q527" s="8">
        <v>90</v>
      </c>
      <c r="R527" s="8">
        <v>85</v>
      </c>
      <c r="S527" s="154">
        <f t="shared" si="25"/>
        <v>10000</v>
      </c>
      <c r="T527" s="9">
        <v>7.5</v>
      </c>
      <c r="U527" s="8">
        <v>10.220000000000001</v>
      </c>
      <c r="V527"/>
      <c r="W527" s="161">
        <f t="shared" si="32"/>
        <v>0</v>
      </c>
    </row>
    <row r="528" spans="1:23" ht="15" customHeight="1" x14ac:dyDescent="0.2">
      <c r="A528" s="223"/>
      <c r="B528" s="217"/>
      <c r="C528" s="122" t="s">
        <v>111</v>
      </c>
      <c r="D528" s="4" t="s">
        <v>1177</v>
      </c>
      <c r="E528" s="4" t="s">
        <v>80</v>
      </c>
      <c r="F528" s="18" t="s">
        <v>2054</v>
      </c>
      <c r="G528" s="6">
        <v>45210</v>
      </c>
      <c r="H528" s="6">
        <f t="shared" si="31"/>
        <v>45212</v>
      </c>
      <c r="I528" s="7">
        <v>20000</v>
      </c>
      <c r="J528" s="8">
        <v>91.679000000000002</v>
      </c>
      <c r="K528" s="6">
        <v>45943</v>
      </c>
      <c r="L528" s="8">
        <v>5.5225</v>
      </c>
      <c r="M528" s="7">
        <v>1000</v>
      </c>
      <c r="N528" s="7">
        <f t="shared" si="30"/>
        <v>104.5</v>
      </c>
      <c r="O528" s="7">
        <v>1104.5</v>
      </c>
      <c r="P528" s="8">
        <v>91</v>
      </c>
      <c r="Q528" s="8">
        <v>98</v>
      </c>
      <c r="R528" s="8">
        <v>91</v>
      </c>
      <c r="S528" s="154">
        <f t="shared" si="25"/>
        <v>20000</v>
      </c>
      <c r="T528" s="9">
        <v>5</v>
      </c>
      <c r="U528" s="8">
        <v>9.68</v>
      </c>
      <c r="V528"/>
      <c r="W528" s="161">
        <f t="shared" si="32"/>
        <v>18895.5</v>
      </c>
    </row>
    <row r="529" spans="1:23" ht="15" customHeight="1" x14ac:dyDescent="0.2">
      <c r="A529" s="223"/>
      <c r="B529" s="217"/>
      <c r="C529" s="122" t="s">
        <v>111</v>
      </c>
      <c r="D529" s="4" t="s">
        <v>1177</v>
      </c>
      <c r="E529" s="4" t="s">
        <v>85</v>
      </c>
      <c r="F529" s="18" t="s">
        <v>2055</v>
      </c>
      <c r="G529" s="6">
        <v>45210</v>
      </c>
      <c r="H529" s="6">
        <f t="shared" si="31"/>
        <v>45212</v>
      </c>
      <c r="I529" s="7">
        <v>20000</v>
      </c>
      <c r="J529" s="8"/>
      <c r="K529" s="6">
        <v>46281</v>
      </c>
      <c r="L529" s="8"/>
      <c r="M529" s="7"/>
      <c r="N529" s="7">
        <f t="shared" si="30"/>
        <v>0</v>
      </c>
      <c r="O529" s="7"/>
      <c r="P529" s="8"/>
      <c r="Q529" s="8"/>
      <c r="R529" s="8"/>
      <c r="S529" s="154">
        <f t="shared" si="25"/>
        <v>20000</v>
      </c>
      <c r="T529" s="9"/>
      <c r="U529" s="8" t="s">
        <v>1829</v>
      </c>
      <c r="V529"/>
      <c r="W529" s="161">
        <f t="shared" si="32"/>
        <v>20000</v>
      </c>
    </row>
    <row r="530" spans="1:23" ht="15" customHeight="1" x14ac:dyDescent="0.2">
      <c r="A530" s="223"/>
      <c r="B530" s="217"/>
      <c r="C530" s="122" t="s">
        <v>79</v>
      </c>
      <c r="D530" s="4" t="s">
        <v>1177</v>
      </c>
      <c r="E530" s="4" t="s">
        <v>82</v>
      </c>
      <c r="F530" s="18" t="s">
        <v>2060</v>
      </c>
      <c r="G530" s="6">
        <v>45216</v>
      </c>
      <c r="H530" s="6">
        <f t="shared" si="31"/>
        <v>45218</v>
      </c>
      <c r="I530" s="7">
        <v>10000</v>
      </c>
      <c r="J530" s="8">
        <v>93.077600000000004</v>
      </c>
      <c r="K530" s="6">
        <v>46251</v>
      </c>
      <c r="L530" s="8">
        <v>33.148200000000003</v>
      </c>
      <c r="M530" s="7">
        <v>1196</v>
      </c>
      <c r="N530" s="7">
        <f t="shared" si="30"/>
        <v>1818.8200000000002</v>
      </c>
      <c r="O530" s="7">
        <v>3014.82</v>
      </c>
      <c r="P530" s="8">
        <v>91</v>
      </c>
      <c r="Q530" s="8">
        <v>95</v>
      </c>
      <c r="R530" s="8">
        <v>89</v>
      </c>
      <c r="S530" s="154">
        <f t="shared" si="25"/>
        <v>10000</v>
      </c>
      <c r="T530" s="9">
        <v>6</v>
      </c>
      <c r="U530" s="8">
        <v>8.67</v>
      </c>
      <c r="V530"/>
      <c r="W530" s="161">
        <f t="shared" si="32"/>
        <v>6985.18</v>
      </c>
    </row>
    <row r="531" spans="1:23" ht="15" customHeight="1" x14ac:dyDescent="0.2">
      <c r="A531" s="223"/>
      <c r="B531" s="217"/>
      <c r="C531" s="122" t="s">
        <v>113</v>
      </c>
      <c r="D531" s="4" t="s">
        <v>1177</v>
      </c>
      <c r="E531" s="4" t="s">
        <v>82</v>
      </c>
      <c r="F531" s="18" t="s">
        <v>2064</v>
      </c>
      <c r="G531" s="6">
        <v>45217</v>
      </c>
      <c r="H531" s="6">
        <f t="shared" si="31"/>
        <v>45219</v>
      </c>
      <c r="I531" s="7">
        <v>10000</v>
      </c>
      <c r="J531" s="8"/>
      <c r="K531" s="6">
        <v>46315</v>
      </c>
      <c r="L531" s="8"/>
      <c r="M531" s="7"/>
      <c r="N531" s="7">
        <f t="shared" si="30"/>
        <v>0</v>
      </c>
      <c r="O531" s="7"/>
      <c r="P531" s="8"/>
      <c r="Q531" s="8"/>
      <c r="R531" s="8"/>
      <c r="S531" s="154">
        <f t="shared" si="25"/>
        <v>10000</v>
      </c>
      <c r="T531" s="9"/>
      <c r="U531" s="8" t="s">
        <v>1829</v>
      </c>
      <c r="V531"/>
      <c r="W531" s="161">
        <f t="shared" si="32"/>
        <v>10000</v>
      </c>
    </row>
    <row r="532" spans="1:23" ht="15" customHeight="1" x14ac:dyDescent="0.2">
      <c r="A532" s="223"/>
      <c r="B532" s="217"/>
      <c r="C532" s="122" t="s">
        <v>79</v>
      </c>
      <c r="D532" s="4" t="s">
        <v>1177</v>
      </c>
      <c r="E532" s="4" t="s">
        <v>80</v>
      </c>
      <c r="F532" s="18" t="s">
        <v>2074</v>
      </c>
      <c r="G532" s="6">
        <v>45223</v>
      </c>
      <c r="H532" s="6">
        <f t="shared" si="31"/>
        <v>45225</v>
      </c>
      <c r="I532" s="7">
        <v>40000</v>
      </c>
      <c r="J532" s="8">
        <v>93.003399999999999</v>
      </c>
      <c r="K532" s="6">
        <v>45956</v>
      </c>
      <c r="L532" s="8">
        <v>66.490300000000005</v>
      </c>
      <c r="M532" s="7">
        <v>22600</v>
      </c>
      <c r="N532" s="7">
        <f t="shared" si="30"/>
        <v>3996.1100000000006</v>
      </c>
      <c r="O532" s="7">
        <v>26596.11</v>
      </c>
      <c r="P532" s="8">
        <v>92.75</v>
      </c>
      <c r="Q532" s="8">
        <v>97</v>
      </c>
      <c r="R532" s="8">
        <v>92.75</v>
      </c>
      <c r="S532" s="154">
        <f t="shared" si="25"/>
        <v>40000</v>
      </c>
      <c r="T532" s="9">
        <v>5.4</v>
      </c>
      <c r="U532" s="8">
        <v>9.32</v>
      </c>
      <c r="V532"/>
      <c r="W532" s="161">
        <f t="shared" si="32"/>
        <v>13403.89</v>
      </c>
    </row>
    <row r="533" spans="1:23" ht="15" customHeight="1" x14ac:dyDescent="0.2">
      <c r="A533" s="223"/>
      <c r="B533" s="217"/>
      <c r="C533" s="122" t="s">
        <v>79</v>
      </c>
      <c r="D533" s="4" t="s">
        <v>1177</v>
      </c>
      <c r="E533" s="4" t="s">
        <v>82</v>
      </c>
      <c r="F533" s="18" t="s">
        <v>2075</v>
      </c>
      <c r="G533" s="6">
        <v>45223</v>
      </c>
      <c r="H533" s="6">
        <f t="shared" si="31"/>
        <v>45225</v>
      </c>
      <c r="I533" s="7">
        <v>26000</v>
      </c>
      <c r="J533" s="8">
        <v>92.002200000000002</v>
      </c>
      <c r="K533" s="6">
        <v>46321</v>
      </c>
      <c r="L533" s="8">
        <v>34.200699999999998</v>
      </c>
      <c r="M533" s="7">
        <v>4620.25</v>
      </c>
      <c r="N533" s="7">
        <f t="shared" si="30"/>
        <v>4271.92</v>
      </c>
      <c r="O533" s="7">
        <v>8892.17</v>
      </c>
      <c r="P533" s="8">
        <v>92</v>
      </c>
      <c r="Q533" s="8">
        <v>94</v>
      </c>
      <c r="R533" s="8">
        <v>92</v>
      </c>
      <c r="S533" s="154">
        <f t="shared" si="25"/>
        <v>26000</v>
      </c>
      <c r="T533" s="9">
        <v>5.9</v>
      </c>
      <c r="U533" s="8">
        <v>9</v>
      </c>
      <c r="V533"/>
      <c r="W533" s="161">
        <f t="shared" si="32"/>
        <v>17107.830000000002</v>
      </c>
    </row>
    <row r="534" spans="1:23" ht="15" customHeight="1" x14ac:dyDescent="0.2">
      <c r="A534" s="223"/>
      <c r="B534" s="217"/>
      <c r="C534" s="122" t="s">
        <v>79</v>
      </c>
      <c r="D534" s="4" t="s">
        <v>1177</v>
      </c>
      <c r="E534" s="4" t="s">
        <v>85</v>
      </c>
      <c r="F534" s="18" t="s">
        <v>2076</v>
      </c>
      <c r="G534" s="6">
        <v>45223</v>
      </c>
      <c r="H534" s="6">
        <f t="shared" si="31"/>
        <v>45225</v>
      </c>
      <c r="I534" s="7">
        <v>7000</v>
      </c>
      <c r="J534" s="8">
        <v>91.069800000000001</v>
      </c>
      <c r="K534" s="6">
        <v>46686</v>
      </c>
      <c r="L534" s="8">
        <v>30.714300000000001</v>
      </c>
      <c r="M534" s="7">
        <v>2100</v>
      </c>
      <c r="N534" s="7">
        <f t="shared" si="30"/>
        <v>50</v>
      </c>
      <c r="O534" s="7">
        <v>2150</v>
      </c>
      <c r="P534" s="8">
        <v>91</v>
      </c>
      <c r="Q534" s="8">
        <v>94</v>
      </c>
      <c r="R534" s="8">
        <v>91</v>
      </c>
      <c r="S534" s="154">
        <f t="shared" si="25"/>
        <v>7000</v>
      </c>
      <c r="T534" s="9">
        <v>6.15</v>
      </c>
      <c r="U534" s="8">
        <v>8.85</v>
      </c>
      <c r="V534"/>
      <c r="W534" s="161">
        <f t="shared" si="32"/>
        <v>4850</v>
      </c>
    </row>
    <row r="535" spans="1:23" ht="15" customHeight="1" x14ac:dyDescent="0.2">
      <c r="A535" s="223"/>
      <c r="B535" s="217"/>
      <c r="C535" s="122" t="s">
        <v>79</v>
      </c>
      <c r="D535" s="4" t="s">
        <v>1362</v>
      </c>
      <c r="E535" s="4" t="s">
        <v>82</v>
      </c>
      <c r="F535" s="18" t="s">
        <v>2081</v>
      </c>
      <c r="G535" s="6">
        <v>45223</v>
      </c>
      <c r="H535" s="6">
        <f t="shared" si="31"/>
        <v>45225</v>
      </c>
      <c r="I535" s="7">
        <v>67295</v>
      </c>
      <c r="J535" s="8"/>
      <c r="K535" s="6">
        <v>46321</v>
      </c>
      <c r="L535" s="8">
        <v>100</v>
      </c>
      <c r="M535" s="7"/>
      <c r="N535" s="7">
        <v>67295</v>
      </c>
      <c r="O535" s="7">
        <v>67295</v>
      </c>
      <c r="P535" s="8">
        <v>100</v>
      </c>
      <c r="Q535" s="8">
        <v>100</v>
      </c>
      <c r="R535" s="8">
        <v>100</v>
      </c>
      <c r="S535" s="154">
        <f t="shared" si="25"/>
        <v>67295</v>
      </c>
      <c r="T535" s="9">
        <v>6</v>
      </c>
      <c r="U535" s="8">
        <v>6</v>
      </c>
      <c r="V535"/>
      <c r="W535" s="161">
        <f t="shared" si="32"/>
        <v>0</v>
      </c>
    </row>
    <row r="536" spans="1:23" ht="15" customHeight="1" x14ac:dyDescent="0.2">
      <c r="A536" s="223"/>
      <c r="B536" s="217"/>
      <c r="C536" s="122" t="s">
        <v>79</v>
      </c>
      <c r="D536" s="4" t="s">
        <v>1362</v>
      </c>
      <c r="E536" s="4" t="s">
        <v>85</v>
      </c>
      <c r="F536" s="18" t="s">
        <v>2082</v>
      </c>
      <c r="G536" s="6">
        <v>45223</v>
      </c>
      <c r="H536" s="6">
        <f t="shared" si="31"/>
        <v>45225</v>
      </c>
      <c r="I536" s="7">
        <v>67295</v>
      </c>
      <c r="J536" s="8"/>
      <c r="K536" s="6">
        <v>46686</v>
      </c>
      <c r="L536" s="8">
        <v>100</v>
      </c>
      <c r="M536" s="7"/>
      <c r="N536" s="7">
        <v>67295</v>
      </c>
      <c r="O536" s="7">
        <v>67295</v>
      </c>
      <c r="P536" s="8">
        <v>100</v>
      </c>
      <c r="Q536" s="8">
        <v>100</v>
      </c>
      <c r="R536" s="8">
        <v>100</v>
      </c>
      <c r="S536" s="154">
        <f t="shared" si="25"/>
        <v>67295</v>
      </c>
      <c r="T536" s="9">
        <v>6</v>
      </c>
      <c r="U536" s="8">
        <v>6</v>
      </c>
      <c r="V536"/>
      <c r="W536" s="161">
        <f t="shared" si="32"/>
        <v>0</v>
      </c>
    </row>
    <row r="537" spans="1:23" ht="15" customHeight="1" x14ac:dyDescent="0.2">
      <c r="A537" s="223"/>
      <c r="B537" s="217"/>
      <c r="C537" s="122" t="s">
        <v>79</v>
      </c>
      <c r="D537" s="4" t="s">
        <v>1362</v>
      </c>
      <c r="E537" s="4" t="s">
        <v>77</v>
      </c>
      <c r="F537" s="18" t="s">
        <v>2083</v>
      </c>
      <c r="G537" s="6">
        <v>45223</v>
      </c>
      <c r="H537" s="6">
        <f t="shared" ref="H537:H538" si="33">G537+2</f>
        <v>45225</v>
      </c>
      <c r="I537" s="7">
        <v>67295</v>
      </c>
      <c r="J537" s="8"/>
      <c r="K537" s="6">
        <v>47052</v>
      </c>
      <c r="L537" s="8">
        <v>100</v>
      </c>
      <c r="M537" s="7"/>
      <c r="N537" s="7">
        <v>67295</v>
      </c>
      <c r="O537" s="7">
        <v>67295</v>
      </c>
      <c r="P537" s="8">
        <v>100</v>
      </c>
      <c r="Q537" s="8">
        <v>100</v>
      </c>
      <c r="R537" s="8">
        <v>100</v>
      </c>
      <c r="S537" s="154">
        <f t="shared" si="25"/>
        <v>67295</v>
      </c>
      <c r="T537" s="9">
        <v>6</v>
      </c>
      <c r="U537" s="8">
        <v>6</v>
      </c>
      <c r="V537"/>
      <c r="W537" s="161">
        <f t="shared" si="32"/>
        <v>0</v>
      </c>
    </row>
    <row r="538" spans="1:23" ht="15" customHeight="1" x14ac:dyDescent="0.2">
      <c r="A538" s="223"/>
      <c r="B538" s="217"/>
      <c r="C538" s="122" t="s">
        <v>79</v>
      </c>
      <c r="D538" s="4" t="s">
        <v>1362</v>
      </c>
      <c r="E538" s="4" t="s">
        <v>952</v>
      </c>
      <c r="F538" s="18" t="s">
        <v>2084</v>
      </c>
      <c r="G538" s="6">
        <v>45223</v>
      </c>
      <c r="H538" s="6">
        <f t="shared" si="33"/>
        <v>45225</v>
      </c>
      <c r="I538" s="7">
        <v>67295</v>
      </c>
      <c r="J538" s="8"/>
      <c r="K538" s="6">
        <v>47417</v>
      </c>
      <c r="L538" s="8">
        <v>100</v>
      </c>
      <c r="M538" s="7"/>
      <c r="N538" s="7">
        <v>67295</v>
      </c>
      <c r="O538" s="7">
        <v>67295</v>
      </c>
      <c r="P538" s="8">
        <v>100</v>
      </c>
      <c r="Q538" s="8">
        <v>100</v>
      </c>
      <c r="R538" s="8">
        <v>100</v>
      </c>
      <c r="S538" s="154">
        <f t="shared" si="25"/>
        <v>67295</v>
      </c>
      <c r="T538" s="9">
        <v>6</v>
      </c>
      <c r="U538" s="8">
        <v>6</v>
      </c>
      <c r="V538"/>
      <c r="W538" s="161">
        <f t="shared" si="32"/>
        <v>0</v>
      </c>
    </row>
    <row r="539" spans="1:23" ht="15" customHeight="1" x14ac:dyDescent="0.2">
      <c r="A539" s="223"/>
      <c r="B539" s="217"/>
      <c r="C539" s="122" t="s">
        <v>113</v>
      </c>
      <c r="D539" s="4" t="s">
        <v>1177</v>
      </c>
      <c r="E539" s="4" t="s">
        <v>82</v>
      </c>
      <c r="F539" s="18" t="s">
        <v>2080</v>
      </c>
      <c r="G539" s="6">
        <v>45224</v>
      </c>
      <c r="H539" s="6">
        <f t="shared" si="31"/>
        <v>45226</v>
      </c>
      <c r="I539" s="7">
        <v>10000</v>
      </c>
      <c r="J539" s="8">
        <v>91.4285</v>
      </c>
      <c r="K539" s="6">
        <v>46322</v>
      </c>
      <c r="L539" s="8">
        <v>183.2038</v>
      </c>
      <c r="M539" s="7">
        <v>0</v>
      </c>
      <c r="N539" s="7">
        <f t="shared" si="30"/>
        <v>10000</v>
      </c>
      <c r="O539" s="7">
        <v>10000</v>
      </c>
      <c r="P539" s="8">
        <v>90.5</v>
      </c>
      <c r="Q539" s="8">
        <v>92.75</v>
      </c>
      <c r="R539" s="8">
        <v>90</v>
      </c>
      <c r="S539" s="154">
        <f t="shared" si="25"/>
        <v>10000</v>
      </c>
      <c r="T539" s="9">
        <v>6.5</v>
      </c>
      <c r="U539" s="8">
        <v>9.8699999999999992</v>
      </c>
      <c r="V539"/>
      <c r="W539" s="161">
        <f t="shared" si="32"/>
        <v>0</v>
      </c>
    </row>
    <row r="540" spans="1:23" ht="15" customHeight="1" x14ac:dyDescent="0.2">
      <c r="A540" s="223"/>
      <c r="B540" s="219" t="s">
        <v>161</v>
      </c>
      <c r="C540" s="11" t="s">
        <v>79</v>
      </c>
      <c r="D540" s="11" t="s">
        <v>1177</v>
      </c>
      <c r="E540" s="68" t="s">
        <v>82</v>
      </c>
      <c r="F540" s="68" t="s">
        <v>2089</v>
      </c>
      <c r="G540" s="13">
        <v>45230</v>
      </c>
      <c r="H540" s="13">
        <f t="shared" si="31"/>
        <v>45232</v>
      </c>
      <c r="I540" s="14">
        <v>15000</v>
      </c>
      <c r="J540" s="15">
        <v>91.121799999999993</v>
      </c>
      <c r="K540" s="13">
        <v>46321</v>
      </c>
      <c r="L540" s="15">
        <v>27.949300000000001</v>
      </c>
      <c r="M540" s="14">
        <v>4150</v>
      </c>
      <c r="N540" s="14">
        <f t="shared" si="30"/>
        <v>30</v>
      </c>
      <c r="O540" s="14">
        <v>4180</v>
      </c>
      <c r="P540" s="15">
        <v>91</v>
      </c>
      <c r="Q540" s="15">
        <v>92</v>
      </c>
      <c r="R540" s="15">
        <v>90</v>
      </c>
      <c r="S540" s="153">
        <f t="shared" si="25"/>
        <v>15000</v>
      </c>
      <c r="T540" s="16">
        <v>5.9</v>
      </c>
      <c r="U540" s="15">
        <v>9.36</v>
      </c>
      <c r="V540"/>
      <c r="W540" s="161">
        <f t="shared" si="32"/>
        <v>10820</v>
      </c>
    </row>
    <row r="541" spans="1:23" ht="15" customHeight="1" x14ac:dyDescent="0.2">
      <c r="A541" s="223"/>
      <c r="B541" s="220"/>
      <c r="C541" s="11" t="s">
        <v>79</v>
      </c>
      <c r="D541" s="11" t="s">
        <v>1177</v>
      </c>
      <c r="E541" s="68" t="s">
        <v>80</v>
      </c>
      <c r="F541" s="68" t="s">
        <v>2090</v>
      </c>
      <c r="G541" s="13">
        <v>45230</v>
      </c>
      <c r="H541" s="13">
        <f t="shared" si="31"/>
        <v>45232</v>
      </c>
      <c r="I541" s="14">
        <v>25000</v>
      </c>
      <c r="J541" s="15">
        <v>91.1036</v>
      </c>
      <c r="K541" s="13">
        <v>45963</v>
      </c>
      <c r="L541" s="15">
        <v>113.64</v>
      </c>
      <c r="M541" s="14">
        <v>23590</v>
      </c>
      <c r="N541" s="14">
        <f t="shared" si="30"/>
        <v>1410</v>
      </c>
      <c r="O541" s="14">
        <v>25000</v>
      </c>
      <c r="P541" s="15">
        <v>91.05</v>
      </c>
      <c r="Q541" s="15">
        <v>92</v>
      </c>
      <c r="R541" s="15">
        <v>90</v>
      </c>
      <c r="S541" s="153">
        <f t="shared" si="25"/>
        <v>25000</v>
      </c>
      <c r="T541" s="16">
        <v>5.6</v>
      </c>
      <c r="U541" s="15">
        <v>10.66</v>
      </c>
      <c r="V541"/>
      <c r="W541" s="161">
        <f t="shared" si="32"/>
        <v>0</v>
      </c>
    </row>
    <row r="542" spans="1:23" ht="15" customHeight="1" x14ac:dyDescent="0.2">
      <c r="A542" s="223"/>
      <c r="B542" s="220"/>
      <c r="C542" s="11" t="s">
        <v>113</v>
      </c>
      <c r="D542" s="11" t="s">
        <v>1177</v>
      </c>
      <c r="E542" s="68" t="s">
        <v>82</v>
      </c>
      <c r="F542" s="68" t="s">
        <v>2091</v>
      </c>
      <c r="G542" s="13">
        <v>45231</v>
      </c>
      <c r="H542" s="13">
        <f t="shared" si="31"/>
        <v>45233</v>
      </c>
      <c r="I542" s="14">
        <v>15000</v>
      </c>
      <c r="J542" s="15">
        <v>90.414699999999996</v>
      </c>
      <c r="K542" s="13">
        <v>46329</v>
      </c>
      <c r="L542" s="15">
        <v>43.6783</v>
      </c>
      <c r="M542" s="14">
        <v>0</v>
      </c>
      <c r="N542" s="14">
        <f t="shared" si="30"/>
        <v>6551.74</v>
      </c>
      <c r="O542" s="14">
        <v>6551.74</v>
      </c>
      <c r="P542" s="15">
        <v>90</v>
      </c>
      <c r="Q542" s="15">
        <v>95</v>
      </c>
      <c r="R542" s="15">
        <v>90</v>
      </c>
      <c r="S542" s="153">
        <f t="shared" si="25"/>
        <v>15000</v>
      </c>
      <c r="T542" s="16">
        <v>6.5</v>
      </c>
      <c r="U542" s="15">
        <v>10.3</v>
      </c>
      <c r="V542"/>
      <c r="W542" s="161">
        <f t="shared" si="32"/>
        <v>8448.26</v>
      </c>
    </row>
    <row r="543" spans="1:23" ht="15" customHeight="1" x14ac:dyDescent="0.2">
      <c r="A543" s="223"/>
      <c r="B543" s="220"/>
      <c r="C543" s="11" t="s">
        <v>79</v>
      </c>
      <c r="D543" s="11" t="s">
        <v>1177</v>
      </c>
      <c r="E543" s="136" t="s">
        <v>80</v>
      </c>
      <c r="F543" s="68" t="s">
        <v>2097</v>
      </c>
      <c r="G543" s="13">
        <v>45238</v>
      </c>
      <c r="H543" s="13">
        <f t="shared" si="31"/>
        <v>45240</v>
      </c>
      <c r="I543" s="14">
        <v>5000</v>
      </c>
      <c r="J543" s="15">
        <v>91.1571</v>
      </c>
      <c r="K543" s="13">
        <v>45963</v>
      </c>
      <c r="L543" s="15">
        <v>48.4</v>
      </c>
      <c r="M543" s="14">
        <v>1410</v>
      </c>
      <c r="N543" s="14">
        <f t="shared" si="30"/>
        <v>0</v>
      </c>
      <c r="O543" s="14">
        <v>1410</v>
      </c>
      <c r="P543" s="15">
        <v>91.05</v>
      </c>
      <c r="Q543" s="15">
        <v>91.05</v>
      </c>
      <c r="R543" s="15">
        <v>90</v>
      </c>
      <c r="S543" s="153">
        <f t="shared" si="25"/>
        <v>5000</v>
      </c>
      <c r="T543" s="16">
        <v>5.6</v>
      </c>
      <c r="U543" s="15">
        <v>10.62</v>
      </c>
      <c r="V543"/>
      <c r="W543" s="161">
        <f t="shared" si="32"/>
        <v>3590</v>
      </c>
    </row>
    <row r="544" spans="1:23" ht="15" customHeight="1" x14ac:dyDescent="0.2">
      <c r="A544" s="223"/>
      <c r="B544" s="220"/>
      <c r="C544" s="11" t="s">
        <v>111</v>
      </c>
      <c r="D544" s="11" t="s">
        <v>1177</v>
      </c>
      <c r="E544" s="68" t="s">
        <v>85</v>
      </c>
      <c r="F544" s="68" t="s">
        <v>2098</v>
      </c>
      <c r="G544" s="13">
        <v>45238</v>
      </c>
      <c r="H544" s="13">
        <f t="shared" si="31"/>
        <v>45240</v>
      </c>
      <c r="I544" s="14">
        <v>8000</v>
      </c>
      <c r="J544" s="15">
        <v>95.096999999999994</v>
      </c>
      <c r="K544" s="13">
        <v>46407</v>
      </c>
      <c r="L544" s="15">
        <v>114.4669</v>
      </c>
      <c r="M544" s="14">
        <v>7887</v>
      </c>
      <c r="N544" s="14">
        <f t="shared" si="30"/>
        <v>113</v>
      </c>
      <c r="O544" s="14">
        <v>8000</v>
      </c>
      <c r="P544" s="15">
        <v>88</v>
      </c>
      <c r="Q544" s="15">
        <v>93</v>
      </c>
      <c r="R544" s="15">
        <v>88</v>
      </c>
      <c r="S544" s="153">
        <f t="shared" si="25"/>
        <v>8000</v>
      </c>
      <c r="T544" s="16">
        <v>5.75</v>
      </c>
      <c r="U544" s="15">
        <v>7.61</v>
      </c>
      <c r="V544"/>
      <c r="W544" s="161">
        <f t="shared" si="32"/>
        <v>0</v>
      </c>
    </row>
    <row r="545" spans="1:24" ht="15" customHeight="1" x14ac:dyDescent="0.2">
      <c r="A545" s="223"/>
      <c r="B545" s="220"/>
      <c r="C545" s="11" t="s">
        <v>111</v>
      </c>
      <c r="D545" s="11" t="s">
        <v>1177</v>
      </c>
      <c r="E545" s="68" t="s">
        <v>85</v>
      </c>
      <c r="F545" s="68" t="s">
        <v>2099</v>
      </c>
      <c r="G545" s="13">
        <v>45238</v>
      </c>
      <c r="H545" s="13">
        <f t="shared" si="31"/>
        <v>45240</v>
      </c>
      <c r="I545" s="14">
        <v>15000</v>
      </c>
      <c r="J545" s="15">
        <v>95.6173</v>
      </c>
      <c r="K545" s="13">
        <v>46365</v>
      </c>
      <c r="L545" s="15">
        <v>106.83329999999999</v>
      </c>
      <c r="M545" s="14">
        <v>13000</v>
      </c>
      <c r="N545" s="14">
        <f t="shared" si="30"/>
        <v>2000</v>
      </c>
      <c r="O545" s="14">
        <v>15000</v>
      </c>
      <c r="P545" s="15">
        <v>89</v>
      </c>
      <c r="Q545" s="15">
        <v>92.5</v>
      </c>
      <c r="R545" s="15">
        <v>89</v>
      </c>
      <c r="S545" s="153">
        <f t="shared" si="25"/>
        <v>15000</v>
      </c>
      <c r="T545" s="16">
        <v>5.75</v>
      </c>
      <c r="U545" s="15">
        <v>7.41</v>
      </c>
      <c r="V545"/>
      <c r="W545" s="161">
        <f t="shared" si="32"/>
        <v>0</v>
      </c>
      <c r="X545" s="138"/>
    </row>
    <row r="546" spans="1:24" ht="15" customHeight="1" x14ac:dyDescent="0.2">
      <c r="A546" s="223"/>
      <c r="B546" s="220"/>
      <c r="C546" s="11" t="s">
        <v>113</v>
      </c>
      <c r="D546" s="11" t="s">
        <v>1177</v>
      </c>
      <c r="E546" s="68" t="s">
        <v>82</v>
      </c>
      <c r="F546" s="68" t="s">
        <v>2100</v>
      </c>
      <c r="G546" s="13">
        <v>45238</v>
      </c>
      <c r="H546" s="13">
        <f t="shared" si="31"/>
        <v>45240</v>
      </c>
      <c r="I546" s="14">
        <v>15000</v>
      </c>
      <c r="J546" s="15">
        <v>90.073599999999999</v>
      </c>
      <c r="K546" s="13">
        <v>46336</v>
      </c>
      <c r="L546" s="15">
        <v>46.774999999999999</v>
      </c>
      <c r="M546" s="14">
        <v>0</v>
      </c>
      <c r="N546" s="14">
        <f t="shared" si="30"/>
        <v>7016.25</v>
      </c>
      <c r="O546" s="137">
        <v>7016.25</v>
      </c>
      <c r="P546" s="15">
        <v>90</v>
      </c>
      <c r="Q546" s="15">
        <v>92</v>
      </c>
      <c r="R546" s="15">
        <v>90</v>
      </c>
      <c r="S546" s="153">
        <f t="shared" si="25"/>
        <v>15000</v>
      </c>
      <c r="T546" s="16">
        <v>6.5</v>
      </c>
      <c r="U546" s="15">
        <v>10.44</v>
      </c>
      <c r="V546"/>
      <c r="W546" s="161">
        <f t="shared" si="32"/>
        <v>7983.75</v>
      </c>
      <c r="X546" s="138"/>
    </row>
    <row r="547" spans="1:24" ht="15" customHeight="1" x14ac:dyDescent="0.2">
      <c r="A547" s="223"/>
      <c r="B547" s="220"/>
      <c r="C547" s="11" t="s">
        <v>113</v>
      </c>
      <c r="D547" s="11" t="s">
        <v>1177</v>
      </c>
      <c r="E547" s="68" t="s">
        <v>82</v>
      </c>
      <c r="F547" s="68" t="s">
        <v>2104</v>
      </c>
      <c r="G547" s="13">
        <v>45245</v>
      </c>
      <c r="H547" s="13">
        <f t="shared" si="31"/>
        <v>45247</v>
      </c>
      <c r="I547" s="14">
        <v>20000</v>
      </c>
      <c r="J547" s="15">
        <v>90.018799999999999</v>
      </c>
      <c r="K547" s="13">
        <v>46343</v>
      </c>
      <c r="L547" s="15">
        <v>102.4423</v>
      </c>
      <c r="M547" s="14">
        <v>11414.08</v>
      </c>
      <c r="N547" s="14">
        <f t="shared" si="30"/>
        <v>8585.92</v>
      </c>
      <c r="O547" s="14">
        <v>20000</v>
      </c>
      <c r="P547" s="15">
        <v>90</v>
      </c>
      <c r="Q547" s="15">
        <v>90.75</v>
      </c>
      <c r="R547" s="15">
        <v>90</v>
      </c>
      <c r="S547" s="153">
        <f t="shared" si="25"/>
        <v>20000</v>
      </c>
      <c r="T547" s="16">
        <v>6.5</v>
      </c>
      <c r="U547" s="15">
        <v>10.46</v>
      </c>
      <c r="V547"/>
      <c r="W547" s="161">
        <f t="shared" si="32"/>
        <v>0</v>
      </c>
    </row>
    <row r="548" spans="1:24" ht="15" customHeight="1" x14ac:dyDescent="0.2">
      <c r="A548" s="223"/>
      <c r="B548" s="220"/>
      <c r="C548" s="11" t="s">
        <v>79</v>
      </c>
      <c r="D548" s="11" t="s">
        <v>1177</v>
      </c>
      <c r="E548" s="68" t="s">
        <v>82</v>
      </c>
      <c r="F548" s="68" t="s">
        <v>2111</v>
      </c>
      <c r="G548" s="13">
        <v>45251</v>
      </c>
      <c r="H548" s="13">
        <f t="shared" si="31"/>
        <v>45253</v>
      </c>
      <c r="I548" s="14">
        <v>15000</v>
      </c>
      <c r="J548" s="15"/>
      <c r="K548" s="13">
        <v>46349</v>
      </c>
      <c r="L548" s="15"/>
      <c r="M548" s="14"/>
      <c r="N548" s="14">
        <f t="shared" si="30"/>
        <v>0</v>
      </c>
      <c r="O548" s="14"/>
      <c r="P548" s="15"/>
      <c r="Q548" s="15"/>
      <c r="R548" s="15"/>
      <c r="S548" s="153">
        <f t="shared" si="25"/>
        <v>15000</v>
      </c>
      <c r="T548" s="16">
        <v>5.9</v>
      </c>
      <c r="U548" s="15" t="s">
        <v>1829</v>
      </c>
      <c r="V548"/>
      <c r="W548" s="161">
        <f t="shared" si="32"/>
        <v>15000</v>
      </c>
    </row>
    <row r="549" spans="1:24" ht="15" customHeight="1" x14ac:dyDescent="0.2">
      <c r="A549" s="223"/>
      <c r="B549" s="220"/>
      <c r="C549" s="11" t="s">
        <v>113</v>
      </c>
      <c r="D549" s="11" t="s">
        <v>1177</v>
      </c>
      <c r="E549" s="68" t="s">
        <v>80</v>
      </c>
      <c r="F549" s="68" t="s">
        <v>2112</v>
      </c>
      <c r="G549" s="13">
        <v>45252</v>
      </c>
      <c r="H549" s="13">
        <f t="shared" si="31"/>
        <v>45254</v>
      </c>
      <c r="I549" s="14">
        <v>30000</v>
      </c>
      <c r="J549" s="15">
        <v>91.885599999999997</v>
      </c>
      <c r="K549" s="13">
        <v>45985</v>
      </c>
      <c r="L549" s="15">
        <v>58.4604</v>
      </c>
      <c r="M549" s="14">
        <v>10100</v>
      </c>
      <c r="N549" s="14">
        <f t="shared" si="30"/>
        <v>7438.1100000000006</v>
      </c>
      <c r="O549" s="14">
        <v>17538.11</v>
      </c>
      <c r="P549" s="15">
        <v>90</v>
      </c>
      <c r="Q549" s="15">
        <v>92.5</v>
      </c>
      <c r="R549" s="15">
        <v>90</v>
      </c>
      <c r="S549" s="153">
        <f t="shared" si="25"/>
        <v>30000</v>
      </c>
      <c r="T549" s="16">
        <v>6</v>
      </c>
      <c r="U549" s="15">
        <v>10.61</v>
      </c>
      <c r="V549"/>
      <c r="W549" s="161">
        <f t="shared" si="32"/>
        <v>12461.89</v>
      </c>
    </row>
    <row r="550" spans="1:24" ht="15" customHeight="1" x14ac:dyDescent="0.2">
      <c r="A550" s="223"/>
      <c r="B550" s="220"/>
      <c r="C550" s="11" t="s">
        <v>408</v>
      </c>
      <c r="D550" s="11" t="s">
        <v>1177</v>
      </c>
      <c r="E550" s="68" t="s">
        <v>82</v>
      </c>
      <c r="F550" s="68" t="s">
        <v>2122</v>
      </c>
      <c r="G550" s="13">
        <v>45257</v>
      </c>
      <c r="H550" s="13">
        <f t="shared" si="31"/>
        <v>45259</v>
      </c>
      <c r="I550" s="14">
        <v>15000</v>
      </c>
      <c r="J550" s="15">
        <v>91.646699999999996</v>
      </c>
      <c r="K550" s="13">
        <v>46355</v>
      </c>
      <c r="L550" s="15">
        <v>107.0367</v>
      </c>
      <c r="M550" s="14">
        <v>14946</v>
      </c>
      <c r="N550" s="14">
        <f t="shared" si="30"/>
        <v>54</v>
      </c>
      <c r="O550" s="14">
        <v>15000</v>
      </c>
      <c r="P550" s="15">
        <v>90</v>
      </c>
      <c r="Q550" s="15">
        <v>100</v>
      </c>
      <c r="R550" s="15">
        <v>85</v>
      </c>
      <c r="S550" s="153">
        <f t="shared" si="25"/>
        <v>15000</v>
      </c>
      <c r="T550" s="16">
        <v>6.25</v>
      </c>
      <c r="U550" s="15">
        <v>9.52</v>
      </c>
      <c r="V550"/>
      <c r="W550" s="161">
        <f t="shared" si="32"/>
        <v>0</v>
      </c>
    </row>
    <row r="551" spans="1:24" ht="15" customHeight="1" x14ac:dyDescent="0.2">
      <c r="A551" s="223"/>
      <c r="B551" s="220"/>
      <c r="C551" s="11" t="s">
        <v>408</v>
      </c>
      <c r="D551" s="11" t="s">
        <v>1177</v>
      </c>
      <c r="E551" s="68" t="s">
        <v>85</v>
      </c>
      <c r="F551" s="68" t="s">
        <v>2123</v>
      </c>
      <c r="G551" s="13">
        <v>45257</v>
      </c>
      <c r="H551" s="13">
        <f t="shared" si="31"/>
        <v>45259</v>
      </c>
      <c r="I551" s="14">
        <v>7500</v>
      </c>
      <c r="J551" s="15">
        <v>90</v>
      </c>
      <c r="K551" s="13">
        <v>46720</v>
      </c>
      <c r="L551" s="15">
        <v>66.666700000000006</v>
      </c>
      <c r="M551" s="14">
        <v>5000</v>
      </c>
      <c r="N551" s="14">
        <f t="shared" si="30"/>
        <v>0</v>
      </c>
      <c r="O551" s="14">
        <v>5000</v>
      </c>
      <c r="P551" s="15">
        <v>90</v>
      </c>
      <c r="Q551" s="15">
        <v>90</v>
      </c>
      <c r="R551" s="15">
        <v>90</v>
      </c>
      <c r="S551" s="153">
        <f t="shared" ref="S551:S570" si="34">I551</f>
        <v>7500</v>
      </c>
      <c r="T551" s="16">
        <v>6.5</v>
      </c>
      <c r="U551" s="15">
        <v>9.57</v>
      </c>
      <c r="V551"/>
      <c r="W551" s="161">
        <f t="shared" si="32"/>
        <v>2500</v>
      </c>
    </row>
    <row r="552" spans="1:24" ht="15" customHeight="1" x14ac:dyDescent="0.2">
      <c r="A552" s="223"/>
      <c r="B552" s="220"/>
      <c r="C552" s="11" t="s">
        <v>79</v>
      </c>
      <c r="D552" s="11" t="s">
        <v>1177</v>
      </c>
      <c r="E552" s="68" t="s">
        <v>80</v>
      </c>
      <c r="F552" s="68" t="s">
        <v>2124</v>
      </c>
      <c r="G552" s="13">
        <v>45258</v>
      </c>
      <c r="H552" s="13">
        <f t="shared" si="31"/>
        <v>45260</v>
      </c>
      <c r="I552" s="14">
        <v>5000</v>
      </c>
      <c r="J552" s="15"/>
      <c r="K552" s="13">
        <v>45991</v>
      </c>
      <c r="L552" s="15"/>
      <c r="M552" s="14"/>
      <c r="N552" s="14">
        <f t="shared" si="30"/>
        <v>0</v>
      </c>
      <c r="O552" s="14"/>
      <c r="P552" s="15"/>
      <c r="Q552" s="15"/>
      <c r="R552" s="15"/>
      <c r="S552" s="153">
        <f t="shared" si="34"/>
        <v>5000</v>
      </c>
      <c r="T552" s="16"/>
      <c r="U552" s="15" t="s">
        <v>1829</v>
      </c>
      <c r="V552"/>
      <c r="W552" s="161">
        <f t="shared" si="32"/>
        <v>5000</v>
      </c>
    </row>
    <row r="553" spans="1:24" ht="15" customHeight="1" x14ac:dyDescent="0.2">
      <c r="A553" s="223"/>
      <c r="B553" s="220"/>
      <c r="C553" s="11" t="s">
        <v>79</v>
      </c>
      <c r="D553" s="11" t="s">
        <v>1177</v>
      </c>
      <c r="E553" s="68" t="s">
        <v>77</v>
      </c>
      <c r="F553" s="68" t="s">
        <v>2125</v>
      </c>
      <c r="G553" s="13">
        <v>45258</v>
      </c>
      <c r="H553" s="13">
        <f t="shared" si="31"/>
        <v>45260</v>
      </c>
      <c r="I553" s="14">
        <v>10000</v>
      </c>
      <c r="J553" s="15">
        <v>90.006699999999995</v>
      </c>
      <c r="K553" s="13">
        <v>47087</v>
      </c>
      <c r="L553" s="15">
        <v>100.387</v>
      </c>
      <c r="M553" s="14">
        <v>9961.2999999999993</v>
      </c>
      <c r="N553" s="14">
        <f t="shared" si="30"/>
        <v>38.700000000000728</v>
      </c>
      <c r="O553" s="14">
        <v>10000</v>
      </c>
      <c r="P553" s="15">
        <v>90</v>
      </c>
      <c r="Q553" s="15">
        <v>92</v>
      </c>
      <c r="R553" s="15">
        <v>90</v>
      </c>
      <c r="S553" s="153">
        <f t="shared" si="34"/>
        <v>10000</v>
      </c>
      <c r="T553" s="16">
        <v>6.5</v>
      </c>
      <c r="U553" s="15">
        <v>9.0299999999999994</v>
      </c>
      <c r="V553"/>
      <c r="W553" s="161">
        <f t="shared" si="32"/>
        <v>0</v>
      </c>
    </row>
    <row r="554" spans="1:24" ht="15" customHeight="1" x14ac:dyDescent="0.2">
      <c r="A554" s="223"/>
      <c r="B554" s="220"/>
      <c r="C554" s="11" t="s">
        <v>79</v>
      </c>
      <c r="D554" s="11" t="s">
        <v>1177</v>
      </c>
      <c r="E554" s="68" t="s">
        <v>82</v>
      </c>
      <c r="F554" s="68" t="s">
        <v>2126</v>
      </c>
      <c r="G554" s="13">
        <v>45258</v>
      </c>
      <c r="H554" s="13">
        <f t="shared" si="31"/>
        <v>45260</v>
      </c>
      <c r="I554" s="14">
        <v>10000</v>
      </c>
      <c r="J554" s="15">
        <v>92</v>
      </c>
      <c r="K554" s="13">
        <v>46356</v>
      </c>
      <c r="L554" s="15">
        <v>102.065</v>
      </c>
      <c r="M554" s="14">
        <v>10000</v>
      </c>
      <c r="N554" s="14">
        <f t="shared" si="30"/>
        <v>0</v>
      </c>
      <c r="O554" s="14">
        <v>10000</v>
      </c>
      <c r="P554" s="15">
        <v>92</v>
      </c>
      <c r="Q554" s="15">
        <v>92</v>
      </c>
      <c r="R554" s="15">
        <v>88</v>
      </c>
      <c r="S554" s="153">
        <f t="shared" si="34"/>
        <v>10000</v>
      </c>
      <c r="T554" s="16">
        <v>6</v>
      </c>
      <c r="U554" s="15">
        <v>9.11</v>
      </c>
      <c r="V554"/>
      <c r="W554" s="161">
        <f t="shared" si="32"/>
        <v>0</v>
      </c>
    </row>
    <row r="555" spans="1:24" ht="15" customHeight="1" x14ac:dyDescent="0.2">
      <c r="A555" s="223"/>
      <c r="B555" s="234" t="s">
        <v>946</v>
      </c>
      <c r="C555" s="122" t="s">
        <v>113</v>
      </c>
      <c r="D555" s="4" t="s">
        <v>1177</v>
      </c>
      <c r="E555" s="4" t="s">
        <v>82</v>
      </c>
      <c r="F555" s="18" t="s">
        <v>2127</v>
      </c>
      <c r="G555" s="6">
        <v>45259</v>
      </c>
      <c r="H555" s="6">
        <f t="shared" si="31"/>
        <v>45261</v>
      </c>
      <c r="I555" s="7">
        <v>20000</v>
      </c>
      <c r="J555" s="8">
        <v>90.026200000000003</v>
      </c>
      <c r="K555" s="6">
        <v>46357</v>
      </c>
      <c r="L555" s="8">
        <v>30.358899999999998</v>
      </c>
      <c r="M555" s="7"/>
      <c r="N555" s="7">
        <f t="shared" si="30"/>
        <v>6071.79</v>
      </c>
      <c r="O555" s="7">
        <v>6071.79</v>
      </c>
      <c r="P555" s="8">
        <v>90</v>
      </c>
      <c r="Q555" s="8">
        <v>95</v>
      </c>
      <c r="R555" s="8">
        <v>90</v>
      </c>
      <c r="S555" s="154">
        <f t="shared" si="34"/>
        <v>20000</v>
      </c>
      <c r="T555" s="9">
        <v>6.5</v>
      </c>
      <c r="U555" s="8">
        <v>10.46</v>
      </c>
      <c r="V555"/>
      <c r="W555" s="161">
        <f t="shared" si="32"/>
        <v>13928.21</v>
      </c>
    </row>
    <row r="556" spans="1:24" ht="15" customHeight="1" x14ac:dyDescent="0.2">
      <c r="A556" s="223"/>
      <c r="B556" s="235"/>
      <c r="C556" s="122" t="s">
        <v>111</v>
      </c>
      <c r="D556" s="4" t="s">
        <v>1397</v>
      </c>
      <c r="E556" s="4" t="s">
        <v>80</v>
      </c>
      <c r="F556" s="18" t="s">
        <v>2128</v>
      </c>
      <c r="G556" s="6">
        <v>45259</v>
      </c>
      <c r="H556" s="6">
        <f t="shared" si="31"/>
        <v>45261</v>
      </c>
      <c r="I556" s="7">
        <v>70000</v>
      </c>
      <c r="J556" s="8">
        <v>91.5</v>
      </c>
      <c r="K556" s="6">
        <v>45992</v>
      </c>
      <c r="L556" s="8">
        <v>85.014300000000006</v>
      </c>
      <c r="M556" s="7">
        <v>47510</v>
      </c>
      <c r="N556" s="7">
        <f t="shared" si="30"/>
        <v>12000</v>
      </c>
      <c r="O556" s="7">
        <v>59510</v>
      </c>
      <c r="P556" s="8">
        <v>91.5</v>
      </c>
      <c r="Q556" s="8">
        <v>91.5</v>
      </c>
      <c r="R556" s="8">
        <v>91.5</v>
      </c>
      <c r="S556" s="154">
        <f t="shared" si="34"/>
        <v>70000</v>
      </c>
      <c r="T556" s="9">
        <v>5</v>
      </c>
      <c r="U556" s="8">
        <v>9.7799999999999994</v>
      </c>
      <c r="V556"/>
      <c r="W556" s="161">
        <f t="shared" si="32"/>
        <v>10490</v>
      </c>
    </row>
    <row r="557" spans="1:24" ht="15" customHeight="1" x14ac:dyDescent="0.2">
      <c r="A557" s="223"/>
      <c r="B557" s="235"/>
      <c r="C557" s="122" t="s">
        <v>111</v>
      </c>
      <c r="D557" s="4" t="s">
        <v>1397</v>
      </c>
      <c r="E557" s="4" t="s">
        <v>82</v>
      </c>
      <c r="F557" s="18" t="s">
        <v>2129</v>
      </c>
      <c r="G557" s="6">
        <v>45259</v>
      </c>
      <c r="H557" s="6">
        <f t="shared" si="31"/>
        <v>45261</v>
      </c>
      <c r="I557" s="7">
        <v>70000</v>
      </c>
      <c r="J557" s="8">
        <v>90.5</v>
      </c>
      <c r="K557" s="6">
        <v>46357</v>
      </c>
      <c r="L557" s="8">
        <v>70.078599999999994</v>
      </c>
      <c r="M557" s="7">
        <v>40055</v>
      </c>
      <c r="N557" s="7">
        <f t="shared" si="30"/>
        <v>9000</v>
      </c>
      <c r="O557" s="7">
        <v>49055</v>
      </c>
      <c r="P557" s="8">
        <v>90.5</v>
      </c>
      <c r="Q557" s="8">
        <v>90.5</v>
      </c>
      <c r="R557" s="8">
        <v>90.5</v>
      </c>
      <c r="S557" s="154">
        <f t="shared" si="34"/>
        <v>70000</v>
      </c>
      <c r="T557" s="9">
        <v>5.5</v>
      </c>
      <c r="U557" s="8">
        <v>9.1999999999999993</v>
      </c>
      <c r="V557"/>
      <c r="W557" s="161">
        <f t="shared" si="32"/>
        <v>20945</v>
      </c>
    </row>
    <row r="558" spans="1:24" ht="15" customHeight="1" x14ac:dyDescent="0.2">
      <c r="A558" s="223"/>
      <c r="B558" s="235"/>
      <c r="C558" s="122" t="s">
        <v>111</v>
      </c>
      <c r="D558" s="4" t="s">
        <v>1397</v>
      </c>
      <c r="E558" s="4" t="s">
        <v>85</v>
      </c>
      <c r="F558" s="18" t="s">
        <v>2130</v>
      </c>
      <c r="G558" s="6">
        <v>45259</v>
      </c>
      <c r="H558" s="6">
        <f t="shared" si="31"/>
        <v>45261</v>
      </c>
      <c r="I558" s="7">
        <v>14000</v>
      </c>
      <c r="J558" s="8">
        <v>90</v>
      </c>
      <c r="K558" s="6">
        <v>46722</v>
      </c>
      <c r="L558" s="8">
        <v>48.894599999999997</v>
      </c>
      <c r="M558" s="7">
        <v>6845.25</v>
      </c>
      <c r="N558" s="7">
        <f t="shared" si="30"/>
        <v>0</v>
      </c>
      <c r="O558" s="7">
        <v>6845.25</v>
      </c>
      <c r="P558" s="8">
        <v>90</v>
      </c>
      <c r="Q558" s="8">
        <v>90</v>
      </c>
      <c r="R558" s="8">
        <v>90</v>
      </c>
      <c r="S558" s="154">
        <f t="shared" si="34"/>
        <v>14000</v>
      </c>
      <c r="T558" s="9">
        <v>6.25</v>
      </c>
      <c r="U558" s="8">
        <v>9.3000000000000007</v>
      </c>
      <c r="V558"/>
      <c r="W558" s="161">
        <f t="shared" si="32"/>
        <v>7154.75</v>
      </c>
    </row>
    <row r="559" spans="1:24" ht="15" customHeight="1" x14ac:dyDescent="0.2">
      <c r="A559" s="223"/>
      <c r="B559" s="235"/>
      <c r="C559" s="122" t="s">
        <v>111</v>
      </c>
      <c r="D559" s="4" t="s">
        <v>1397</v>
      </c>
      <c r="E559" s="4" t="s">
        <v>77</v>
      </c>
      <c r="F559" s="18" t="s">
        <v>2131</v>
      </c>
      <c r="G559" s="6">
        <v>45259</v>
      </c>
      <c r="H559" s="6">
        <f t="shared" si="31"/>
        <v>45261</v>
      </c>
      <c r="I559" s="7">
        <v>5000</v>
      </c>
      <c r="J559" s="8">
        <v>90</v>
      </c>
      <c r="K559" s="6">
        <v>46753</v>
      </c>
      <c r="L559" s="8">
        <v>78.417400000000001</v>
      </c>
      <c r="M559" s="7">
        <v>3920.87</v>
      </c>
      <c r="N559" s="7">
        <f t="shared" si="30"/>
        <v>0</v>
      </c>
      <c r="O559" s="7">
        <v>3920.87</v>
      </c>
      <c r="P559" s="8">
        <v>90</v>
      </c>
      <c r="Q559" s="8">
        <v>90</v>
      </c>
      <c r="R559" s="8">
        <v>90</v>
      </c>
      <c r="S559" s="154">
        <f t="shared" si="34"/>
        <v>5000</v>
      </c>
      <c r="T559" s="9">
        <v>6.75</v>
      </c>
      <c r="U559" s="8">
        <v>9.3000000000000007</v>
      </c>
      <c r="V559"/>
      <c r="W559" s="161">
        <f t="shared" si="32"/>
        <v>1079.1300000000001</v>
      </c>
    </row>
    <row r="560" spans="1:24" ht="15" customHeight="1" x14ac:dyDescent="0.2">
      <c r="A560" s="223"/>
      <c r="B560" s="235"/>
      <c r="C560" s="122" t="s">
        <v>111</v>
      </c>
      <c r="D560" s="4" t="s">
        <v>1397</v>
      </c>
      <c r="E560" s="4" t="s">
        <v>101</v>
      </c>
      <c r="F560" s="18" t="s">
        <v>2132</v>
      </c>
      <c r="G560" s="6">
        <v>45259</v>
      </c>
      <c r="H560" s="6">
        <f t="shared" si="31"/>
        <v>45261</v>
      </c>
      <c r="I560" s="7">
        <v>5000</v>
      </c>
      <c r="J560" s="8">
        <v>90</v>
      </c>
      <c r="K560" s="6">
        <v>47818</v>
      </c>
      <c r="L560" s="8">
        <v>16</v>
      </c>
      <c r="M560" s="7">
        <v>800</v>
      </c>
      <c r="N560" s="7">
        <f t="shared" si="30"/>
        <v>0</v>
      </c>
      <c r="O560" s="7">
        <v>800</v>
      </c>
      <c r="P560" s="8">
        <v>90</v>
      </c>
      <c r="Q560" s="8">
        <v>90</v>
      </c>
      <c r="R560" s="8">
        <v>90</v>
      </c>
      <c r="S560" s="154">
        <f t="shared" si="34"/>
        <v>5000</v>
      </c>
      <c r="T560" s="9">
        <v>7.5</v>
      </c>
      <c r="U560" s="8">
        <v>9.49</v>
      </c>
      <c r="V560"/>
      <c r="W560" s="161">
        <f t="shared" si="32"/>
        <v>4200</v>
      </c>
    </row>
    <row r="561" spans="1:23" ht="15" customHeight="1" x14ac:dyDescent="0.2">
      <c r="A561" s="223"/>
      <c r="B561" s="235"/>
      <c r="C561" s="122" t="s">
        <v>79</v>
      </c>
      <c r="D561" s="4" t="s">
        <v>1177</v>
      </c>
      <c r="E561" s="4" t="s">
        <v>82</v>
      </c>
      <c r="F561" s="18" t="s">
        <v>2136</v>
      </c>
      <c r="G561" s="6">
        <v>45265</v>
      </c>
      <c r="H561" s="6">
        <f t="shared" si="31"/>
        <v>45267</v>
      </c>
      <c r="I561" s="7">
        <v>10000</v>
      </c>
      <c r="J561" s="8">
        <v>90</v>
      </c>
      <c r="K561" s="6">
        <v>46356</v>
      </c>
      <c r="L561" s="8">
        <v>25.498000000000001</v>
      </c>
      <c r="M561" s="7">
        <v>1437.8</v>
      </c>
      <c r="N561" s="7">
        <f t="shared" si="30"/>
        <v>1112.0000000000002</v>
      </c>
      <c r="O561" s="7">
        <v>2549.8000000000002</v>
      </c>
      <c r="P561" s="8">
        <v>90</v>
      </c>
      <c r="Q561" s="8">
        <v>95</v>
      </c>
      <c r="R561" s="8">
        <v>90</v>
      </c>
      <c r="S561" s="154">
        <f t="shared" si="34"/>
        <v>10000</v>
      </c>
      <c r="T561" s="9">
        <v>6</v>
      </c>
      <c r="U561" s="8">
        <v>9.3800000000000008</v>
      </c>
      <c r="V561"/>
      <c r="W561" s="161">
        <f t="shared" si="32"/>
        <v>7450.2</v>
      </c>
    </row>
    <row r="562" spans="1:23" ht="15" customHeight="1" x14ac:dyDescent="0.2">
      <c r="A562" s="223"/>
      <c r="B562" s="235"/>
      <c r="C562" s="122" t="s">
        <v>79</v>
      </c>
      <c r="D562" s="4" t="s">
        <v>1177</v>
      </c>
      <c r="E562" s="4" t="s">
        <v>82</v>
      </c>
      <c r="F562" s="18" t="s">
        <v>2145</v>
      </c>
      <c r="G562" s="6">
        <v>45272</v>
      </c>
      <c r="H562" s="6">
        <f t="shared" si="31"/>
        <v>45274</v>
      </c>
      <c r="I562" s="7">
        <v>15000</v>
      </c>
      <c r="J562" s="8">
        <v>92</v>
      </c>
      <c r="K562" s="6">
        <v>46370</v>
      </c>
      <c r="L562" s="8">
        <v>24.062000000000001</v>
      </c>
      <c r="M562" s="7">
        <v>1299.3</v>
      </c>
      <c r="N562" s="7">
        <f t="shared" si="30"/>
        <v>1800.0000000000002</v>
      </c>
      <c r="O562" s="7">
        <v>3099.3</v>
      </c>
      <c r="P562" s="8">
        <v>92</v>
      </c>
      <c r="Q562" s="8">
        <v>92</v>
      </c>
      <c r="R562" s="8">
        <v>88</v>
      </c>
      <c r="S562" s="154">
        <f t="shared" si="34"/>
        <v>15000</v>
      </c>
      <c r="T562" s="9">
        <v>6</v>
      </c>
      <c r="U562" s="8">
        <v>9.11</v>
      </c>
      <c r="V562"/>
      <c r="W562" s="161">
        <f t="shared" si="32"/>
        <v>11900.7</v>
      </c>
    </row>
    <row r="563" spans="1:23" ht="15" customHeight="1" x14ac:dyDescent="0.2">
      <c r="A563" s="223"/>
      <c r="B563" s="235"/>
      <c r="C563" s="122" t="s">
        <v>111</v>
      </c>
      <c r="D563" s="4" t="s">
        <v>1177</v>
      </c>
      <c r="E563" s="4" t="s">
        <v>77</v>
      </c>
      <c r="F563" s="18" t="s">
        <v>2146</v>
      </c>
      <c r="G563" s="6">
        <v>45273</v>
      </c>
      <c r="H563" s="6">
        <f t="shared" si="31"/>
        <v>45275</v>
      </c>
      <c r="I563" s="7">
        <v>10000</v>
      </c>
      <c r="J563" s="8">
        <v>90.595100000000002</v>
      </c>
      <c r="K563" s="6">
        <v>47102</v>
      </c>
      <c r="L563" s="8">
        <v>85.99</v>
      </c>
      <c r="M563" s="7">
        <v>500</v>
      </c>
      <c r="N563" s="7">
        <f t="shared" si="30"/>
        <v>8099</v>
      </c>
      <c r="O563" s="7">
        <v>8599</v>
      </c>
      <c r="P563" s="8">
        <v>90</v>
      </c>
      <c r="Q563" s="8">
        <v>94</v>
      </c>
      <c r="R563" s="8">
        <v>90</v>
      </c>
      <c r="S563" s="154">
        <f t="shared" si="34"/>
        <v>10000</v>
      </c>
      <c r="T563" s="9">
        <v>6.5</v>
      </c>
      <c r="U563" s="8">
        <v>8.8699999999999992</v>
      </c>
      <c r="V563"/>
      <c r="W563" s="161">
        <f t="shared" si="32"/>
        <v>1401</v>
      </c>
    </row>
    <row r="564" spans="1:23" ht="15" customHeight="1" x14ac:dyDescent="0.2">
      <c r="A564" s="223"/>
      <c r="B564" s="235"/>
      <c r="C564" s="122" t="s">
        <v>113</v>
      </c>
      <c r="D564" s="4" t="s">
        <v>1177</v>
      </c>
      <c r="E564" s="4" t="s">
        <v>80</v>
      </c>
      <c r="F564" s="18" t="s">
        <v>2147</v>
      </c>
      <c r="G564" s="6">
        <v>45273</v>
      </c>
      <c r="H564" s="6">
        <f t="shared" si="31"/>
        <v>45275</v>
      </c>
      <c r="I564" s="7">
        <v>30000</v>
      </c>
      <c r="J564" s="8">
        <v>90.118499999999997</v>
      </c>
      <c r="K564" s="6">
        <v>46006</v>
      </c>
      <c r="L564" s="8">
        <v>30.422599999999999</v>
      </c>
      <c r="M564" s="7">
        <v>0</v>
      </c>
      <c r="N564" s="7">
        <f t="shared" si="30"/>
        <v>9126.7900000000009</v>
      </c>
      <c r="O564" s="7">
        <v>9126.7900000000009</v>
      </c>
      <c r="P564" s="8">
        <v>90</v>
      </c>
      <c r="Q564" s="8">
        <v>95</v>
      </c>
      <c r="R564" s="8">
        <v>90</v>
      </c>
      <c r="S564" s="154">
        <f t="shared" si="34"/>
        <v>30000</v>
      </c>
      <c r="T564" s="9">
        <v>6</v>
      </c>
      <c r="U564" s="8">
        <v>11.68</v>
      </c>
      <c r="V564"/>
      <c r="W564" s="161">
        <f t="shared" si="32"/>
        <v>20873.21</v>
      </c>
    </row>
    <row r="565" spans="1:23" ht="15" customHeight="1" x14ac:dyDescent="0.2">
      <c r="A565" s="223"/>
      <c r="B565" s="235"/>
      <c r="C565" s="122" t="s">
        <v>76</v>
      </c>
      <c r="D565" s="4" t="s">
        <v>1177</v>
      </c>
      <c r="E565" s="4" t="s">
        <v>80</v>
      </c>
      <c r="F565" s="18" t="s">
        <v>2154</v>
      </c>
      <c r="G565" s="6">
        <v>45278</v>
      </c>
      <c r="H565" s="6">
        <f t="shared" si="31"/>
        <v>45280</v>
      </c>
      <c r="I565" s="7">
        <v>30000</v>
      </c>
      <c r="J565" s="8">
        <v>96.744900000000001</v>
      </c>
      <c r="K565" s="6">
        <v>46011</v>
      </c>
      <c r="L565" s="8">
        <v>65.099999999999994</v>
      </c>
      <c r="M565" s="7">
        <v>19520</v>
      </c>
      <c r="N565" s="7">
        <f t="shared" si="30"/>
        <v>0</v>
      </c>
      <c r="O565" s="7">
        <v>19520</v>
      </c>
      <c r="P565" s="8">
        <v>96.5</v>
      </c>
      <c r="Q565" s="8">
        <v>98</v>
      </c>
      <c r="R565" s="8">
        <v>90</v>
      </c>
      <c r="S565" s="154">
        <f t="shared" si="34"/>
        <v>30000</v>
      </c>
      <c r="T565" s="9">
        <v>6</v>
      </c>
      <c r="U565" s="8">
        <v>7.79</v>
      </c>
      <c r="V565"/>
      <c r="W565" s="161">
        <f t="shared" si="32"/>
        <v>10480</v>
      </c>
    </row>
    <row r="566" spans="1:23" ht="15" customHeight="1" x14ac:dyDescent="0.2">
      <c r="A566" s="223"/>
      <c r="B566" s="235"/>
      <c r="C566" s="122" t="s">
        <v>79</v>
      </c>
      <c r="D566" s="4" t="s">
        <v>1177</v>
      </c>
      <c r="E566" s="4" t="s">
        <v>82</v>
      </c>
      <c r="F566" s="18" t="s">
        <v>2155</v>
      </c>
      <c r="G566" s="6">
        <v>45279</v>
      </c>
      <c r="H566" s="6">
        <f t="shared" si="31"/>
        <v>45281</v>
      </c>
      <c r="I566" s="7">
        <v>5000</v>
      </c>
      <c r="J566" s="8">
        <v>91.742800000000003</v>
      </c>
      <c r="K566" s="6">
        <v>46370</v>
      </c>
      <c r="L566" s="8">
        <v>76.36</v>
      </c>
      <c r="M566" s="7">
        <v>2000</v>
      </c>
      <c r="N566" s="7">
        <f t="shared" si="30"/>
        <v>1818</v>
      </c>
      <c r="O566" s="7">
        <v>3818</v>
      </c>
      <c r="P566" s="8">
        <v>91</v>
      </c>
      <c r="Q566" s="8">
        <v>94</v>
      </c>
      <c r="R566" s="8">
        <v>91</v>
      </c>
      <c r="S566" s="154">
        <f t="shared" si="34"/>
        <v>5000</v>
      </c>
      <c r="T566" s="9">
        <v>6</v>
      </c>
      <c r="U566" s="8">
        <v>9.2100000000000009</v>
      </c>
      <c r="V566"/>
      <c r="W566" s="161">
        <f t="shared" si="32"/>
        <v>1182</v>
      </c>
    </row>
    <row r="567" spans="1:23" ht="15" customHeight="1" x14ac:dyDescent="0.2">
      <c r="A567" s="223"/>
      <c r="B567" s="235"/>
      <c r="C567" s="122" t="s">
        <v>111</v>
      </c>
      <c r="D567" s="4" t="s">
        <v>1177</v>
      </c>
      <c r="E567" s="4" t="s">
        <v>85</v>
      </c>
      <c r="F567" s="18" t="s">
        <v>2156</v>
      </c>
      <c r="G567" s="6">
        <v>45280</v>
      </c>
      <c r="H567" s="6">
        <f t="shared" si="31"/>
        <v>45282</v>
      </c>
      <c r="I567" s="7">
        <v>10000</v>
      </c>
      <c r="J567" s="8">
        <v>90.372100000000003</v>
      </c>
      <c r="K567" s="6">
        <v>46722</v>
      </c>
      <c r="L567" s="8">
        <v>56.461199999999998</v>
      </c>
      <c r="M567" s="7">
        <v>590</v>
      </c>
      <c r="N567" s="7">
        <f t="shared" si="30"/>
        <v>5056.12</v>
      </c>
      <c r="O567" s="7">
        <v>5646.12</v>
      </c>
      <c r="P567" s="8">
        <v>90</v>
      </c>
      <c r="Q567" s="8">
        <v>92</v>
      </c>
      <c r="R567" s="8">
        <v>90</v>
      </c>
      <c r="S567" s="154">
        <f t="shared" si="34"/>
        <v>10000</v>
      </c>
      <c r="T567" s="9">
        <v>6.25</v>
      </c>
      <c r="U567" s="8">
        <v>9.18</v>
      </c>
      <c r="V567"/>
      <c r="W567" s="161">
        <f t="shared" si="32"/>
        <v>4353.88</v>
      </c>
    </row>
    <row r="568" spans="1:23" ht="15" customHeight="1" x14ac:dyDescent="0.2">
      <c r="A568" s="223"/>
      <c r="B568" s="235"/>
      <c r="C568" s="122" t="s">
        <v>113</v>
      </c>
      <c r="D568" s="4" t="s">
        <v>1177</v>
      </c>
      <c r="E568" s="4" t="s">
        <v>80</v>
      </c>
      <c r="F568" s="18" t="s">
        <v>2157</v>
      </c>
      <c r="G568" s="6">
        <v>45280</v>
      </c>
      <c r="H568" s="6">
        <f t="shared" si="31"/>
        <v>45282</v>
      </c>
      <c r="I568" s="7">
        <v>30000</v>
      </c>
      <c r="J568" s="8"/>
      <c r="K568" s="6">
        <v>46013</v>
      </c>
      <c r="L568" s="8"/>
      <c r="M568" s="7"/>
      <c r="N568" s="7">
        <f t="shared" ref="N568:N570" si="35">O568-M568</f>
        <v>0</v>
      </c>
      <c r="O568" s="7"/>
      <c r="P568" s="8"/>
      <c r="Q568" s="8"/>
      <c r="R568" s="8"/>
      <c r="S568" s="154">
        <f t="shared" si="34"/>
        <v>30000</v>
      </c>
      <c r="T568" s="9"/>
      <c r="U568" s="8" t="s">
        <v>1829</v>
      </c>
      <c r="V568"/>
      <c r="W568" s="161">
        <f t="shared" si="32"/>
        <v>30000</v>
      </c>
    </row>
    <row r="569" spans="1:23" ht="15" customHeight="1" x14ac:dyDescent="0.2">
      <c r="A569" s="223"/>
      <c r="B569" s="235"/>
      <c r="C569" s="122" t="s">
        <v>79</v>
      </c>
      <c r="D569" s="4" t="s">
        <v>1177</v>
      </c>
      <c r="E569" s="4" t="s">
        <v>82</v>
      </c>
      <c r="F569" s="18" t="s">
        <v>2164</v>
      </c>
      <c r="G569" s="6">
        <v>45286</v>
      </c>
      <c r="H569" s="6">
        <f t="shared" si="31"/>
        <v>45288</v>
      </c>
      <c r="I569" s="7">
        <v>15000</v>
      </c>
      <c r="J569" s="8">
        <v>91.003100000000003</v>
      </c>
      <c r="K569" s="6">
        <v>46370</v>
      </c>
      <c r="L569" s="8">
        <v>44.173299999999998</v>
      </c>
      <c r="M569" s="7">
        <v>5000</v>
      </c>
      <c r="N569" s="7">
        <f t="shared" si="35"/>
        <v>1626</v>
      </c>
      <c r="O569" s="7">
        <v>6626</v>
      </c>
      <c r="P569" s="8">
        <v>90</v>
      </c>
      <c r="Q569" s="8">
        <v>91</v>
      </c>
      <c r="R569" s="8">
        <v>90</v>
      </c>
      <c r="S569" s="154">
        <f t="shared" si="34"/>
        <v>15000</v>
      </c>
      <c r="T569" s="9">
        <v>6</v>
      </c>
      <c r="U569" s="8">
        <v>9.52</v>
      </c>
      <c r="V569"/>
      <c r="W569" s="161">
        <f t="shared" si="32"/>
        <v>8374</v>
      </c>
    </row>
    <row r="570" spans="1:23" ht="15" customHeight="1" x14ac:dyDescent="0.2">
      <c r="A570" s="223"/>
      <c r="B570" s="235"/>
      <c r="C570" s="122" t="s">
        <v>113</v>
      </c>
      <c r="D570" s="4" t="s">
        <v>1177</v>
      </c>
      <c r="E570" s="4" t="s">
        <v>80</v>
      </c>
      <c r="F570" s="18" t="s">
        <v>2165</v>
      </c>
      <c r="G570" s="6">
        <v>45287</v>
      </c>
      <c r="H570" s="6">
        <f t="shared" si="31"/>
        <v>45289</v>
      </c>
      <c r="I570" s="7">
        <v>30000</v>
      </c>
      <c r="J570" s="8"/>
      <c r="K570" s="6">
        <v>46020</v>
      </c>
      <c r="L570" s="8"/>
      <c r="M570" s="7"/>
      <c r="N570" s="7">
        <f t="shared" si="35"/>
        <v>0</v>
      </c>
      <c r="O570" s="7"/>
      <c r="P570" s="8"/>
      <c r="Q570" s="8"/>
      <c r="R570" s="8"/>
      <c r="S570" s="154">
        <f t="shared" si="34"/>
        <v>30000</v>
      </c>
      <c r="T570" s="9">
        <v>6</v>
      </c>
      <c r="U570" s="8" t="s">
        <v>1829</v>
      </c>
      <c r="V570"/>
      <c r="W570" s="161">
        <f t="shared" si="32"/>
        <v>30000</v>
      </c>
    </row>
    <row r="571" spans="1:23" s="77" customFormat="1" ht="15" customHeight="1" x14ac:dyDescent="0.2">
      <c r="A571" s="168">
        <v>2024</v>
      </c>
      <c r="B571" s="219" t="s">
        <v>945</v>
      </c>
      <c r="C571" s="11" t="s">
        <v>111</v>
      </c>
      <c r="D571" s="11" t="s">
        <v>1177</v>
      </c>
      <c r="E571" s="68" t="s">
        <v>85</v>
      </c>
      <c r="F571" s="68" t="s">
        <v>2174</v>
      </c>
      <c r="G571" s="13">
        <v>45294</v>
      </c>
      <c r="H571" s="13">
        <v>45296</v>
      </c>
      <c r="I571" s="14">
        <v>20000</v>
      </c>
      <c r="J571" s="15"/>
      <c r="K571" s="13">
        <v>46526</v>
      </c>
      <c r="L571" s="15"/>
      <c r="M571" s="14"/>
      <c r="N571" s="14">
        <v>0</v>
      </c>
      <c r="O571" s="14"/>
      <c r="P571" s="15"/>
      <c r="Q571" s="15"/>
      <c r="R571" s="15"/>
      <c r="S571" s="153">
        <v>20000</v>
      </c>
      <c r="T571" s="16"/>
      <c r="U571" s="15" t="s">
        <v>1829</v>
      </c>
      <c r="W571" s="161">
        <f t="shared" si="32"/>
        <v>20000</v>
      </c>
    </row>
    <row r="572" spans="1:23" s="77" customFormat="1" ht="15" customHeight="1" x14ac:dyDescent="0.2">
      <c r="A572" s="144"/>
      <c r="B572" s="220"/>
      <c r="C572" s="11" t="s">
        <v>79</v>
      </c>
      <c r="D572" s="11" t="s">
        <v>1177</v>
      </c>
      <c r="E572" s="68" t="s">
        <v>82</v>
      </c>
      <c r="F572" s="68" t="s">
        <v>2187</v>
      </c>
      <c r="G572" s="13">
        <v>45300</v>
      </c>
      <c r="H572" s="13">
        <v>45302</v>
      </c>
      <c r="I572" s="14">
        <v>5000</v>
      </c>
      <c r="J572" s="15">
        <v>92.194500000000005</v>
      </c>
      <c r="K572" s="13">
        <v>46398</v>
      </c>
      <c r="L572" s="15">
        <v>95.662000000000006</v>
      </c>
      <c r="M572" s="14">
        <v>200</v>
      </c>
      <c r="N572" s="14">
        <v>2283.1</v>
      </c>
      <c r="O572" s="14">
        <v>2483.1</v>
      </c>
      <c r="P572" s="15">
        <v>92</v>
      </c>
      <c r="Q572" s="15">
        <v>100</v>
      </c>
      <c r="R572" s="15">
        <v>90</v>
      </c>
      <c r="S572" s="153">
        <v>5000</v>
      </c>
      <c r="T572" s="16">
        <v>6</v>
      </c>
      <c r="U572" s="15">
        <v>9.0299999999999994</v>
      </c>
      <c r="W572" s="161">
        <f t="shared" si="32"/>
        <v>2516.9</v>
      </c>
    </row>
    <row r="573" spans="1:23" ht="15" customHeight="1" x14ac:dyDescent="0.2">
      <c r="A573" s="144"/>
      <c r="B573" s="220"/>
      <c r="C573" s="11" t="s">
        <v>79</v>
      </c>
      <c r="D573" s="11" t="s">
        <v>1177</v>
      </c>
      <c r="E573" s="68" t="s">
        <v>85</v>
      </c>
      <c r="F573" s="68" t="s">
        <v>2180</v>
      </c>
      <c r="G573" s="13">
        <v>45300</v>
      </c>
      <c r="H573" s="13">
        <v>45302</v>
      </c>
      <c r="I573" s="14">
        <v>5000</v>
      </c>
      <c r="J573" s="15">
        <v>91.570899999999995</v>
      </c>
      <c r="K573" s="13">
        <v>46763</v>
      </c>
      <c r="L573" s="15">
        <v>24.24</v>
      </c>
      <c r="M573" s="14">
        <v>250</v>
      </c>
      <c r="N573" s="14">
        <v>562</v>
      </c>
      <c r="O573" s="14">
        <v>812</v>
      </c>
      <c r="P573" s="15">
        <v>91</v>
      </c>
      <c r="Q573" s="15">
        <v>100</v>
      </c>
      <c r="R573" s="15">
        <v>90</v>
      </c>
      <c r="S573" s="153">
        <v>5000</v>
      </c>
      <c r="T573" s="16">
        <v>6.2</v>
      </c>
      <c r="U573" s="15">
        <v>8.74</v>
      </c>
      <c r="V573"/>
      <c r="W573" s="161">
        <f t="shared" si="32"/>
        <v>4188</v>
      </c>
    </row>
    <row r="574" spans="1:23" ht="15" customHeight="1" x14ac:dyDescent="0.2">
      <c r="A574" s="144"/>
      <c r="B574" s="220"/>
      <c r="C574" s="11" t="s">
        <v>79</v>
      </c>
      <c r="D574" s="11" t="s">
        <v>1177</v>
      </c>
      <c r="E574" s="68" t="s">
        <v>82</v>
      </c>
      <c r="F574" s="68" t="s">
        <v>2188</v>
      </c>
      <c r="G574" s="13">
        <v>45307</v>
      </c>
      <c r="H574" s="13">
        <v>45309</v>
      </c>
      <c r="I574" s="14">
        <v>5000</v>
      </c>
      <c r="J574" s="15">
        <v>90.387799999999999</v>
      </c>
      <c r="K574" s="13">
        <v>46398</v>
      </c>
      <c r="L574" s="15">
        <v>46.77</v>
      </c>
      <c r="M574" s="14">
        <v>2000</v>
      </c>
      <c r="N574" s="14">
        <v>338.5</v>
      </c>
      <c r="O574" s="14">
        <v>2338.5</v>
      </c>
      <c r="P574" s="15">
        <v>90</v>
      </c>
      <c r="Q574" s="15">
        <v>92</v>
      </c>
      <c r="R574" s="15">
        <v>90</v>
      </c>
      <c r="S574" s="153">
        <v>5000</v>
      </c>
      <c r="T574" s="16">
        <v>6</v>
      </c>
      <c r="U574" s="15">
        <v>9.77</v>
      </c>
      <c r="V574"/>
      <c r="W574" s="161">
        <f t="shared" si="32"/>
        <v>2661.5</v>
      </c>
    </row>
    <row r="575" spans="1:23" ht="15" customHeight="1" x14ac:dyDescent="0.2">
      <c r="A575" s="143"/>
      <c r="B575" s="220"/>
      <c r="C575" s="11" t="s">
        <v>111</v>
      </c>
      <c r="D575" s="11" t="s">
        <v>1177</v>
      </c>
      <c r="E575" s="68" t="s">
        <v>85</v>
      </c>
      <c r="F575" s="68" t="s">
        <v>2189</v>
      </c>
      <c r="G575" s="13">
        <v>45308</v>
      </c>
      <c r="H575" s="13">
        <v>45310</v>
      </c>
      <c r="I575" s="14">
        <v>10000</v>
      </c>
      <c r="J575" s="15">
        <v>91.288700000000006</v>
      </c>
      <c r="K575" s="13">
        <v>46722</v>
      </c>
      <c r="L575" s="15">
        <v>110.69750000000001</v>
      </c>
      <c r="M575" s="14">
        <v>0</v>
      </c>
      <c r="N575" s="14">
        <v>10000</v>
      </c>
      <c r="O575" s="14">
        <v>10000</v>
      </c>
      <c r="P575" s="15">
        <v>90</v>
      </c>
      <c r="Q575" s="15">
        <v>92.1</v>
      </c>
      <c r="R575" s="15">
        <v>90</v>
      </c>
      <c r="S575" s="153">
        <v>10000</v>
      </c>
      <c r="T575" s="16">
        <v>6.25</v>
      </c>
      <c r="U575" s="15">
        <v>8.89</v>
      </c>
      <c r="V575"/>
      <c r="W575" s="161">
        <f t="shared" si="32"/>
        <v>0</v>
      </c>
    </row>
    <row r="576" spans="1:23" ht="15" customHeight="1" x14ac:dyDescent="0.2">
      <c r="A576" s="143"/>
      <c r="B576" s="220"/>
      <c r="C576" s="11" t="s">
        <v>113</v>
      </c>
      <c r="D576" s="11" t="s">
        <v>1177</v>
      </c>
      <c r="E576" s="68" t="s">
        <v>80</v>
      </c>
      <c r="F576" s="68" t="s">
        <v>2190</v>
      </c>
      <c r="G576" s="13">
        <v>45308</v>
      </c>
      <c r="H576" s="13">
        <v>45310</v>
      </c>
      <c r="I576" s="14">
        <v>30000</v>
      </c>
      <c r="J576" s="15">
        <v>90.232900000000001</v>
      </c>
      <c r="K576" s="13">
        <v>46041</v>
      </c>
      <c r="L576" s="15">
        <v>36.208300000000001</v>
      </c>
      <c r="M576" s="14">
        <v>0</v>
      </c>
      <c r="N576" s="14">
        <v>10862</v>
      </c>
      <c r="O576" s="14">
        <v>10862</v>
      </c>
      <c r="P576" s="15">
        <v>90</v>
      </c>
      <c r="Q576" s="15">
        <v>92</v>
      </c>
      <c r="R576" s="15">
        <v>90</v>
      </c>
      <c r="S576" s="153">
        <v>30000</v>
      </c>
      <c r="T576" s="16">
        <v>6</v>
      </c>
      <c r="U576" s="15">
        <v>11.61</v>
      </c>
      <c r="V576"/>
      <c r="W576" s="161">
        <f t="shared" si="32"/>
        <v>19138</v>
      </c>
    </row>
    <row r="577" spans="1:23" ht="15" customHeight="1" x14ac:dyDescent="0.2">
      <c r="A577" s="143"/>
      <c r="B577" s="220"/>
      <c r="C577" s="11" t="s">
        <v>408</v>
      </c>
      <c r="D577" s="11" t="s">
        <v>1177</v>
      </c>
      <c r="E577" s="68" t="s">
        <v>80</v>
      </c>
      <c r="F577" s="68" t="s">
        <v>2193</v>
      </c>
      <c r="G577" s="13">
        <v>45313</v>
      </c>
      <c r="H577" s="13">
        <v>45315</v>
      </c>
      <c r="I577" s="14">
        <v>5000</v>
      </c>
      <c r="J577" s="15">
        <v>90.082899999999995</v>
      </c>
      <c r="K577" s="13">
        <v>46046</v>
      </c>
      <c r="L577" s="15">
        <v>36.159999999999997</v>
      </c>
      <c r="M577" s="14">
        <v>500</v>
      </c>
      <c r="N577" s="14">
        <v>1298</v>
      </c>
      <c r="O577" s="14">
        <v>1798</v>
      </c>
      <c r="P577" s="15">
        <v>90</v>
      </c>
      <c r="Q577" s="15">
        <v>90.5</v>
      </c>
      <c r="R577" s="15">
        <v>88</v>
      </c>
      <c r="S577" s="153">
        <v>5000</v>
      </c>
      <c r="T577" s="16">
        <v>5.5</v>
      </c>
      <c r="U577" s="15">
        <v>11.17</v>
      </c>
      <c r="V577"/>
      <c r="W577" s="161">
        <f t="shared" si="32"/>
        <v>3202</v>
      </c>
    </row>
    <row r="578" spans="1:23" ht="15" customHeight="1" x14ac:dyDescent="0.2">
      <c r="A578" s="143"/>
      <c r="B578" s="220"/>
      <c r="C578" s="11" t="s">
        <v>113</v>
      </c>
      <c r="D578" s="11" t="s">
        <v>1177</v>
      </c>
      <c r="E578" s="68" t="s">
        <v>80</v>
      </c>
      <c r="F578" s="68" t="s">
        <v>2194</v>
      </c>
      <c r="G578" s="13">
        <v>45315</v>
      </c>
      <c r="H578" s="13">
        <v>45317</v>
      </c>
      <c r="I578" s="14">
        <v>30000</v>
      </c>
      <c r="J578" s="15">
        <v>90.027000000000001</v>
      </c>
      <c r="K578" s="13">
        <v>46048</v>
      </c>
      <c r="L578" s="15">
        <v>55.595399999999998</v>
      </c>
      <c r="M578" s="14">
        <v>5684.13</v>
      </c>
      <c r="N578" s="14">
        <v>10994.5</v>
      </c>
      <c r="O578" s="14">
        <v>16678.63</v>
      </c>
      <c r="P578" s="15">
        <v>90</v>
      </c>
      <c r="Q578" s="15">
        <v>93</v>
      </c>
      <c r="R578" s="15">
        <v>90</v>
      </c>
      <c r="S578" s="153">
        <v>30000</v>
      </c>
      <c r="T578" s="16">
        <v>6</v>
      </c>
      <c r="U578" s="15">
        <v>11.74</v>
      </c>
      <c r="V578"/>
      <c r="W578" s="161">
        <f t="shared" si="32"/>
        <v>13321.369999999999</v>
      </c>
    </row>
    <row r="579" spans="1:23" ht="15" customHeight="1" x14ac:dyDescent="0.2">
      <c r="A579" s="144"/>
      <c r="B579" s="213" t="s">
        <v>944</v>
      </c>
      <c r="C579" s="122" t="s">
        <v>79</v>
      </c>
      <c r="D579" s="4" t="s">
        <v>1177</v>
      </c>
      <c r="E579" s="4" t="s">
        <v>82</v>
      </c>
      <c r="F579" s="18" t="s">
        <v>2202</v>
      </c>
      <c r="G579" s="6">
        <v>45321</v>
      </c>
      <c r="H579" s="6">
        <v>45323</v>
      </c>
      <c r="I579" s="7">
        <v>30000</v>
      </c>
      <c r="J579" s="8">
        <v>92.095500000000001</v>
      </c>
      <c r="K579" s="6">
        <v>46419</v>
      </c>
      <c r="L579" s="8">
        <v>21.0426</v>
      </c>
      <c r="M579" s="7">
        <v>0</v>
      </c>
      <c r="N579" s="7">
        <v>2912</v>
      </c>
      <c r="O579" s="7">
        <v>2912</v>
      </c>
      <c r="P579" s="8">
        <v>92</v>
      </c>
      <c r="Q579" s="8">
        <v>96</v>
      </c>
      <c r="R579" s="8">
        <v>90</v>
      </c>
      <c r="S579" s="154">
        <v>30000</v>
      </c>
      <c r="T579" s="9">
        <v>5.9</v>
      </c>
      <c r="U579" s="8">
        <v>8.9600000000000009</v>
      </c>
      <c r="V579"/>
      <c r="W579" s="161">
        <f t="shared" ref="W579:W642" si="36">I579-O579</f>
        <v>27088</v>
      </c>
    </row>
    <row r="580" spans="1:23" ht="15" customHeight="1" x14ac:dyDescent="0.2">
      <c r="A580" s="144"/>
      <c r="B580" s="209"/>
      <c r="C580" s="122" t="s">
        <v>79</v>
      </c>
      <c r="D580" s="4" t="s">
        <v>1177</v>
      </c>
      <c r="E580" s="4" t="s">
        <v>85</v>
      </c>
      <c r="F580" s="18" t="s">
        <v>2203</v>
      </c>
      <c r="G580" s="6">
        <v>45321</v>
      </c>
      <c r="H580" s="6">
        <v>45323</v>
      </c>
      <c r="I580" s="7">
        <v>25000</v>
      </c>
      <c r="J580" s="8">
        <v>91.0244</v>
      </c>
      <c r="K580" s="6">
        <v>46784</v>
      </c>
      <c r="L580" s="8">
        <v>16.399999999999999</v>
      </c>
      <c r="M580" s="7">
        <v>0</v>
      </c>
      <c r="N580" s="7">
        <v>4100</v>
      </c>
      <c r="O580" s="7">
        <v>4100</v>
      </c>
      <c r="P580" s="8">
        <v>91</v>
      </c>
      <c r="Q580" s="8">
        <v>92</v>
      </c>
      <c r="R580" s="8">
        <v>91</v>
      </c>
      <c r="S580" s="154">
        <v>25000</v>
      </c>
      <c r="T580" s="9">
        <v>6.2</v>
      </c>
      <c r="U580" s="8">
        <v>8.92</v>
      </c>
      <c r="V580"/>
      <c r="W580" s="161">
        <f t="shared" si="36"/>
        <v>20900</v>
      </c>
    </row>
    <row r="581" spans="1:23" ht="15" customHeight="1" x14ac:dyDescent="0.2">
      <c r="A581" s="143"/>
      <c r="B581" s="209"/>
      <c r="C581" s="122" t="s">
        <v>111</v>
      </c>
      <c r="D581" s="4" t="s">
        <v>1177</v>
      </c>
      <c r="E581" s="4" t="s">
        <v>82</v>
      </c>
      <c r="F581" s="18" t="s">
        <v>2209</v>
      </c>
      <c r="G581" s="6">
        <v>45329</v>
      </c>
      <c r="H581" s="6">
        <v>45331</v>
      </c>
      <c r="I581" s="7">
        <v>30000</v>
      </c>
      <c r="J581" s="8">
        <v>91</v>
      </c>
      <c r="K581" s="6">
        <v>46427</v>
      </c>
      <c r="L581" s="8">
        <v>92.333299999999994</v>
      </c>
      <c r="M581" s="7">
        <v>19400</v>
      </c>
      <c r="N581" s="7">
        <v>7300</v>
      </c>
      <c r="O581" s="7">
        <v>26700</v>
      </c>
      <c r="P581" s="8">
        <v>91</v>
      </c>
      <c r="Q581" s="8">
        <v>91</v>
      </c>
      <c r="R581" s="8">
        <v>90</v>
      </c>
      <c r="S581" s="154">
        <v>30000</v>
      </c>
      <c r="T581" s="9">
        <v>5.5</v>
      </c>
      <c r="U581" s="8">
        <v>8.99</v>
      </c>
      <c r="V581"/>
      <c r="W581" s="161">
        <f t="shared" si="36"/>
        <v>3300</v>
      </c>
    </row>
    <row r="582" spans="1:23" ht="15" customHeight="1" x14ac:dyDescent="0.2">
      <c r="A582" s="143"/>
      <c r="B582" s="209"/>
      <c r="C582" s="122" t="s">
        <v>111</v>
      </c>
      <c r="D582" s="4" t="s">
        <v>1177</v>
      </c>
      <c r="E582" s="4" t="s">
        <v>80</v>
      </c>
      <c r="F582" s="18" t="s">
        <v>2210</v>
      </c>
      <c r="G582" s="6">
        <v>45329</v>
      </c>
      <c r="H582" s="6">
        <v>45331</v>
      </c>
      <c r="I582" s="7">
        <v>30000</v>
      </c>
      <c r="J582" s="8">
        <v>94.125699999999995</v>
      </c>
      <c r="K582" s="6">
        <v>45943</v>
      </c>
      <c r="L582" s="8">
        <v>100.6452</v>
      </c>
      <c r="M582" s="7">
        <v>22700</v>
      </c>
      <c r="N582" s="7">
        <v>7300</v>
      </c>
      <c r="O582" s="7">
        <v>30000</v>
      </c>
      <c r="P582" s="8">
        <v>92.5</v>
      </c>
      <c r="Q582" s="8">
        <v>92.5</v>
      </c>
      <c r="R582" s="8">
        <v>88</v>
      </c>
      <c r="S582" s="154">
        <v>30000</v>
      </c>
      <c r="T582" s="9">
        <v>5</v>
      </c>
      <c r="U582" s="8">
        <v>8.25</v>
      </c>
      <c r="V582"/>
      <c r="W582" s="161">
        <f t="shared" si="36"/>
        <v>0</v>
      </c>
    </row>
    <row r="583" spans="1:23" ht="15" customHeight="1" x14ac:dyDescent="0.2">
      <c r="A583" s="143"/>
      <c r="B583" s="209"/>
      <c r="C583" s="122" t="s">
        <v>111</v>
      </c>
      <c r="D583" s="4" t="s">
        <v>1177</v>
      </c>
      <c r="E583" s="4" t="s">
        <v>82</v>
      </c>
      <c r="F583" s="18" t="s">
        <v>2211</v>
      </c>
      <c r="G583" s="6">
        <v>45329</v>
      </c>
      <c r="H583" s="6">
        <v>45331</v>
      </c>
      <c r="I583" s="7">
        <v>25000</v>
      </c>
      <c r="J583" s="8">
        <v>93.419399999999996</v>
      </c>
      <c r="K583" s="6">
        <v>46266</v>
      </c>
      <c r="L583" s="8">
        <v>97.76</v>
      </c>
      <c r="M583" s="7">
        <v>17120</v>
      </c>
      <c r="N583" s="7">
        <v>7300</v>
      </c>
      <c r="O583" s="7">
        <v>24420</v>
      </c>
      <c r="P583" s="8">
        <v>91</v>
      </c>
      <c r="Q583" s="8">
        <v>91</v>
      </c>
      <c r="R583" s="8">
        <v>88</v>
      </c>
      <c r="S583" s="154">
        <v>25000</v>
      </c>
      <c r="T583" s="9">
        <v>5.5</v>
      </c>
      <c r="U583" s="8">
        <v>8.01</v>
      </c>
      <c r="V583"/>
      <c r="W583" s="161">
        <f t="shared" si="36"/>
        <v>580</v>
      </c>
    </row>
    <row r="584" spans="1:23" ht="15" customHeight="1" x14ac:dyDescent="0.2">
      <c r="A584" s="143"/>
      <c r="B584" s="209"/>
      <c r="C584" s="122" t="s">
        <v>111</v>
      </c>
      <c r="D584" s="4" t="s">
        <v>1177</v>
      </c>
      <c r="E584" s="4" t="s">
        <v>85</v>
      </c>
      <c r="F584" s="18" t="s">
        <v>2212</v>
      </c>
      <c r="G584" s="6">
        <v>45329</v>
      </c>
      <c r="H584" s="6">
        <v>45331</v>
      </c>
      <c r="I584" s="7">
        <v>20000</v>
      </c>
      <c r="J584" s="8">
        <v>93.793700000000001</v>
      </c>
      <c r="K584" s="6">
        <v>46281</v>
      </c>
      <c r="L584" s="8">
        <v>120.55</v>
      </c>
      <c r="M584" s="7">
        <v>6348.55</v>
      </c>
      <c r="N584" s="7">
        <v>13651.45</v>
      </c>
      <c r="O584" s="7">
        <v>20000</v>
      </c>
      <c r="P584" s="8">
        <v>91.5</v>
      </c>
      <c r="Q584" s="8">
        <v>91.5</v>
      </c>
      <c r="R584" s="8">
        <v>88</v>
      </c>
      <c r="S584" s="154">
        <v>20000</v>
      </c>
      <c r="T584" s="9">
        <v>5.75</v>
      </c>
      <c r="U584" s="8">
        <v>8.1199999999999992</v>
      </c>
      <c r="V584"/>
      <c r="W584" s="161">
        <f t="shared" si="36"/>
        <v>0</v>
      </c>
    </row>
    <row r="585" spans="1:23" ht="15" customHeight="1" x14ac:dyDescent="0.2">
      <c r="A585" s="143"/>
      <c r="B585" s="209"/>
      <c r="C585" s="122" t="s">
        <v>111</v>
      </c>
      <c r="D585" s="4" t="s">
        <v>1177</v>
      </c>
      <c r="E585" s="4" t="s">
        <v>85</v>
      </c>
      <c r="F585" s="18" t="s">
        <v>2213</v>
      </c>
      <c r="G585" s="6">
        <v>45329</v>
      </c>
      <c r="H585" s="6">
        <v>45331</v>
      </c>
      <c r="I585" s="7">
        <v>20000</v>
      </c>
      <c r="J585" s="8">
        <v>91.696399999999997</v>
      </c>
      <c r="K585" s="6">
        <v>46722</v>
      </c>
      <c r="L585" s="8">
        <v>100.5056</v>
      </c>
      <c r="M585" s="7">
        <v>10099.44</v>
      </c>
      <c r="N585" s="7">
        <v>9900.56</v>
      </c>
      <c r="O585" s="7">
        <v>20000</v>
      </c>
      <c r="P585" s="8">
        <v>90.5</v>
      </c>
      <c r="Q585" s="8">
        <v>91</v>
      </c>
      <c r="R585" s="8">
        <v>90</v>
      </c>
      <c r="S585" s="154">
        <v>20000</v>
      </c>
      <c r="T585" s="9">
        <v>6.25</v>
      </c>
      <c r="U585" s="8">
        <v>8.76</v>
      </c>
      <c r="V585"/>
      <c r="W585" s="161">
        <f t="shared" si="36"/>
        <v>0</v>
      </c>
    </row>
    <row r="586" spans="1:23" ht="15" customHeight="1" x14ac:dyDescent="0.2">
      <c r="A586" s="143"/>
      <c r="B586" s="209"/>
      <c r="C586" s="122" t="s">
        <v>111</v>
      </c>
      <c r="D586" s="4" t="s">
        <v>1177</v>
      </c>
      <c r="E586" s="4" t="s">
        <v>77</v>
      </c>
      <c r="F586" s="18" t="s">
        <v>2214</v>
      </c>
      <c r="G586" s="6">
        <v>45329</v>
      </c>
      <c r="H586" s="6">
        <v>45331</v>
      </c>
      <c r="I586" s="7">
        <v>20000</v>
      </c>
      <c r="J586" s="8">
        <v>96.684700000000007</v>
      </c>
      <c r="K586" s="6">
        <v>46850</v>
      </c>
      <c r="L586" s="8">
        <v>100.172</v>
      </c>
      <c r="M586" s="7">
        <v>16180.24</v>
      </c>
      <c r="N586" s="7">
        <v>3819.76</v>
      </c>
      <c r="O586" s="7">
        <v>20000</v>
      </c>
      <c r="P586" s="8">
        <v>91</v>
      </c>
      <c r="Q586" s="8">
        <v>95</v>
      </c>
      <c r="R586" s="8">
        <v>88</v>
      </c>
      <c r="S586" s="154">
        <v>20000</v>
      </c>
      <c r="T586" s="9">
        <v>6.75</v>
      </c>
      <c r="U586" s="8">
        <v>7.73</v>
      </c>
      <c r="V586"/>
      <c r="W586" s="161">
        <f t="shared" si="36"/>
        <v>0</v>
      </c>
    </row>
    <row r="587" spans="1:23" ht="15" customHeight="1" x14ac:dyDescent="0.2">
      <c r="A587" s="143"/>
      <c r="B587" s="209"/>
      <c r="C587" s="122" t="s">
        <v>111</v>
      </c>
      <c r="D587" s="4" t="s">
        <v>1177</v>
      </c>
      <c r="E587" s="4" t="s">
        <v>101</v>
      </c>
      <c r="F587" s="18" t="s">
        <v>2215</v>
      </c>
      <c r="G587" s="6">
        <v>45329</v>
      </c>
      <c r="H587" s="6">
        <v>45331</v>
      </c>
      <c r="I587" s="7">
        <v>20000</v>
      </c>
      <c r="J587" s="8">
        <v>95.264700000000005</v>
      </c>
      <c r="K587" s="6">
        <v>46943</v>
      </c>
      <c r="L587" s="8">
        <v>89.938000000000002</v>
      </c>
      <c r="M587" s="7">
        <v>17190.669999999998</v>
      </c>
      <c r="N587" s="7">
        <v>107.92000000000189</v>
      </c>
      <c r="O587" s="7">
        <v>17298.59</v>
      </c>
      <c r="P587" s="8">
        <v>91</v>
      </c>
      <c r="Q587" s="8">
        <v>92</v>
      </c>
      <c r="R587" s="8">
        <v>88</v>
      </c>
      <c r="S587" s="154">
        <v>20000</v>
      </c>
      <c r="T587" s="9">
        <v>7.25</v>
      </c>
      <c r="U587" s="8">
        <v>8.68</v>
      </c>
      <c r="V587"/>
      <c r="W587" s="161">
        <f t="shared" si="36"/>
        <v>2701.41</v>
      </c>
    </row>
    <row r="588" spans="1:23" ht="15" customHeight="1" x14ac:dyDescent="0.2">
      <c r="A588" s="143"/>
      <c r="B588" s="209"/>
      <c r="C588" s="122" t="s">
        <v>111</v>
      </c>
      <c r="D588" s="4" t="s">
        <v>1182</v>
      </c>
      <c r="E588" s="4" t="s">
        <v>82</v>
      </c>
      <c r="F588" s="18" t="s">
        <v>1067</v>
      </c>
      <c r="G588" s="6">
        <v>45329</v>
      </c>
      <c r="H588" s="6">
        <v>45331</v>
      </c>
      <c r="I588" s="7">
        <v>15000</v>
      </c>
      <c r="J588" s="8"/>
      <c r="K588" s="6">
        <v>45370</v>
      </c>
      <c r="L588" s="8"/>
      <c r="M588" s="7">
        <v>10711.71</v>
      </c>
      <c r="N588" s="7">
        <v>1405.4900000000016</v>
      </c>
      <c r="O588" s="7">
        <v>12117.2</v>
      </c>
      <c r="P588" s="8">
        <v>100</v>
      </c>
      <c r="Q588" s="8">
        <v>100</v>
      </c>
      <c r="R588" s="8">
        <v>100</v>
      </c>
      <c r="S588" s="154">
        <v>15000</v>
      </c>
      <c r="T588" s="9">
        <v>5.5</v>
      </c>
      <c r="U588" s="8"/>
      <c r="V588"/>
      <c r="W588" s="161">
        <f t="shared" si="36"/>
        <v>2882.7999999999993</v>
      </c>
    </row>
    <row r="589" spans="1:23" ht="15" customHeight="1" x14ac:dyDescent="0.2">
      <c r="A589" s="143"/>
      <c r="B589" s="209"/>
      <c r="C589" s="122" t="s">
        <v>111</v>
      </c>
      <c r="D589" s="4" t="s">
        <v>1182</v>
      </c>
      <c r="E589" s="4" t="s">
        <v>82</v>
      </c>
      <c r="F589" s="18" t="s">
        <v>2220</v>
      </c>
      <c r="G589" s="6">
        <v>45329</v>
      </c>
      <c r="H589" s="6">
        <v>45331</v>
      </c>
      <c r="I589" s="7">
        <v>20000</v>
      </c>
      <c r="J589" s="8"/>
      <c r="K589" s="6">
        <v>45412</v>
      </c>
      <c r="L589" s="8"/>
      <c r="M589" s="7">
        <v>10432.469999999999</v>
      </c>
      <c r="N589" s="7">
        <v>9567.5300000000007</v>
      </c>
      <c r="O589" s="7">
        <v>20000</v>
      </c>
      <c r="P589" s="8">
        <v>100</v>
      </c>
      <c r="Q589" s="8">
        <v>100</v>
      </c>
      <c r="R589" s="8">
        <v>100</v>
      </c>
      <c r="S589" s="154">
        <v>20000</v>
      </c>
      <c r="T589" s="9">
        <v>6.5</v>
      </c>
      <c r="U589" s="8"/>
      <c r="V589"/>
      <c r="W589" s="161">
        <f t="shared" si="36"/>
        <v>0</v>
      </c>
    </row>
    <row r="590" spans="1:23" ht="15" customHeight="1" x14ac:dyDescent="0.2">
      <c r="A590" s="143"/>
      <c r="B590" s="209"/>
      <c r="C590" s="122" t="s">
        <v>111</v>
      </c>
      <c r="D590" s="4" t="s">
        <v>1182</v>
      </c>
      <c r="E590" s="4" t="s">
        <v>82</v>
      </c>
      <c r="F590" s="18" t="s">
        <v>2221</v>
      </c>
      <c r="G590" s="6">
        <v>45329</v>
      </c>
      <c r="H590" s="6">
        <v>45331</v>
      </c>
      <c r="I590" s="7">
        <v>25000</v>
      </c>
      <c r="J590" s="8"/>
      <c r="K590" s="6">
        <v>45468</v>
      </c>
      <c r="L590" s="8"/>
      <c r="M590" s="7">
        <v>16256.37</v>
      </c>
      <c r="N590" s="7">
        <v>5731.1299999999992</v>
      </c>
      <c r="O590" s="7">
        <v>21987.5</v>
      </c>
      <c r="P590" s="8">
        <v>100</v>
      </c>
      <c r="Q590" s="8">
        <v>100</v>
      </c>
      <c r="R590" s="8">
        <v>100</v>
      </c>
      <c r="S590" s="154">
        <v>25000</v>
      </c>
      <c r="T590" s="9">
        <v>5.25</v>
      </c>
      <c r="U590" s="8"/>
      <c r="V590"/>
      <c r="W590" s="161">
        <f t="shared" si="36"/>
        <v>3012.5</v>
      </c>
    </row>
    <row r="591" spans="1:23" ht="15" customHeight="1" x14ac:dyDescent="0.2">
      <c r="A591" s="143"/>
      <c r="B591" s="209"/>
      <c r="C591" s="122" t="s">
        <v>111</v>
      </c>
      <c r="D591" s="4" t="s">
        <v>1182</v>
      </c>
      <c r="E591" s="4" t="s">
        <v>82</v>
      </c>
      <c r="F591" s="18" t="s">
        <v>2222</v>
      </c>
      <c r="G591" s="6">
        <v>45329</v>
      </c>
      <c r="H591" s="6">
        <v>45331</v>
      </c>
      <c r="I591" s="7">
        <v>20000</v>
      </c>
      <c r="J591" s="8"/>
      <c r="K591" s="6">
        <v>45510</v>
      </c>
      <c r="L591" s="8"/>
      <c r="M591" s="7">
        <v>8167.13</v>
      </c>
      <c r="N591" s="7">
        <v>2458.9700000000003</v>
      </c>
      <c r="O591" s="7">
        <v>10626.1</v>
      </c>
      <c r="P591" s="8">
        <v>100</v>
      </c>
      <c r="Q591" s="8">
        <v>100</v>
      </c>
      <c r="R591" s="8">
        <v>100</v>
      </c>
      <c r="S591" s="154">
        <v>20000</v>
      </c>
      <c r="T591" s="9">
        <v>5.5</v>
      </c>
      <c r="U591" s="8"/>
      <c r="V591"/>
      <c r="W591" s="161">
        <f t="shared" si="36"/>
        <v>9373.9</v>
      </c>
    </row>
    <row r="592" spans="1:23" ht="15" customHeight="1" x14ac:dyDescent="0.2">
      <c r="A592" s="143"/>
      <c r="B592" s="209"/>
      <c r="C592" s="122" t="s">
        <v>111</v>
      </c>
      <c r="D592" s="4" t="s">
        <v>1182</v>
      </c>
      <c r="E592" s="4" t="s">
        <v>82</v>
      </c>
      <c r="F592" s="18" t="s">
        <v>2216</v>
      </c>
      <c r="G592" s="6">
        <v>45329</v>
      </c>
      <c r="H592" s="6">
        <v>45331</v>
      </c>
      <c r="I592" s="7">
        <v>20000</v>
      </c>
      <c r="J592" s="8">
        <v>102.1803</v>
      </c>
      <c r="K592" s="6">
        <v>45545</v>
      </c>
      <c r="L592" s="8">
        <v>94.745000000000005</v>
      </c>
      <c r="M592" s="7">
        <v>16818.18</v>
      </c>
      <c r="N592" s="7">
        <v>2130.8199999999997</v>
      </c>
      <c r="O592" s="7">
        <v>18949</v>
      </c>
      <c r="P592" s="8">
        <v>100</v>
      </c>
      <c r="Q592" s="8">
        <v>100</v>
      </c>
      <c r="R592" s="8">
        <v>100</v>
      </c>
      <c r="S592" s="154">
        <v>20000</v>
      </c>
      <c r="T592" s="9">
        <v>5.25</v>
      </c>
      <c r="U592" s="8">
        <v>3.02</v>
      </c>
      <c r="V592"/>
      <c r="W592" s="161">
        <f t="shared" si="36"/>
        <v>1051</v>
      </c>
    </row>
    <row r="593" spans="1:23" ht="15" customHeight="1" x14ac:dyDescent="0.2">
      <c r="A593" s="143"/>
      <c r="B593" s="209"/>
      <c r="C593" s="122" t="s">
        <v>111</v>
      </c>
      <c r="D593" s="4" t="s">
        <v>1182</v>
      </c>
      <c r="E593" s="4" t="s">
        <v>82</v>
      </c>
      <c r="F593" s="18" t="s">
        <v>2217</v>
      </c>
      <c r="G593" s="6">
        <v>45329</v>
      </c>
      <c r="H593" s="6">
        <v>45331</v>
      </c>
      <c r="I593" s="7">
        <v>15000</v>
      </c>
      <c r="J593" s="8">
        <v>101.87909999999999</v>
      </c>
      <c r="K593" s="6">
        <v>45566</v>
      </c>
      <c r="L593" s="8">
        <v>96.378699999999995</v>
      </c>
      <c r="M593" s="7">
        <v>7714.62</v>
      </c>
      <c r="N593" s="7">
        <v>6742.1799999999994</v>
      </c>
      <c r="O593" s="7">
        <v>14456.8</v>
      </c>
      <c r="P593" s="8">
        <v>100</v>
      </c>
      <c r="Q593" s="8">
        <v>100</v>
      </c>
      <c r="R593" s="8">
        <v>100</v>
      </c>
      <c r="S593" s="154">
        <v>15000</v>
      </c>
      <c r="T593" s="9">
        <v>5.25</v>
      </c>
      <c r="U593" s="8">
        <v>3.32</v>
      </c>
      <c r="V593"/>
      <c r="W593" s="161">
        <f t="shared" si="36"/>
        <v>543.20000000000073</v>
      </c>
    </row>
    <row r="594" spans="1:23" ht="15" customHeight="1" x14ac:dyDescent="0.2">
      <c r="A594" s="143"/>
      <c r="B594" s="209"/>
      <c r="C594" s="122" t="s">
        <v>111</v>
      </c>
      <c r="D594" s="4" t="s">
        <v>1182</v>
      </c>
      <c r="E594" s="4" t="s">
        <v>82</v>
      </c>
      <c r="F594" s="18" t="s">
        <v>2218</v>
      </c>
      <c r="G594" s="6">
        <v>45329</v>
      </c>
      <c r="H594" s="6">
        <v>45331</v>
      </c>
      <c r="I594" s="7">
        <v>15000</v>
      </c>
      <c r="J594" s="8">
        <v>100.875</v>
      </c>
      <c r="K594" s="6">
        <v>45636</v>
      </c>
      <c r="L594" s="8">
        <v>58.2333</v>
      </c>
      <c r="M594" s="7">
        <v>8735</v>
      </c>
      <c r="N594" s="7">
        <v>0</v>
      </c>
      <c r="O594" s="7">
        <v>8735</v>
      </c>
      <c r="P594" s="8">
        <v>100</v>
      </c>
      <c r="Q594" s="8">
        <v>100</v>
      </c>
      <c r="R594" s="8">
        <v>10</v>
      </c>
      <c r="S594" s="154">
        <v>15000</v>
      </c>
      <c r="T594" s="9">
        <v>5.25</v>
      </c>
      <c r="U594" s="8">
        <v>4.3499999999999996</v>
      </c>
      <c r="V594"/>
      <c r="W594" s="161">
        <f t="shared" si="36"/>
        <v>6265</v>
      </c>
    </row>
    <row r="595" spans="1:23" ht="15" customHeight="1" x14ac:dyDescent="0.2">
      <c r="A595" s="143"/>
      <c r="B595" s="209"/>
      <c r="C595" s="122" t="s">
        <v>111</v>
      </c>
      <c r="D595" s="4" t="s">
        <v>1182</v>
      </c>
      <c r="E595" s="4" t="s">
        <v>85</v>
      </c>
      <c r="F595" s="18" t="s">
        <v>2219</v>
      </c>
      <c r="G595" s="6">
        <v>45329</v>
      </c>
      <c r="H595" s="6">
        <v>45331</v>
      </c>
      <c r="I595" s="7">
        <v>20000</v>
      </c>
      <c r="J595" s="8"/>
      <c r="K595" s="6">
        <v>45371</v>
      </c>
      <c r="L595" s="8"/>
      <c r="M595" s="7">
        <v>15500</v>
      </c>
      <c r="N595" s="7">
        <v>3000</v>
      </c>
      <c r="O595" s="7">
        <v>18500</v>
      </c>
      <c r="P595" s="8">
        <v>100</v>
      </c>
      <c r="Q595" s="8">
        <v>100</v>
      </c>
      <c r="R595" s="8">
        <v>100</v>
      </c>
      <c r="S595" s="154">
        <v>20000</v>
      </c>
      <c r="T595" s="9">
        <v>5.25</v>
      </c>
      <c r="U595" s="8"/>
      <c r="V595"/>
      <c r="W595" s="161">
        <f t="shared" si="36"/>
        <v>1500</v>
      </c>
    </row>
    <row r="596" spans="1:23" ht="15" customHeight="1" x14ac:dyDescent="0.2">
      <c r="A596" s="143"/>
      <c r="B596" s="209"/>
      <c r="C596" s="122" t="s">
        <v>408</v>
      </c>
      <c r="D596" s="4" t="s">
        <v>1177</v>
      </c>
      <c r="E596" s="4" t="s">
        <v>85</v>
      </c>
      <c r="F596" s="18" t="s">
        <v>2227</v>
      </c>
      <c r="G596" s="6">
        <v>45334</v>
      </c>
      <c r="H596" s="6">
        <v>45336</v>
      </c>
      <c r="I596" s="7">
        <v>7500</v>
      </c>
      <c r="J596" s="8">
        <v>89</v>
      </c>
      <c r="K596" s="6">
        <v>46797</v>
      </c>
      <c r="L596" s="8">
        <v>26.666699999999999</v>
      </c>
      <c r="M596" s="7">
        <v>2000</v>
      </c>
      <c r="N596" s="7">
        <v>0</v>
      </c>
      <c r="O596" s="7">
        <v>2000</v>
      </c>
      <c r="P596" s="8">
        <v>89</v>
      </c>
      <c r="Q596" s="8">
        <v>89</v>
      </c>
      <c r="R596" s="8">
        <v>89</v>
      </c>
      <c r="S596" s="154">
        <v>7500</v>
      </c>
      <c r="T596" s="9">
        <v>6.5</v>
      </c>
      <c r="U596" s="8">
        <v>9.9</v>
      </c>
      <c r="V596"/>
      <c r="W596" s="161">
        <f t="shared" si="36"/>
        <v>5500</v>
      </c>
    </row>
    <row r="597" spans="1:23" ht="15" customHeight="1" x14ac:dyDescent="0.2">
      <c r="A597" s="144"/>
      <c r="B597" s="209"/>
      <c r="C597" s="122" t="s">
        <v>79</v>
      </c>
      <c r="D597" s="4" t="s">
        <v>1177</v>
      </c>
      <c r="E597" s="4" t="s">
        <v>82</v>
      </c>
      <c r="F597" s="18" t="s">
        <v>2228</v>
      </c>
      <c r="G597" s="6">
        <v>45335</v>
      </c>
      <c r="H597" s="6">
        <v>45337</v>
      </c>
      <c r="I597" s="7">
        <v>10000</v>
      </c>
      <c r="J597" s="8">
        <v>91.228200000000001</v>
      </c>
      <c r="K597" s="6">
        <v>46419</v>
      </c>
      <c r="L597" s="8">
        <v>60.15</v>
      </c>
      <c r="M597" s="7">
        <v>4000</v>
      </c>
      <c r="N597" s="7">
        <v>2015</v>
      </c>
      <c r="O597" s="7">
        <v>6015</v>
      </c>
      <c r="P597" s="8">
        <v>91</v>
      </c>
      <c r="Q597" s="8">
        <v>92</v>
      </c>
      <c r="R597" s="8">
        <v>91</v>
      </c>
      <c r="S597" s="154">
        <v>10000</v>
      </c>
      <c r="T597" s="9">
        <v>5.9</v>
      </c>
      <c r="U597" s="8">
        <v>9.32</v>
      </c>
      <c r="V597"/>
      <c r="W597" s="161">
        <f t="shared" si="36"/>
        <v>3985</v>
      </c>
    </row>
    <row r="598" spans="1:23" ht="15" customHeight="1" x14ac:dyDescent="0.2">
      <c r="A598" s="143"/>
      <c r="B598" s="209"/>
      <c r="C598" s="122" t="s">
        <v>408</v>
      </c>
      <c r="D598" s="4" t="s">
        <v>1177</v>
      </c>
      <c r="E598" s="4" t="s">
        <v>80</v>
      </c>
      <c r="F598" s="18" t="s">
        <v>2236</v>
      </c>
      <c r="G598" s="6">
        <v>45341</v>
      </c>
      <c r="H598" s="6">
        <v>45343</v>
      </c>
      <c r="I598" s="7">
        <v>10000</v>
      </c>
      <c r="J598" s="8">
        <v>90.006500000000003</v>
      </c>
      <c r="K598" s="6">
        <v>46074</v>
      </c>
      <c r="L598" s="8">
        <v>67.3416</v>
      </c>
      <c r="M598" s="7">
        <v>5917</v>
      </c>
      <c r="N598" s="7">
        <v>817</v>
      </c>
      <c r="O598" s="7">
        <v>6734</v>
      </c>
      <c r="P598" s="8">
        <v>90</v>
      </c>
      <c r="Q598" s="8">
        <v>91</v>
      </c>
      <c r="R598" s="8">
        <v>90</v>
      </c>
      <c r="S598" s="154">
        <v>10000</v>
      </c>
      <c r="T598" s="9">
        <v>6</v>
      </c>
      <c r="U598" s="8">
        <v>11.75</v>
      </c>
      <c r="V598"/>
      <c r="W598" s="161">
        <f t="shared" si="36"/>
        <v>3266</v>
      </c>
    </row>
    <row r="599" spans="1:23" ht="15" customHeight="1" x14ac:dyDescent="0.2">
      <c r="A599" s="143"/>
      <c r="B599" s="209"/>
      <c r="C599" s="122" t="s">
        <v>113</v>
      </c>
      <c r="D599" s="4" t="s">
        <v>1177</v>
      </c>
      <c r="E599" s="4" t="s">
        <v>77</v>
      </c>
      <c r="F599" s="18" t="s">
        <v>2237</v>
      </c>
      <c r="G599" s="6">
        <v>45343</v>
      </c>
      <c r="H599" s="6">
        <v>45345</v>
      </c>
      <c r="I599" s="7">
        <v>26000</v>
      </c>
      <c r="J599" s="8">
        <v>96.853499999999997</v>
      </c>
      <c r="K599" s="6">
        <v>47172</v>
      </c>
      <c r="L599" s="8">
        <v>100</v>
      </c>
      <c r="M599" s="7">
        <v>26000</v>
      </c>
      <c r="N599" s="7">
        <v>0</v>
      </c>
      <c r="O599" s="7">
        <v>26000</v>
      </c>
      <c r="P599" s="8">
        <v>95</v>
      </c>
      <c r="Q599" s="8">
        <v>100</v>
      </c>
      <c r="R599" s="8">
        <v>95</v>
      </c>
      <c r="S599" s="154">
        <v>26000</v>
      </c>
      <c r="T599" s="9">
        <v>6.5</v>
      </c>
      <c r="U599" s="8">
        <v>7.26</v>
      </c>
      <c r="V599"/>
      <c r="W599" s="161">
        <f t="shared" si="36"/>
        <v>0</v>
      </c>
    </row>
    <row r="600" spans="1:23" ht="15" customHeight="1" x14ac:dyDescent="0.2">
      <c r="A600" s="143"/>
      <c r="B600" s="209"/>
      <c r="C600" s="122" t="s">
        <v>76</v>
      </c>
      <c r="D600" s="4" t="s">
        <v>1177</v>
      </c>
      <c r="E600" s="4" t="s">
        <v>80</v>
      </c>
      <c r="F600" s="18" t="s">
        <v>2239</v>
      </c>
      <c r="G600" s="6">
        <v>45348</v>
      </c>
      <c r="H600" s="6">
        <v>45350</v>
      </c>
      <c r="I600" s="7">
        <v>30000</v>
      </c>
      <c r="J600" s="8">
        <v>96.266300000000001</v>
      </c>
      <c r="K600" s="6">
        <v>46081</v>
      </c>
      <c r="L600" s="8">
        <v>54.084699999999998</v>
      </c>
      <c r="M600" s="7">
        <v>13902.5</v>
      </c>
      <c r="N600" s="7">
        <v>0</v>
      </c>
      <c r="O600" s="7">
        <v>13902.5</v>
      </c>
      <c r="P600" s="8">
        <v>96</v>
      </c>
      <c r="Q600" s="8">
        <v>97.05</v>
      </c>
      <c r="R600" s="8">
        <v>93</v>
      </c>
      <c r="S600" s="154">
        <v>30000</v>
      </c>
      <c r="T600" s="9">
        <v>6</v>
      </c>
      <c r="U600" s="8">
        <v>8.06</v>
      </c>
      <c r="V600"/>
      <c r="W600" s="161">
        <f t="shared" si="36"/>
        <v>16097.5</v>
      </c>
    </row>
    <row r="601" spans="1:23" ht="13.9" customHeight="1" x14ac:dyDescent="0.2">
      <c r="A601" s="143"/>
      <c r="B601" s="209"/>
      <c r="C601" s="122" t="s">
        <v>76</v>
      </c>
      <c r="D601" s="4" t="s">
        <v>1177</v>
      </c>
      <c r="E601" s="4" t="s">
        <v>77</v>
      </c>
      <c r="F601" s="18" t="s">
        <v>2244</v>
      </c>
      <c r="G601" s="6">
        <v>45348</v>
      </c>
      <c r="H601" s="6">
        <v>45350</v>
      </c>
      <c r="I601" s="7">
        <v>30000</v>
      </c>
      <c r="J601" s="8"/>
      <c r="K601" s="6">
        <v>47177</v>
      </c>
      <c r="L601" s="8"/>
      <c r="M601" s="7"/>
      <c r="N601" s="7">
        <v>0</v>
      </c>
      <c r="O601" s="7"/>
      <c r="P601" s="8"/>
      <c r="Q601" s="8"/>
      <c r="R601" s="8"/>
      <c r="S601" s="154">
        <v>30000</v>
      </c>
      <c r="T601" s="9"/>
      <c r="U601" s="8" t="s">
        <v>1829</v>
      </c>
      <c r="W601" s="161">
        <f t="shared" si="36"/>
        <v>30000</v>
      </c>
    </row>
    <row r="602" spans="1:23" ht="13.9" customHeight="1" x14ac:dyDescent="0.2">
      <c r="A602" s="144"/>
      <c r="B602" s="209"/>
      <c r="C602" s="122" t="s">
        <v>79</v>
      </c>
      <c r="D602" s="4" t="s">
        <v>1177</v>
      </c>
      <c r="E602" s="4" t="s">
        <v>80</v>
      </c>
      <c r="F602" s="18" t="s">
        <v>2245</v>
      </c>
      <c r="G602" s="6">
        <v>45349</v>
      </c>
      <c r="H602" s="6">
        <v>45351</v>
      </c>
      <c r="I602" s="7">
        <v>30000</v>
      </c>
      <c r="J602" s="8">
        <v>92.193799999999996</v>
      </c>
      <c r="K602" s="6">
        <v>46082</v>
      </c>
      <c r="L602" s="8">
        <v>74.606999999999999</v>
      </c>
      <c r="M602" s="7">
        <v>4209.1000000000004</v>
      </c>
      <c r="N602" s="7">
        <v>18173</v>
      </c>
      <c r="O602" s="7">
        <v>22382.1</v>
      </c>
      <c r="P602" s="8">
        <v>92</v>
      </c>
      <c r="Q602" s="8">
        <v>96</v>
      </c>
      <c r="R602" s="8">
        <v>92</v>
      </c>
      <c r="S602" s="154">
        <v>30000</v>
      </c>
      <c r="T602" s="9">
        <v>5.4</v>
      </c>
      <c r="U602" s="8">
        <v>9.7899999999999991</v>
      </c>
      <c r="V602"/>
      <c r="W602" s="161">
        <f t="shared" si="36"/>
        <v>7617.9000000000015</v>
      </c>
    </row>
    <row r="603" spans="1:23" ht="13.9" customHeight="1" x14ac:dyDescent="0.2">
      <c r="A603" s="144"/>
      <c r="B603" s="209"/>
      <c r="C603" s="122" t="s">
        <v>79</v>
      </c>
      <c r="D603" s="4" t="s">
        <v>1177</v>
      </c>
      <c r="E603" s="4" t="s">
        <v>82</v>
      </c>
      <c r="F603" s="18" t="s">
        <v>2246</v>
      </c>
      <c r="G603" s="6">
        <v>45349</v>
      </c>
      <c r="H603" s="6">
        <v>45351</v>
      </c>
      <c r="I603" s="7">
        <v>10000</v>
      </c>
      <c r="J603" s="8">
        <v>92.128799999999998</v>
      </c>
      <c r="K603" s="6">
        <v>46447</v>
      </c>
      <c r="L603" s="8">
        <v>31.1</v>
      </c>
      <c r="M603" s="7">
        <v>2000</v>
      </c>
      <c r="N603" s="7">
        <v>1100</v>
      </c>
      <c r="O603" s="7">
        <v>3100</v>
      </c>
      <c r="P603" s="8">
        <v>91</v>
      </c>
      <c r="Q603" s="8">
        <v>92</v>
      </c>
      <c r="R603" s="8">
        <v>90</v>
      </c>
      <c r="S603" s="154">
        <v>10000</v>
      </c>
      <c r="T603" s="9">
        <v>5.9</v>
      </c>
      <c r="U603" s="8">
        <v>8.9499999999999993</v>
      </c>
      <c r="V603"/>
      <c r="W603" s="161">
        <f t="shared" si="36"/>
        <v>6900</v>
      </c>
    </row>
    <row r="604" spans="1:23" ht="13.9" customHeight="1" x14ac:dyDescent="0.2">
      <c r="A604" s="143"/>
      <c r="B604" s="219" t="s">
        <v>943</v>
      </c>
      <c r="C604" s="11" t="s">
        <v>113</v>
      </c>
      <c r="D604" s="11" t="s">
        <v>1177</v>
      </c>
      <c r="E604" s="68" t="s">
        <v>80</v>
      </c>
      <c r="F604" s="68" t="s">
        <v>2247</v>
      </c>
      <c r="G604" s="13">
        <v>45350</v>
      </c>
      <c r="H604" s="13">
        <v>45352</v>
      </c>
      <c r="I604" s="14">
        <v>10000</v>
      </c>
      <c r="J604" s="15">
        <v>92.7821</v>
      </c>
      <c r="K604" s="13">
        <v>46082</v>
      </c>
      <c r="L604" s="15">
        <v>218.5959</v>
      </c>
      <c r="M604" s="14">
        <v>8300</v>
      </c>
      <c r="N604" s="14">
        <v>1700</v>
      </c>
      <c r="O604" s="14">
        <v>10000</v>
      </c>
      <c r="P604" s="15">
        <v>91</v>
      </c>
      <c r="Q604" s="15">
        <v>93</v>
      </c>
      <c r="R604" s="15">
        <v>90</v>
      </c>
      <c r="S604" s="153">
        <v>10000</v>
      </c>
      <c r="T604" s="16">
        <v>6.5</v>
      </c>
      <c r="U604" s="15">
        <v>10.6</v>
      </c>
      <c r="V604"/>
      <c r="W604" s="161">
        <f t="shared" si="36"/>
        <v>0</v>
      </c>
    </row>
    <row r="605" spans="1:23" ht="13.9" customHeight="1" x14ac:dyDescent="0.2">
      <c r="A605" s="143"/>
      <c r="B605" s="220"/>
      <c r="C605" s="11" t="s">
        <v>113</v>
      </c>
      <c r="D605" s="11" t="s">
        <v>1177</v>
      </c>
      <c r="E605" s="68" t="s">
        <v>80</v>
      </c>
      <c r="F605" s="68" t="s">
        <v>2259</v>
      </c>
      <c r="G605" s="13">
        <v>45357</v>
      </c>
      <c r="H605" s="13">
        <v>45359</v>
      </c>
      <c r="I605" s="14">
        <v>20000</v>
      </c>
      <c r="J605" s="15">
        <v>91.2363</v>
      </c>
      <c r="K605" s="13">
        <v>46089</v>
      </c>
      <c r="L605" s="15">
        <v>139.45230000000001</v>
      </c>
      <c r="M605" s="14">
        <v>0</v>
      </c>
      <c r="N605" s="14">
        <v>20000</v>
      </c>
      <c r="O605" s="14">
        <v>20000</v>
      </c>
      <c r="P605" s="15">
        <v>90.5</v>
      </c>
      <c r="Q605" s="15">
        <v>96.7</v>
      </c>
      <c r="R605" s="15">
        <v>90</v>
      </c>
      <c r="S605" s="153">
        <v>20000</v>
      </c>
      <c r="T605" s="16">
        <v>6.5</v>
      </c>
      <c r="U605" s="15">
        <v>11.53</v>
      </c>
      <c r="V605"/>
      <c r="W605" s="161">
        <f t="shared" si="36"/>
        <v>0</v>
      </c>
    </row>
    <row r="606" spans="1:23" ht="13.9" customHeight="1" x14ac:dyDescent="0.2">
      <c r="A606" s="144"/>
      <c r="B606" s="220"/>
      <c r="C606" s="11" t="s">
        <v>79</v>
      </c>
      <c r="D606" s="11" t="s">
        <v>1177</v>
      </c>
      <c r="E606" s="68" t="s">
        <v>82</v>
      </c>
      <c r="F606" s="68" t="s">
        <v>2264</v>
      </c>
      <c r="G606" s="13">
        <v>45363</v>
      </c>
      <c r="H606" s="13">
        <v>45365</v>
      </c>
      <c r="I606" s="14">
        <v>10000</v>
      </c>
      <c r="J606" s="15">
        <v>93.554199999999994</v>
      </c>
      <c r="K606" s="13">
        <v>46419</v>
      </c>
      <c r="L606" s="15">
        <v>5.7</v>
      </c>
      <c r="M606" s="14"/>
      <c r="N606" s="14">
        <v>570</v>
      </c>
      <c r="O606" s="14">
        <v>570</v>
      </c>
      <c r="P606" s="15">
        <v>92</v>
      </c>
      <c r="Q606" s="15">
        <v>93</v>
      </c>
      <c r="R606" s="15">
        <v>92</v>
      </c>
      <c r="S606" s="153">
        <v>10000</v>
      </c>
      <c r="T606" s="16">
        <v>5.9</v>
      </c>
      <c r="U606" s="15">
        <v>8.3699999999999992</v>
      </c>
      <c r="V606"/>
      <c r="W606" s="161">
        <f t="shared" si="36"/>
        <v>9430</v>
      </c>
    </row>
    <row r="607" spans="1:23" ht="13.9" customHeight="1" x14ac:dyDescent="0.2">
      <c r="A607" s="143"/>
      <c r="B607" s="220"/>
      <c r="C607" s="11" t="s">
        <v>113</v>
      </c>
      <c r="D607" s="11" t="s">
        <v>1177</v>
      </c>
      <c r="E607" s="136" t="s">
        <v>80</v>
      </c>
      <c r="F607" s="68" t="s">
        <v>2267</v>
      </c>
      <c r="G607" s="13">
        <v>45364</v>
      </c>
      <c r="H607" s="13">
        <v>45366</v>
      </c>
      <c r="I607" s="14">
        <v>20000</v>
      </c>
      <c r="J607" s="15">
        <v>90.764399999999995</v>
      </c>
      <c r="K607" s="13">
        <v>46096</v>
      </c>
      <c r="L607" s="15">
        <v>79.703999999999994</v>
      </c>
      <c r="M607" s="14">
        <v>0</v>
      </c>
      <c r="N607" s="14">
        <v>15940.79</v>
      </c>
      <c r="O607" s="14">
        <v>15940.79</v>
      </c>
      <c r="P607" s="15">
        <v>90</v>
      </c>
      <c r="Q607" s="15">
        <v>96.1</v>
      </c>
      <c r="R607" s="15">
        <v>90</v>
      </c>
      <c r="S607" s="153">
        <v>20000</v>
      </c>
      <c r="T607" s="16">
        <v>6.5</v>
      </c>
      <c r="U607" s="15">
        <v>11.82</v>
      </c>
      <c r="V607"/>
      <c r="W607" s="161">
        <f t="shared" si="36"/>
        <v>4059.2099999999991</v>
      </c>
    </row>
    <row r="608" spans="1:23" ht="13.9" customHeight="1" x14ac:dyDescent="0.2">
      <c r="A608" s="143"/>
      <c r="B608" s="220"/>
      <c r="C608" s="11" t="s">
        <v>113</v>
      </c>
      <c r="D608" s="11" t="s">
        <v>1177</v>
      </c>
      <c r="E608" s="68" t="s">
        <v>82</v>
      </c>
      <c r="F608" s="68" t="s">
        <v>2268</v>
      </c>
      <c r="G608" s="13">
        <v>45364</v>
      </c>
      <c r="H608" s="13">
        <v>45366</v>
      </c>
      <c r="I608" s="14">
        <v>2000</v>
      </c>
      <c r="J608" s="15">
        <v>100</v>
      </c>
      <c r="K608" s="13">
        <v>46461</v>
      </c>
      <c r="L608" s="15">
        <v>100</v>
      </c>
      <c r="M608" s="14">
        <v>2000</v>
      </c>
      <c r="N608" s="14">
        <v>0</v>
      </c>
      <c r="O608" s="14">
        <v>2000</v>
      </c>
      <c r="P608" s="15">
        <v>100</v>
      </c>
      <c r="Q608" s="15">
        <v>100</v>
      </c>
      <c r="R608" s="15">
        <v>100</v>
      </c>
      <c r="S608" s="153">
        <v>2000</v>
      </c>
      <c r="T608" s="16">
        <v>5</v>
      </c>
      <c r="U608" s="15">
        <v>5</v>
      </c>
      <c r="V608"/>
      <c r="W608" s="161">
        <f t="shared" si="36"/>
        <v>0</v>
      </c>
    </row>
    <row r="609" spans="1:23" ht="13.9" customHeight="1" x14ac:dyDescent="0.2">
      <c r="A609" s="143"/>
      <c r="B609" s="220"/>
      <c r="C609" s="11" t="s">
        <v>408</v>
      </c>
      <c r="D609" s="11" t="s">
        <v>1177</v>
      </c>
      <c r="E609" s="68" t="s">
        <v>82</v>
      </c>
      <c r="F609" s="68" t="s">
        <v>2269</v>
      </c>
      <c r="G609" s="13">
        <v>45369</v>
      </c>
      <c r="H609" s="13">
        <v>45371</v>
      </c>
      <c r="I609" s="14">
        <v>5000</v>
      </c>
      <c r="J609" s="15">
        <v>89.521699999999996</v>
      </c>
      <c r="K609" s="13">
        <v>46466</v>
      </c>
      <c r="L609" s="15">
        <v>23</v>
      </c>
      <c r="M609" s="14">
        <v>1000</v>
      </c>
      <c r="N609" s="14">
        <v>150</v>
      </c>
      <c r="O609" s="14">
        <v>1150</v>
      </c>
      <c r="P609" s="15">
        <v>89</v>
      </c>
      <c r="Q609" s="15">
        <v>93</v>
      </c>
      <c r="R609" s="15">
        <v>89</v>
      </c>
      <c r="S609" s="153">
        <v>5000</v>
      </c>
      <c r="T609" s="16">
        <v>6.25</v>
      </c>
      <c r="U609" s="15">
        <v>10.41</v>
      </c>
      <c r="V609"/>
      <c r="W609" s="161">
        <f t="shared" si="36"/>
        <v>3850</v>
      </c>
    </row>
    <row r="610" spans="1:23" ht="13.9" customHeight="1" x14ac:dyDescent="0.2">
      <c r="A610" s="144"/>
      <c r="B610" s="220"/>
      <c r="C610" s="11" t="s">
        <v>79</v>
      </c>
      <c r="D610" s="11" t="s">
        <v>1177</v>
      </c>
      <c r="E610" s="68" t="s">
        <v>82</v>
      </c>
      <c r="F610" s="68" t="s">
        <v>2272</v>
      </c>
      <c r="G610" s="13">
        <v>45370</v>
      </c>
      <c r="H610" s="13">
        <v>45372</v>
      </c>
      <c r="I610" s="14">
        <v>15000</v>
      </c>
      <c r="J610" s="15">
        <v>91.234300000000005</v>
      </c>
      <c r="K610" s="13">
        <v>46419</v>
      </c>
      <c r="L610" s="15">
        <v>39</v>
      </c>
      <c r="M610" s="14">
        <v>1000</v>
      </c>
      <c r="N610" s="14">
        <v>4850</v>
      </c>
      <c r="O610" s="137">
        <v>5850</v>
      </c>
      <c r="P610" s="15">
        <v>90</v>
      </c>
      <c r="Q610" s="15">
        <v>92.5</v>
      </c>
      <c r="R610" s="15">
        <v>90</v>
      </c>
      <c r="S610" s="153">
        <v>15000</v>
      </c>
      <c r="T610" s="16">
        <v>5.9</v>
      </c>
      <c r="U610" s="15">
        <v>9.32</v>
      </c>
      <c r="V610"/>
      <c r="W610" s="161">
        <f t="shared" si="36"/>
        <v>9150</v>
      </c>
    </row>
    <row r="611" spans="1:23" ht="13.9" customHeight="1" x14ac:dyDescent="0.2">
      <c r="A611" s="143"/>
      <c r="B611" s="220"/>
      <c r="C611" s="11" t="s">
        <v>113</v>
      </c>
      <c r="D611" s="11" t="s">
        <v>1177</v>
      </c>
      <c r="E611" s="68" t="s">
        <v>80</v>
      </c>
      <c r="F611" s="68" t="s">
        <v>2275</v>
      </c>
      <c r="G611" s="13">
        <v>45371</v>
      </c>
      <c r="H611" s="13">
        <v>45373</v>
      </c>
      <c r="I611" s="14">
        <v>30000</v>
      </c>
      <c r="J611" s="15">
        <v>90.337299999999999</v>
      </c>
      <c r="K611" s="13">
        <v>46103</v>
      </c>
      <c r="L611" s="15">
        <v>19.57</v>
      </c>
      <c r="M611" s="14"/>
      <c r="N611" s="14">
        <v>5871</v>
      </c>
      <c r="O611" s="14">
        <v>5871</v>
      </c>
      <c r="P611" s="15">
        <v>90</v>
      </c>
      <c r="Q611" s="15">
        <v>96.8</v>
      </c>
      <c r="R611" s="15">
        <v>90</v>
      </c>
      <c r="S611" s="153">
        <v>30000</v>
      </c>
      <c r="T611" s="16">
        <v>6</v>
      </c>
      <c r="U611" s="15">
        <v>11.55</v>
      </c>
      <c r="V611"/>
      <c r="W611" s="161">
        <f t="shared" si="36"/>
        <v>24129</v>
      </c>
    </row>
    <row r="612" spans="1:23" ht="13.9" customHeight="1" x14ac:dyDescent="0.2">
      <c r="A612" s="143"/>
      <c r="B612" s="220"/>
      <c r="C612" s="11" t="s">
        <v>76</v>
      </c>
      <c r="D612" s="11" t="s">
        <v>1177</v>
      </c>
      <c r="E612" s="68" t="s">
        <v>952</v>
      </c>
      <c r="F612" s="68" t="s">
        <v>2280</v>
      </c>
      <c r="G612" s="13">
        <v>45376</v>
      </c>
      <c r="H612" s="13">
        <v>45378</v>
      </c>
      <c r="I612" s="14">
        <v>40000</v>
      </c>
      <c r="J612" s="15">
        <v>96.054500000000004</v>
      </c>
      <c r="K612" s="13">
        <v>47569</v>
      </c>
      <c r="L612" s="15">
        <v>26.24</v>
      </c>
      <c r="M612" s="14">
        <v>8161</v>
      </c>
      <c r="N612" s="14">
        <v>0</v>
      </c>
      <c r="O612" s="14">
        <v>8161</v>
      </c>
      <c r="P612" s="15">
        <v>96</v>
      </c>
      <c r="Q612" s="15">
        <v>97</v>
      </c>
      <c r="R612" s="15">
        <v>90</v>
      </c>
      <c r="S612" s="153">
        <v>40000</v>
      </c>
      <c r="T612" s="16">
        <v>6.75</v>
      </c>
      <c r="U612" s="15">
        <v>7.58</v>
      </c>
      <c r="V612"/>
      <c r="W612" s="161">
        <f t="shared" si="36"/>
        <v>31839</v>
      </c>
    </row>
    <row r="613" spans="1:23" ht="13.9" customHeight="1" x14ac:dyDescent="0.2">
      <c r="A613" s="144"/>
      <c r="B613" s="220"/>
      <c r="C613" s="11" t="s">
        <v>79</v>
      </c>
      <c r="D613" s="11" t="s">
        <v>1177</v>
      </c>
      <c r="E613" s="68" t="s">
        <v>80</v>
      </c>
      <c r="F613" s="68" t="s">
        <v>2281</v>
      </c>
      <c r="G613" s="13">
        <v>45377</v>
      </c>
      <c r="H613" s="13">
        <v>45379</v>
      </c>
      <c r="I613" s="14">
        <v>20000</v>
      </c>
      <c r="J613" s="15">
        <v>92.738399999999999</v>
      </c>
      <c r="K613" s="13">
        <v>46109</v>
      </c>
      <c r="L613" s="15">
        <v>61.581299999999999</v>
      </c>
      <c r="M613" s="14">
        <v>8450</v>
      </c>
      <c r="N613" s="14">
        <v>3866.25</v>
      </c>
      <c r="O613" s="14">
        <v>12316.25</v>
      </c>
      <c r="P613" s="15">
        <v>92</v>
      </c>
      <c r="Q613" s="15">
        <v>93</v>
      </c>
      <c r="R613" s="15">
        <v>92</v>
      </c>
      <c r="S613" s="153">
        <v>20000</v>
      </c>
      <c r="T613" s="16">
        <v>5.5</v>
      </c>
      <c r="U613" s="15">
        <v>9.58</v>
      </c>
      <c r="V613"/>
      <c r="W613" s="161">
        <f t="shared" si="36"/>
        <v>7683.75</v>
      </c>
    </row>
    <row r="614" spans="1:23" ht="13.9" customHeight="1" x14ac:dyDescent="0.2">
      <c r="A614" s="144"/>
      <c r="B614" s="221"/>
      <c r="C614" s="11" t="s">
        <v>79</v>
      </c>
      <c r="D614" s="11" t="s">
        <v>1177</v>
      </c>
      <c r="E614" s="68" t="s">
        <v>85</v>
      </c>
      <c r="F614" s="68" t="s">
        <v>2282</v>
      </c>
      <c r="G614" s="13">
        <v>45377</v>
      </c>
      <c r="H614" s="13">
        <v>45379</v>
      </c>
      <c r="I614" s="14">
        <v>25000</v>
      </c>
      <c r="J614" s="15">
        <v>91</v>
      </c>
      <c r="K614" s="13">
        <v>46840</v>
      </c>
      <c r="L614" s="15">
        <v>40.06</v>
      </c>
      <c r="M614" s="14">
        <v>3000</v>
      </c>
      <c r="N614" s="14">
        <v>7015</v>
      </c>
      <c r="O614" s="14">
        <v>10015</v>
      </c>
      <c r="P614" s="15">
        <v>91</v>
      </c>
      <c r="Q614" s="15">
        <v>91</v>
      </c>
      <c r="R614" s="15">
        <v>91</v>
      </c>
      <c r="S614" s="153">
        <v>25000</v>
      </c>
      <c r="T614" s="16">
        <v>6</v>
      </c>
      <c r="U614" s="15">
        <v>8.7100000000000009</v>
      </c>
      <c r="V614"/>
      <c r="W614" s="161">
        <f t="shared" si="36"/>
        <v>14985</v>
      </c>
    </row>
    <row r="615" spans="1:23" ht="13.9" customHeight="1" x14ac:dyDescent="0.2">
      <c r="A615" s="144"/>
      <c r="B615" s="213" t="s">
        <v>17</v>
      </c>
      <c r="C615" s="122" t="s">
        <v>79</v>
      </c>
      <c r="D615" s="4" t="s">
        <v>1397</v>
      </c>
      <c r="E615" s="4" t="s">
        <v>80</v>
      </c>
      <c r="F615" s="18" t="s">
        <v>2288</v>
      </c>
      <c r="G615" s="6">
        <v>45384</v>
      </c>
      <c r="H615" s="6">
        <v>45386</v>
      </c>
      <c r="I615" s="7">
        <v>21975</v>
      </c>
      <c r="J615" s="8">
        <v>97.680800000000005</v>
      </c>
      <c r="K615" s="6">
        <v>45739</v>
      </c>
      <c r="L615" s="8">
        <v>100</v>
      </c>
      <c r="M615" s="7">
        <v>16000</v>
      </c>
      <c r="N615" s="7">
        <v>5975</v>
      </c>
      <c r="O615" s="7">
        <v>21975</v>
      </c>
      <c r="P615" s="8">
        <v>97.5</v>
      </c>
      <c r="Q615" s="8">
        <v>97.5</v>
      </c>
      <c r="R615" s="8">
        <v>97.5</v>
      </c>
      <c r="S615" s="154">
        <v>21975</v>
      </c>
      <c r="T615" s="9">
        <v>5.5</v>
      </c>
      <c r="U615" s="8">
        <v>7.96</v>
      </c>
      <c r="V615"/>
      <c r="W615" s="161">
        <f t="shared" si="36"/>
        <v>0</v>
      </c>
    </row>
    <row r="616" spans="1:23" ht="13.9" customHeight="1" x14ac:dyDescent="0.2">
      <c r="A616" s="144"/>
      <c r="B616" s="209"/>
      <c r="C616" s="122" t="s">
        <v>79</v>
      </c>
      <c r="D616" s="4" t="s">
        <v>1397</v>
      </c>
      <c r="E616" s="4" t="s">
        <v>80</v>
      </c>
      <c r="F616" s="18" t="s">
        <v>2290</v>
      </c>
      <c r="G616" s="6">
        <v>45384</v>
      </c>
      <c r="H616" s="6">
        <v>45386</v>
      </c>
      <c r="I616" s="7">
        <v>24894</v>
      </c>
      <c r="J616" s="8">
        <v>98.8005</v>
      </c>
      <c r="K616" s="6">
        <v>45914</v>
      </c>
      <c r="L616" s="8">
        <v>99.197800000000001</v>
      </c>
      <c r="M616" s="7">
        <v>20904</v>
      </c>
      <c r="N616" s="7">
        <v>3790.2999999999993</v>
      </c>
      <c r="O616" s="7">
        <v>24694.3</v>
      </c>
      <c r="P616" s="8">
        <v>95.75</v>
      </c>
      <c r="Q616" s="8">
        <v>95.75</v>
      </c>
      <c r="R616" s="8">
        <v>95.75</v>
      </c>
      <c r="S616" s="154">
        <v>24894</v>
      </c>
      <c r="T616" s="9">
        <v>5.5</v>
      </c>
      <c r="U616" s="8">
        <v>6.75</v>
      </c>
      <c r="V616"/>
      <c r="W616" s="161">
        <f t="shared" si="36"/>
        <v>199.70000000000073</v>
      </c>
    </row>
    <row r="617" spans="1:23" ht="13.9" customHeight="1" x14ac:dyDescent="0.2">
      <c r="A617" s="144"/>
      <c r="B617" s="209"/>
      <c r="C617" s="122" t="s">
        <v>79</v>
      </c>
      <c r="D617" s="4" t="s">
        <v>1397</v>
      </c>
      <c r="E617" s="4" t="s">
        <v>80</v>
      </c>
      <c r="F617" s="18" t="s">
        <v>2291</v>
      </c>
      <c r="G617" s="6">
        <v>45384</v>
      </c>
      <c r="H617" s="6">
        <v>45386</v>
      </c>
      <c r="I617" s="7">
        <v>2660</v>
      </c>
      <c r="J617" s="8">
        <v>97.375399999999999</v>
      </c>
      <c r="K617" s="6">
        <v>45956</v>
      </c>
      <c r="L617" s="8">
        <v>99.962400000000002</v>
      </c>
      <c r="M617" s="7">
        <v>2659</v>
      </c>
      <c r="N617" s="7">
        <v>0</v>
      </c>
      <c r="O617" s="7">
        <v>2659</v>
      </c>
      <c r="P617" s="8">
        <v>95</v>
      </c>
      <c r="Q617" s="8">
        <v>95</v>
      </c>
      <c r="R617" s="8">
        <v>95</v>
      </c>
      <c r="S617" s="154">
        <v>2660</v>
      </c>
      <c r="T617" s="9">
        <v>5.4</v>
      </c>
      <c r="U617" s="8">
        <v>6.83</v>
      </c>
      <c r="V617"/>
      <c r="W617" s="161">
        <f t="shared" si="36"/>
        <v>1</v>
      </c>
    </row>
    <row r="618" spans="1:23" ht="13.9" customHeight="1" x14ac:dyDescent="0.2">
      <c r="A618" s="144"/>
      <c r="B618" s="209"/>
      <c r="C618" s="122" t="s">
        <v>79</v>
      </c>
      <c r="D618" s="4" t="s">
        <v>1397</v>
      </c>
      <c r="E618" s="4" t="s">
        <v>80</v>
      </c>
      <c r="F618" s="18" t="s">
        <v>2292</v>
      </c>
      <c r="G618" s="6">
        <v>45384</v>
      </c>
      <c r="H618" s="6">
        <v>45386</v>
      </c>
      <c r="I618" s="7">
        <v>2641</v>
      </c>
      <c r="J618" s="8">
        <v>97.556299999999993</v>
      </c>
      <c r="K618" s="6">
        <v>45963</v>
      </c>
      <c r="L618" s="8">
        <v>100</v>
      </c>
      <c r="M618" s="7">
        <v>0</v>
      </c>
      <c r="N618" s="7">
        <v>2641</v>
      </c>
      <c r="O618" s="7">
        <v>2641</v>
      </c>
      <c r="P618" s="8">
        <v>95.2</v>
      </c>
      <c r="Q618" s="8">
        <v>95.2</v>
      </c>
      <c r="R618" s="8">
        <v>95.2</v>
      </c>
      <c r="S618" s="154">
        <v>2641</v>
      </c>
      <c r="T618" s="9">
        <v>5.6</v>
      </c>
      <c r="U618" s="8">
        <v>6.93</v>
      </c>
      <c r="V618"/>
      <c r="W618" s="161">
        <f t="shared" si="36"/>
        <v>0</v>
      </c>
    </row>
    <row r="619" spans="1:23" ht="13.9" customHeight="1" x14ac:dyDescent="0.2">
      <c r="A619" s="144"/>
      <c r="B619" s="209"/>
      <c r="C619" s="122" t="s">
        <v>79</v>
      </c>
      <c r="D619" s="4" t="s">
        <v>1397</v>
      </c>
      <c r="E619" s="4" t="s">
        <v>82</v>
      </c>
      <c r="F619" s="18" t="s">
        <v>2293</v>
      </c>
      <c r="G619" s="6">
        <v>45384</v>
      </c>
      <c r="H619" s="6">
        <v>45386</v>
      </c>
      <c r="I619" s="7">
        <v>2427</v>
      </c>
      <c r="J619" s="8">
        <v>97.104900000000001</v>
      </c>
      <c r="K619" s="6">
        <v>46011</v>
      </c>
      <c r="L619" s="8">
        <v>100</v>
      </c>
      <c r="M619" s="7">
        <v>0</v>
      </c>
      <c r="N619" s="7">
        <v>2427</v>
      </c>
      <c r="O619" s="7">
        <v>2427</v>
      </c>
      <c r="P619" s="8">
        <v>95.4</v>
      </c>
      <c r="Q619" s="8">
        <v>95.4</v>
      </c>
      <c r="R619" s="8">
        <v>95.4</v>
      </c>
      <c r="S619" s="154">
        <v>2427</v>
      </c>
      <c r="T619" s="9">
        <v>6</v>
      </c>
      <c r="U619" s="8">
        <v>7.59</v>
      </c>
      <c r="V619"/>
      <c r="W619" s="161">
        <f t="shared" si="36"/>
        <v>0</v>
      </c>
    </row>
    <row r="620" spans="1:23" ht="13.9" customHeight="1" x14ac:dyDescent="0.2">
      <c r="A620" s="144"/>
      <c r="B620" s="209"/>
      <c r="C620" s="122" t="s">
        <v>79</v>
      </c>
      <c r="D620" s="4" t="s">
        <v>1397</v>
      </c>
      <c r="E620" s="4" t="s">
        <v>82</v>
      </c>
      <c r="F620" s="18" t="s">
        <v>2294</v>
      </c>
      <c r="G620" s="6">
        <v>45384</v>
      </c>
      <c r="H620" s="6">
        <v>45386</v>
      </c>
      <c r="I620" s="7">
        <v>1432</v>
      </c>
      <c r="J620" s="8">
        <v>95.354100000000003</v>
      </c>
      <c r="K620" s="6">
        <v>46069</v>
      </c>
      <c r="L620" s="8">
        <v>100</v>
      </c>
      <c r="M620" s="7">
        <v>0</v>
      </c>
      <c r="N620" s="7">
        <v>1432</v>
      </c>
      <c r="O620" s="7">
        <v>1432</v>
      </c>
      <c r="P620" s="8">
        <v>94.6</v>
      </c>
      <c r="Q620" s="8">
        <v>94.6</v>
      </c>
      <c r="R620" s="8">
        <v>94.6</v>
      </c>
      <c r="S620" s="154">
        <v>1432</v>
      </c>
      <c r="T620" s="9">
        <v>5.75</v>
      </c>
      <c r="U620" s="8">
        <v>8.32</v>
      </c>
      <c r="V620"/>
      <c r="W620" s="161">
        <f t="shared" si="36"/>
        <v>0</v>
      </c>
    </row>
    <row r="621" spans="1:23" ht="13.9" customHeight="1" x14ac:dyDescent="0.2">
      <c r="A621" s="144"/>
      <c r="B621" s="209"/>
      <c r="C621" s="122" t="s">
        <v>79</v>
      </c>
      <c r="D621" s="4" t="s">
        <v>1397</v>
      </c>
      <c r="E621" s="4" t="s">
        <v>82</v>
      </c>
      <c r="F621" s="18" t="s">
        <v>2295</v>
      </c>
      <c r="G621" s="6">
        <v>45384</v>
      </c>
      <c r="H621" s="6">
        <v>45386</v>
      </c>
      <c r="I621" s="7">
        <v>32000</v>
      </c>
      <c r="J621" s="8">
        <v>98.819699999999997</v>
      </c>
      <c r="K621" s="6">
        <v>46188</v>
      </c>
      <c r="L621" s="8">
        <v>118.0822</v>
      </c>
      <c r="M621" s="7">
        <v>26902.28</v>
      </c>
      <c r="N621" s="7">
        <v>5097.7200000000012</v>
      </c>
      <c r="O621" s="7">
        <v>32000</v>
      </c>
      <c r="P621" s="8">
        <v>94</v>
      </c>
      <c r="Q621" s="8">
        <v>94</v>
      </c>
      <c r="R621" s="8">
        <v>94</v>
      </c>
      <c r="S621" s="154">
        <v>32000</v>
      </c>
      <c r="T621" s="9">
        <v>6</v>
      </c>
      <c r="U621" s="8">
        <v>6.64</v>
      </c>
      <c r="V621"/>
      <c r="W621" s="161">
        <f t="shared" si="36"/>
        <v>0</v>
      </c>
    </row>
    <row r="622" spans="1:23" ht="13.9" customHeight="1" x14ac:dyDescent="0.2">
      <c r="A622" s="144"/>
      <c r="B622" s="209"/>
      <c r="C622" s="122" t="s">
        <v>79</v>
      </c>
      <c r="D622" s="4" t="s">
        <v>1397</v>
      </c>
      <c r="E622" s="4" t="s">
        <v>82</v>
      </c>
      <c r="F622" s="18" t="s">
        <v>2330</v>
      </c>
      <c r="G622" s="6">
        <v>45384</v>
      </c>
      <c r="H622" s="6">
        <v>45386</v>
      </c>
      <c r="I622" s="7">
        <v>43054</v>
      </c>
      <c r="J622" s="8">
        <v>93</v>
      </c>
      <c r="K622" s="6">
        <v>46481</v>
      </c>
      <c r="L622" s="8">
        <v>101.80540000000001</v>
      </c>
      <c r="M622" s="7">
        <v>33771.58</v>
      </c>
      <c r="N622" s="7">
        <v>9282.4199999999983</v>
      </c>
      <c r="O622" s="7">
        <v>43054</v>
      </c>
      <c r="P622" s="8">
        <v>93</v>
      </c>
      <c r="Q622" s="8">
        <v>93</v>
      </c>
      <c r="R622" s="8">
        <v>93</v>
      </c>
      <c r="S622" s="154">
        <v>43054</v>
      </c>
      <c r="T622" s="9">
        <v>6.5</v>
      </c>
      <c r="U622" s="8">
        <v>9.2200000000000006</v>
      </c>
      <c r="V622"/>
      <c r="W622" s="161">
        <f t="shared" si="36"/>
        <v>0</v>
      </c>
    </row>
    <row r="623" spans="1:23" ht="13.9" customHeight="1" x14ac:dyDescent="0.2">
      <c r="A623" s="144"/>
      <c r="B623" s="209"/>
      <c r="C623" s="122" t="s">
        <v>79</v>
      </c>
      <c r="D623" s="4" t="s">
        <v>1397</v>
      </c>
      <c r="E623" s="4" t="s">
        <v>85</v>
      </c>
      <c r="F623" s="18" t="s">
        <v>2331</v>
      </c>
      <c r="G623" s="6">
        <v>45384</v>
      </c>
      <c r="H623" s="6">
        <v>45386</v>
      </c>
      <c r="I623" s="7">
        <v>31300</v>
      </c>
      <c r="J623" s="8">
        <v>91</v>
      </c>
      <c r="K623" s="6">
        <v>46847</v>
      </c>
      <c r="L623" s="8">
        <v>97.964100000000002</v>
      </c>
      <c r="M623" s="7">
        <v>19890</v>
      </c>
      <c r="N623" s="7">
        <v>10772.759999999998</v>
      </c>
      <c r="O623" s="7">
        <v>30662.76</v>
      </c>
      <c r="P623" s="8">
        <v>91</v>
      </c>
      <c r="Q623" s="8">
        <v>91</v>
      </c>
      <c r="R623" s="8">
        <v>91</v>
      </c>
      <c r="S623" s="154">
        <v>31300</v>
      </c>
      <c r="T623" s="9">
        <v>6.5</v>
      </c>
      <c r="U623" s="8">
        <v>9.2200000000000006</v>
      </c>
      <c r="V623"/>
      <c r="W623" s="161">
        <f t="shared" si="36"/>
        <v>637.2400000000016</v>
      </c>
    </row>
    <row r="624" spans="1:23" ht="13.9" customHeight="1" x14ac:dyDescent="0.2">
      <c r="A624" s="144"/>
      <c r="B624" s="209"/>
      <c r="C624" s="122" t="s">
        <v>79</v>
      </c>
      <c r="D624" s="4" t="s">
        <v>1397</v>
      </c>
      <c r="E624" s="4" t="s">
        <v>77</v>
      </c>
      <c r="F624" s="18" t="s">
        <v>2332</v>
      </c>
      <c r="G624" s="6">
        <v>45384</v>
      </c>
      <c r="H624" s="6">
        <v>45386</v>
      </c>
      <c r="I624" s="7">
        <v>1957</v>
      </c>
      <c r="J624" s="8">
        <v>93.710400000000007</v>
      </c>
      <c r="K624" s="6">
        <v>46442</v>
      </c>
      <c r="L624" s="8">
        <v>99.948899999999995</v>
      </c>
      <c r="M624" s="7">
        <v>0</v>
      </c>
      <c r="N624" s="7">
        <v>1956</v>
      </c>
      <c r="O624" s="7">
        <v>1956</v>
      </c>
      <c r="P624" s="8">
        <v>93</v>
      </c>
      <c r="Q624" s="8">
        <v>93</v>
      </c>
      <c r="R624" s="8">
        <v>93</v>
      </c>
      <c r="S624" s="154">
        <v>1957</v>
      </c>
      <c r="T624" s="9">
        <v>6.5</v>
      </c>
      <c r="U624" s="8">
        <v>8.94</v>
      </c>
      <c r="V624"/>
      <c r="W624" s="161">
        <f t="shared" si="36"/>
        <v>1</v>
      </c>
    </row>
    <row r="625" spans="1:23" ht="13.9" customHeight="1" x14ac:dyDescent="0.2">
      <c r="A625" s="144"/>
      <c r="B625" s="209"/>
      <c r="C625" s="122" t="s">
        <v>79</v>
      </c>
      <c r="D625" s="4" t="s">
        <v>1397</v>
      </c>
      <c r="E625" s="4" t="s">
        <v>77</v>
      </c>
      <c r="F625" s="18" t="s">
        <v>2296</v>
      </c>
      <c r="G625" s="6">
        <v>45384</v>
      </c>
      <c r="H625" s="6">
        <v>45386</v>
      </c>
      <c r="I625" s="7">
        <v>1135</v>
      </c>
      <c r="J625" s="8">
        <v>94.972700000000003</v>
      </c>
      <c r="K625" s="6">
        <v>46933</v>
      </c>
      <c r="L625" s="8">
        <v>100</v>
      </c>
      <c r="M625" s="7">
        <v>0</v>
      </c>
      <c r="N625" s="7">
        <v>1135</v>
      </c>
      <c r="O625" s="7">
        <v>1135</v>
      </c>
      <c r="P625" s="8">
        <v>90</v>
      </c>
      <c r="Q625" s="8">
        <v>90</v>
      </c>
      <c r="R625" s="8">
        <v>90</v>
      </c>
      <c r="S625" s="154">
        <v>1135</v>
      </c>
      <c r="T625" s="9">
        <v>6.5</v>
      </c>
      <c r="U625" s="8">
        <v>7.99</v>
      </c>
      <c r="V625"/>
      <c r="W625" s="161">
        <f t="shared" si="36"/>
        <v>0</v>
      </c>
    </row>
    <row r="626" spans="1:23" ht="13.9" customHeight="1" x14ac:dyDescent="0.2">
      <c r="A626" s="144"/>
      <c r="B626" s="209"/>
      <c r="C626" s="122" t="s">
        <v>79</v>
      </c>
      <c r="D626" s="4" t="s">
        <v>1397</v>
      </c>
      <c r="E626" s="4" t="s">
        <v>952</v>
      </c>
      <c r="F626" s="18" t="s">
        <v>2339</v>
      </c>
      <c r="G626" s="6">
        <v>45384</v>
      </c>
      <c r="H626" s="6">
        <v>45386</v>
      </c>
      <c r="I626" s="7">
        <v>3350</v>
      </c>
      <c r="J626" s="8">
        <v>89</v>
      </c>
      <c r="K626" s="6">
        <v>47577</v>
      </c>
      <c r="L626" s="8">
        <v>91.044799999999995</v>
      </c>
      <c r="M626" s="7">
        <v>1050</v>
      </c>
      <c r="N626" s="7">
        <v>2000</v>
      </c>
      <c r="O626" s="7">
        <v>3050</v>
      </c>
      <c r="P626" s="8">
        <v>89</v>
      </c>
      <c r="Q626" s="8">
        <v>89</v>
      </c>
      <c r="R626" s="8">
        <v>89</v>
      </c>
      <c r="S626" s="154">
        <v>3350</v>
      </c>
      <c r="T626" s="9">
        <v>7.25</v>
      </c>
      <c r="U626" s="8">
        <v>9.7100000000000009</v>
      </c>
      <c r="V626"/>
      <c r="W626" s="161">
        <f t="shared" si="36"/>
        <v>300</v>
      </c>
    </row>
    <row r="627" spans="1:23" ht="13.9" customHeight="1" x14ac:dyDescent="0.2">
      <c r="A627" s="144"/>
      <c r="B627" s="209"/>
      <c r="C627" s="122" t="s">
        <v>79</v>
      </c>
      <c r="D627" s="4" t="s">
        <v>1339</v>
      </c>
      <c r="E627" s="4" t="s">
        <v>80</v>
      </c>
      <c r="F627" s="18" t="s">
        <v>2289</v>
      </c>
      <c r="G627" s="6">
        <v>45384</v>
      </c>
      <c r="H627" s="6">
        <v>45386</v>
      </c>
      <c r="I627" s="7">
        <v>4000</v>
      </c>
      <c r="J627" s="8">
        <v>100.1808</v>
      </c>
      <c r="K627" s="6">
        <v>45739</v>
      </c>
      <c r="L627" s="8">
        <v>100</v>
      </c>
      <c r="M627" s="7">
        <v>4000</v>
      </c>
      <c r="N627" s="7">
        <v>0</v>
      </c>
      <c r="O627" s="7">
        <v>4000</v>
      </c>
      <c r="P627" s="8">
        <v>100</v>
      </c>
      <c r="Q627" s="8">
        <v>100</v>
      </c>
      <c r="R627" s="8">
        <v>100</v>
      </c>
      <c r="S627" s="154">
        <v>4000</v>
      </c>
      <c r="T627" s="9">
        <v>5.5</v>
      </c>
      <c r="U627" s="8">
        <v>5.31</v>
      </c>
      <c r="V627"/>
      <c r="W627" s="161">
        <f t="shared" si="36"/>
        <v>0</v>
      </c>
    </row>
    <row r="628" spans="1:23" ht="13.9" customHeight="1" x14ac:dyDescent="0.2">
      <c r="A628" s="144"/>
      <c r="B628" s="209"/>
      <c r="C628" s="122" t="s">
        <v>79</v>
      </c>
      <c r="D628" s="4" t="s">
        <v>1339</v>
      </c>
      <c r="E628" s="4" t="s">
        <v>82</v>
      </c>
      <c r="F628" s="18" t="s">
        <v>2299</v>
      </c>
      <c r="G628" s="6">
        <v>45384</v>
      </c>
      <c r="H628" s="6">
        <v>45386</v>
      </c>
      <c r="I628" s="7">
        <v>29779</v>
      </c>
      <c r="J628" s="8">
        <v>100</v>
      </c>
      <c r="K628" s="6">
        <v>45747</v>
      </c>
      <c r="L628" s="8">
        <v>100.57</v>
      </c>
      <c r="M628" s="7"/>
      <c r="N628" s="7">
        <v>29779</v>
      </c>
      <c r="O628" s="7">
        <v>29779</v>
      </c>
      <c r="P628" s="8">
        <v>100</v>
      </c>
      <c r="Q628" s="8">
        <v>100</v>
      </c>
      <c r="R628" s="8">
        <v>100</v>
      </c>
      <c r="S628" s="154">
        <v>29779</v>
      </c>
      <c r="T628" s="9">
        <v>6</v>
      </c>
      <c r="U628" s="8"/>
      <c r="V628"/>
      <c r="W628" s="161">
        <f t="shared" si="36"/>
        <v>0</v>
      </c>
    </row>
    <row r="629" spans="1:23" ht="13.9" customHeight="1" x14ac:dyDescent="0.2">
      <c r="A629" s="144"/>
      <c r="B629" s="209"/>
      <c r="C629" s="122" t="s">
        <v>79</v>
      </c>
      <c r="D629" s="4" t="s">
        <v>1339</v>
      </c>
      <c r="E629" s="4" t="s">
        <v>82</v>
      </c>
      <c r="F629" s="18" t="s">
        <v>2312</v>
      </c>
      <c r="G629" s="6">
        <v>45384</v>
      </c>
      <c r="H629" s="6">
        <v>45386</v>
      </c>
      <c r="I629" s="7">
        <v>6865</v>
      </c>
      <c r="J629" s="8">
        <v>100</v>
      </c>
      <c r="K629" s="6">
        <v>45419</v>
      </c>
      <c r="L629" s="8">
        <v>100</v>
      </c>
      <c r="M629" s="7"/>
      <c r="N629" s="7">
        <v>6865</v>
      </c>
      <c r="O629" s="7">
        <v>6865</v>
      </c>
      <c r="P629" s="8">
        <v>100</v>
      </c>
      <c r="Q629" s="8">
        <v>100</v>
      </c>
      <c r="R629" s="8">
        <v>100</v>
      </c>
      <c r="S629" s="154">
        <v>6865</v>
      </c>
      <c r="T629" s="9">
        <v>6</v>
      </c>
      <c r="U629" s="8"/>
      <c r="V629"/>
      <c r="W629" s="161">
        <f t="shared" si="36"/>
        <v>0</v>
      </c>
    </row>
    <row r="630" spans="1:23" ht="13.9" customHeight="1" x14ac:dyDescent="0.2">
      <c r="A630" s="144"/>
      <c r="B630" s="209"/>
      <c r="C630" s="122" t="s">
        <v>79</v>
      </c>
      <c r="D630" s="4" t="s">
        <v>1339</v>
      </c>
      <c r="E630" s="4" t="s">
        <v>82</v>
      </c>
      <c r="F630" s="18" t="s">
        <v>2313</v>
      </c>
      <c r="G630" s="6">
        <v>45384</v>
      </c>
      <c r="H630" s="6">
        <v>45386</v>
      </c>
      <c r="I630" s="7">
        <v>8000</v>
      </c>
      <c r="J630" s="8">
        <v>100</v>
      </c>
      <c r="K630" s="6">
        <v>45426</v>
      </c>
      <c r="L630" s="8">
        <v>100</v>
      </c>
      <c r="M630" s="7"/>
      <c r="N630" s="7">
        <v>8000</v>
      </c>
      <c r="O630" s="7">
        <v>8000</v>
      </c>
      <c r="P630" s="8">
        <v>100</v>
      </c>
      <c r="Q630" s="8">
        <v>100</v>
      </c>
      <c r="R630" s="8">
        <v>100</v>
      </c>
      <c r="S630" s="154">
        <v>8000</v>
      </c>
      <c r="T630" s="9">
        <v>6</v>
      </c>
      <c r="U630" s="8"/>
      <c r="V630"/>
      <c r="W630" s="161">
        <f t="shared" si="36"/>
        <v>0</v>
      </c>
    </row>
    <row r="631" spans="1:23" ht="13.9" customHeight="1" x14ac:dyDescent="0.2">
      <c r="A631" s="144"/>
      <c r="B631" s="209"/>
      <c r="C631" s="122" t="s">
        <v>79</v>
      </c>
      <c r="D631" s="4" t="s">
        <v>1339</v>
      </c>
      <c r="E631" s="4" t="s">
        <v>80</v>
      </c>
      <c r="F631" s="18" t="s">
        <v>2329</v>
      </c>
      <c r="G631" s="6">
        <v>45384</v>
      </c>
      <c r="H631" s="6">
        <v>45386</v>
      </c>
      <c r="I631" s="7">
        <v>9875</v>
      </c>
      <c r="J631" s="8">
        <v>100</v>
      </c>
      <c r="K631" s="6">
        <v>45431</v>
      </c>
      <c r="L631" s="8">
        <v>100</v>
      </c>
      <c r="M631" s="7"/>
      <c r="N631" s="7">
        <v>9875</v>
      </c>
      <c r="O631" s="7">
        <v>9875</v>
      </c>
      <c r="P631" s="8">
        <v>100</v>
      </c>
      <c r="Q631" s="8">
        <v>100</v>
      </c>
      <c r="R631" s="8">
        <v>100</v>
      </c>
      <c r="S631" s="154">
        <v>9875</v>
      </c>
      <c r="T631" s="9">
        <v>5.25</v>
      </c>
      <c r="U631" s="8"/>
      <c r="V631"/>
      <c r="W631" s="161">
        <f t="shared" si="36"/>
        <v>0</v>
      </c>
    </row>
    <row r="632" spans="1:23" ht="13.9" customHeight="1" x14ac:dyDescent="0.2">
      <c r="A632" s="144"/>
      <c r="B632" s="209"/>
      <c r="C632" s="122" t="s">
        <v>79</v>
      </c>
      <c r="D632" s="4" t="s">
        <v>1339</v>
      </c>
      <c r="E632" s="4" t="s">
        <v>82</v>
      </c>
      <c r="F632" s="18" t="s">
        <v>2314</v>
      </c>
      <c r="G632" s="6">
        <v>45384</v>
      </c>
      <c r="H632" s="6">
        <v>45386</v>
      </c>
      <c r="I632" s="7">
        <v>5000</v>
      </c>
      <c r="J632" s="8">
        <v>100</v>
      </c>
      <c r="K632" s="6">
        <v>45454</v>
      </c>
      <c r="L632" s="8">
        <v>100</v>
      </c>
      <c r="M632" s="7"/>
      <c r="N632" s="7">
        <v>5000</v>
      </c>
      <c r="O632" s="7">
        <v>5000</v>
      </c>
      <c r="P632" s="8">
        <v>100</v>
      </c>
      <c r="Q632" s="8">
        <v>100</v>
      </c>
      <c r="R632" s="8">
        <v>100</v>
      </c>
      <c r="S632" s="154">
        <v>5000</v>
      </c>
      <c r="T632" s="9">
        <v>6</v>
      </c>
      <c r="U632" s="8"/>
      <c r="V632"/>
      <c r="W632" s="161">
        <f t="shared" si="36"/>
        <v>0</v>
      </c>
    </row>
    <row r="633" spans="1:23" ht="13.9" customHeight="1" x14ac:dyDescent="0.2">
      <c r="A633" s="144"/>
      <c r="B633" s="209"/>
      <c r="C633" s="122" t="s">
        <v>79</v>
      </c>
      <c r="D633" s="4" t="s">
        <v>1339</v>
      </c>
      <c r="E633" s="4" t="s">
        <v>82</v>
      </c>
      <c r="F633" s="18" t="s">
        <v>2315</v>
      </c>
      <c r="G633" s="6">
        <v>45384</v>
      </c>
      <c r="H633" s="6">
        <v>45386</v>
      </c>
      <c r="I633" s="7">
        <v>4190</v>
      </c>
      <c r="J633" s="8">
        <v>100</v>
      </c>
      <c r="K633" s="6">
        <v>45473</v>
      </c>
      <c r="L633" s="8">
        <v>100</v>
      </c>
      <c r="M633" s="7"/>
      <c r="N633" s="7">
        <v>4190</v>
      </c>
      <c r="O633" s="7">
        <v>4190</v>
      </c>
      <c r="P633" s="8">
        <v>100</v>
      </c>
      <c r="Q633" s="8">
        <v>100</v>
      </c>
      <c r="R633" s="8">
        <v>100</v>
      </c>
      <c r="S633" s="154">
        <v>4190</v>
      </c>
      <c r="T633" s="9">
        <v>6</v>
      </c>
      <c r="U633" s="8"/>
      <c r="V633"/>
      <c r="W633" s="161">
        <f t="shared" si="36"/>
        <v>0</v>
      </c>
    </row>
    <row r="634" spans="1:23" ht="13.9" customHeight="1" x14ac:dyDescent="0.2">
      <c r="A634" s="144"/>
      <c r="B634" s="209"/>
      <c r="C634" s="122" t="s">
        <v>79</v>
      </c>
      <c r="D634" s="4" t="s">
        <v>1339</v>
      </c>
      <c r="E634" s="4" t="s">
        <v>80</v>
      </c>
      <c r="F634" s="18" t="s">
        <v>2316</v>
      </c>
      <c r="G634" s="6">
        <v>45384</v>
      </c>
      <c r="H634" s="6">
        <v>45386</v>
      </c>
      <c r="I634" s="7">
        <v>4782</v>
      </c>
      <c r="J634" s="8">
        <v>100</v>
      </c>
      <c r="K634" s="6">
        <v>45480</v>
      </c>
      <c r="L634" s="8">
        <v>100.01</v>
      </c>
      <c r="M634" s="7"/>
      <c r="N634" s="7">
        <v>4782</v>
      </c>
      <c r="O634" s="7">
        <v>4782</v>
      </c>
      <c r="P634" s="8">
        <v>100</v>
      </c>
      <c r="Q634" s="8">
        <v>100</v>
      </c>
      <c r="R634" s="8">
        <v>100</v>
      </c>
      <c r="S634" s="154">
        <v>4782</v>
      </c>
      <c r="T634" s="9">
        <v>5.25</v>
      </c>
      <c r="U634" s="8"/>
      <c r="V634"/>
      <c r="W634" s="161">
        <f t="shared" si="36"/>
        <v>0</v>
      </c>
    </row>
    <row r="635" spans="1:23" ht="13.9" customHeight="1" x14ac:dyDescent="0.2">
      <c r="A635" s="144"/>
      <c r="B635" s="209"/>
      <c r="C635" s="122" t="s">
        <v>79</v>
      </c>
      <c r="D635" s="4" t="s">
        <v>1339</v>
      </c>
      <c r="E635" s="4" t="s">
        <v>80</v>
      </c>
      <c r="F635" s="18" t="s">
        <v>2317</v>
      </c>
      <c r="G635" s="6">
        <v>45384</v>
      </c>
      <c r="H635" s="6">
        <v>45386</v>
      </c>
      <c r="I635" s="7">
        <v>4500</v>
      </c>
      <c r="J635" s="8">
        <v>100</v>
      </c>
      <c r="K635" s="6">
        <v>45487</v>
      </c>
      <c r="L635" s="8">
        <v>100</v>
      </c>
      <c r="M635" s="7"/>
      <c r="N635" s="7">
        <v>4500</v>
      </c>
      <c r="O635" s="7">
        <v>4500</v>
      </c>
      <c r="P635" s="8">
        <v>100</v>
      </c>
      <c r="Q635" s="8">
        <v>100</v>
      </c>
      <c r="R635" s="8">
        <v>100</v>
      </c>
      <c r="S635" s="154">
        <v>4500</v>
      </c>
      <c r="T635" s="9">
        <v>5.25</v>
      </c>
      <c r="U635" s="8"/>
      <c r="V635"/>
      <c r="W635" s="161">
        <f t="shared" si="36"/>
        <v>0</v>
      </c>
    </row>
    <row r="636" spans="1:23" ht="13.9" customHeight="1" x14ac:dyDescent="0.2">
      <c r="A636" s="144"/>
      <c r="B636" s="209"/>
      <c r="C636" s="122" t="s">
        <v>79</v>
      </c>
      <c r="D636" s="4" t="s">
        <v>1339</v>
      </c>
      <c r="E636" s="4" t="s">
        <v>80</v>
      </c>
      <c r="F636" s="18" t="s">
        <v>2318</v>
      </c>
      <c r="G636" s="6">
        <v>45384</v>
      </c>
      <c r="H636" s="6">
        <v>45386</v>
      </c>
      <c r="I636" s="7">
        <v>3388</v>
      </c>
      <c r="J636" s="8">
        <v>100</v>
      </c>
      <c r="K636" s="6">
        <v>45515</v>
      </c>
      <c r="L636" s="8">
        <v>70.78</v>
      </c>
      <c r="M636" s="7"/>
      <c r="N636" s="7">
        <v>2398</v>
      </c>
      <c r="O636" s="7">
        <v>2398</v>
      </c>
      <c r="P636" s="8">
        <v>100</v>
      </c>
      <c r="Q636" s="8">
        <v>100</v>
      </c>
      <c r="R636" s="8">
        <v>100</v>
      </c>
      <c r="S636" s="154">
        <v>3388</v>
      </c>
      <c r="T636" s="9">
        <v>5.25</v>
      </c>
      <c r="U636" s="8"/>
      <c r="V636"/>
      <c r="W636" s="161">
        <f t="shared" si="36"/>
        <v>990</v>
      </c>
    </row>
    <row r="637" spans="1:23" ht="13.9" customHeight="1" x14ac:dyDescent="0.2">
      <c r="A637" s="144"/>
      <c r="B637" s="209"/>
      <c r="C637" s="122" t="s">
        <v>79</v>
      </c>
      <c r="D637" s="4" t="s">
        <v>1339</v>
      </c>
      <c r="E637" s="4" t="s">
        <v>80</v>
      </c>
      <c r="F637" s="18" t="s">
        <v>2303</v>
      </c>
      <c r="G637" s="6">
        <v>45384</v>
      </c>
      <c r="H637" s="6">
        <v>45386</v>
      </c>
      <c r="I637" s="7">
        <v>7860</v>
      </c>
      <c r="J637" s="8">
        <v>100</v>
      </c>
      <c r="K637" s="6">
        <v>45571</v>
      </c>
      <c r="L637" s="8">
        <v>100</v>
      </c>
      <c r="M637" s="7"/>
      <c r="N637" s="7">
        <v>7860</v>
      </c>
      <c r="O637" s="7">
        <v>7860</v>
      </c>
      <c r="P637" s="8">
        <v>100</v>
      </c>
      <c r="Q637" s="8">
        <v>100</v>
      </c>
      <c r="R637" s="8">
        <v>100</v>
      </c>
      <c r="S637" s="154">
        <v>7860</v>
      </c>
      <c r="T637" s="9">
        <v>5.25</v>
      </c>
      <c r="U637" s="8"/>
      <c r="V637"/>
      <c r="W637" s="161">
        <f t="shared" si="36"/>
        <v>0</v>
      </c>
    </row>
    <row r="638" spans="1:23" ht="13.9" customHeight="1" x14ac:dyDescent="0.2">
      <c r="A638" s="144"/>
      <c r="B638" s="209"/>
      <c r="C638" s="122" t="s">
        <v>79</v>
      </c>
      <c r="D638" s="4" t="s">
        <v>1339</v>
      </c>
      <c r="E638" s="4" t="s">
        <v>80</v>
      </c>
      <c r="F638" s="18" t="s">
        <v>2319</v>
      </c>
      <c r="G638" s="6">
        <v>45384</v>
      </c>
      <c r="H638" s="6">
        <v>45386</v>
      </c>
      <c r="I638" s="7">
        <v>17900</v>
      </c>
      <c r="J638" s="8">
        <v>100</v>
      </c>
      <c r="K638" s="6">
        <v>45599</v>
      </c>
      <c r="L638" s="8">
        <v>100</v>
      </c>
      <c r="M638" s="7"/>
      <c r="N638" s="7">
        <v>17900</v>
      </c>
      <c r="O638" s="7">
        <v>17900</v>
      </c>
      <c r="P638" s="8">
        <v>100</v>
      </c>
      <c r="Q638" s="8">
        <v>100</v>
      </c>
      <c r="R638" s="8">
        <v>100</v>
      </c>
      <c r="S638" s="154">
        <v>17900</v>
      </c>
      <c r="T638" s="9">
        <v>5.5</v>
      </c>
      <c r="U638" s="8"/>
      <c r="V638"/>
      <c r="W638" s="161">
        <f t="shared" si="36"/>
        <v>0</v>
      </c>
    </row>
    <row r="639" spans="1:23" ht="13.9" customHeight="1" x14ac:dyDescent="0.2">
      <c r="A639" s="144"/>
      <c r="B639" s="209"/>
      <c r="C639" s="122" t="s">
        <v>79</v>
      </c>
      <c r="D639" s="4" t="s">
        <v>1339</v>
      </c>
      <c r="E639" s="4" t="s">
        <v>80</v>
      </c>
      <c r="F639" s="18" t="s">
        <v>2307</v>
      </c>
      <c r="G639" s="6">
        <v>45384</v>
      </c>
      <c r="H639" s="6">
        <v>45386</v>
      </c>
      <c r="I639" s="7">
        <v>4500</v>
      </c>
      <c r="J639" s="8">
        <v>100</v>
      </c>
      <c r="K639" s="6">
        <v>45648</v>
      </c>
      <c r="L639" s="8">
        <v>100</v>
      </c>
      <c r="M639" s="7"/>
      <c r="N639" s="7">
        <v>4500</v>
      </c>
      <c r="O639" s="7">
        <v>4500</v>
      </c>
      <c r="P639" s="8">
        <v>100</v>
      </c>
      <c r="Q639" s="8">
        <v>100</v>
      </c>
      <c r="R639" s="8">
        <v>100</v>
      </c>
      <c r="S639" s="154">
        <v>4500</v>
      </c>
      <c r="T639" s="9">
        <v>5.5</v>
      </c>
      <c r="U639" s="8"/>
      <c r="V639"/>
      <c r="W639" s="161">
        <f t="shared" si="36"/>
        <v>0</v>
      </c>
    </row>
    <row r="640" spans="1:23" ht="13.9" customHeight="1" x14ac:dyDescent="0.2">
      <c r="A640" s="144"/>
      <c r="B640" s="209"/>
      <c r="C640" s="122" t="s">
        <v>79</v>
      </c>
      <c r="D640" s="4" t="s">
        <v>1339</v>
      </c>
      <c r="E640" s="4" t="s">
        <v>80</v>
      </c>
      <c r="F640" s="18" t="s">
        <v>2320</v>
      </c>
      <c r="G640" s="6">
        <v>45384</v>
      </c>
      <c r="H640" s="6">
        <v>45386</v>
      </c>
      <c r="I640" s="7">
        <v>17789.5</v>
      </c>
      <c r="J640" s="8">
        <v>100</v>
      </c>
      <c r="K640" s="6">
        <v>45676</v>
      </c>
      <c r="L640" s="8">
        <v>100</v>
      </c>
      <c r="M640" s="7"/>
      <c r="N640" s="7">
        <v>17789.5</v>
      </c>
      <c r="O640" s="7">
        <v>17789.5</v>
      </c>
      <c r="P640" s="8">
        <v>100</v>
      </c>
      <c r="Q640" s="8">
        <v>100</v>
      </c>
      <c r="R640" s="8">
        <v>100</v>
      </c>
      <c r="S640" s="154">
        <v>17789.5</v>
      </c>
      <c r="T640" s="9">
        <v>5.5</v>
      </c>
      <c r="U640" s="8"/>
      <c r="V640"/>
      <c r="W640" s="161">
        <f t="shared" si="36"/>
        <v>0</v>
      </c>
    </row>
    <row r="641" spans="1:23" ht="13.9" customHeight="1" x14ac:dyDescent="0.2">
      <c r="A641" s="144"/>
      <c r="B641" s="209"/>
      <c r="C641" s="122" t="s">
        <v>79</v>
      </c>
      <c r="D641" s="4" t="s">
        <v>1339</v>
      </c>
      <c r="E641" s="4" t="s">
        <v>80</v>
      </c>
      <c r="F641" s="18" t="s">
        <v>2321</v>
      </c>
      <c r="G641" s="6">
        <v>45384</v>
      </c>
      <c r="H641" s="6">
        <v>45386</v>
      </c>
      <c r="I641" s="7">
        <v>4000</v>
      </c>
      <c r="J641" s="8">
        <v>100</v>
      </c>
      <c r="K641" s="6">
        <v>45739</v>
      </c>
      <c r="L641" s="8">
        <v>100</v>
      </c>
      <c r="M641" s="7"/>
      <c r="N641" s="7">
        <v>4000</v>
      </c>
      <c r="O641" s="7">
        <v>4000</v>
      </c>
      <c r="P641" s="8">
        <v>100</v>
      </c>
      <c r="Q641" s="8">
        <v>100</v>
      </c>
      <c r="R641" s="8">
        <v>100</v>
      </c>
      <c r="S641" s="154">
        <v>4000</v>
      </c>
      <c r="T641" s="9">
        <v>5.5</v>
      </c>
      <c r="U641" s="8"/>
      <c r="V641"/>
      <c r="W641" s="161">
        <f t="shared" si="36"/>
        <v>0</v>
      </c>
    </row>
    <row r="642" spans="1:23" ht="13.9" customHeight="1" x14ac:dyDescent="0.2">
      <c r="A642" s="144"/>
      <c r="B642" s="209"/>
      <c r="C642" s="122" t="s">
        <v>79</v>
      </c>
      <c r="D642" s="4" t="s">
        <v>1339</v>
      </c>
      <c r="E642" s="4" t="s">
        <v>80</v>
      </c>
      <c r="F642" s="18" t="s">
        <v>2308</v>
      </c>
      <c r="G642" s="6">
        <v>45384</v>
      </c>
      <c r="H642" s="6">
        <v>45386</v>
      </c>
      <c r="I642" s="7">
        <v>5257</v>
      </c>
      <c r="J642" s="8">
        <v>100</v>
      </c>
      <c r="K642" s="6">
        <v>45704</v>
      </c>
      <c r="L642" s="8">
        <v>99.99</v>
      </c>
      <c r="M642" s="7"/>
      <c r="N642" s="7">
        <v>5256.5</v>
      </c>
      <c r="O642" s="7">
        <v>5256.5</v>
      </c>
      <c r="P642" s="8">
        <v>100</v>
      </c>
      <c r="Q642" s="8">
        <v>100</v>
      </c>
      <c r="R642" s="8">
        <v>100</v>
      </c>
      <c r="S642" s="154">
        <v>5257</v>
      </c>
      <c r="T642" s="9">
        <v>6.5</v>
      </c>
      <c r="U642" s="8"/>
      <c r="V642"/>
      <c r="W642" s="161">
        <f t="shared" si="36"/>
        <v>0.5</v>
      </c>
    </row>
    <row r="643" spans="1:23" ht="13.9" customHeight="1" x14ac:dyDescent="0.2">
      <c r="A643" s="144"/>
      <c r="B643" s="209"/>
      <c r="C643" s="122" t="s">
        <v>79</v>
      </c>
      <c r="D643" s="4" t="s">
        <v>1339</v>
      </c>
      <c r="E643" s="4" t="s">
        <v>82</v>
      </c>
      <c r="F643" s="18" t="s">
        <v>2322</v>
      </c>
      <c r="G643" s="6">
        <v>45384</v>
      </c>
      <c r="H643" s="6">
        <v>45386</v>
      </c>
      <c r="I643" s="7">
        <v>2500</v>
      </c>
      <c r="J643" s="8">
        <v>100</v>
      </c>
      <c r="K643" s="6">
        <v>45684</v>
      </c>
      <c r="L643" s="8">
        <v>100</v>
      </c>
      <c r="M643" s="7"/>
      <c r="N643" s="7">
        <v>2500</v>
      </c>
      <c r="O643" s="7">
        <v>2500</v>
      </c>
      <c r="P643" s="8">
        <v>100</v>
      </c>
      <c r="Q643" s="8">
        <v>100</v>
      </c>
      <c r="R643" s="8">
        <v>100</v>
      </c>
      <c r="S643" s="154">
        <v>2500</v>
      </c>
      <c r="T643" s="9">
        <v>6</v>
      </c>
      <c r="U643" s="8"/>
      <c r="V643"/>
      <c r="W643" s="161">
        <f t="shared" ref="W643:W706" si="37">I643-O643</f>
        <v>0</v>
      </c>
    </row>
    <row r="644" spans="1:23" ht="13.9" customHeight="1" x14ac:dyDescent="0.2">
      <c r="A644" s="144"/>
      <c r="B644" s="209"/>
      <c r="C644" s="122" t="s">
        <v>79</v>
      </c>
      <c r="D644" s="4" t="s">
        <v>1339</v>
      </c>
      <c r="E644" s="4" t="s">
        <v>82</v>
      </c>
      <c r="F644" s="18" t="s">
        <v>2324</v>
      </c>
      <c r="G644" s="6">
        <v>45384</v>
      </c>
      <c r="H644" s="6">
        <v>45386</v>
      </c>
      <c r="I644" s="7">
        <v>7000</v>
      </c>
      <c r="J644" s="8">
        <v>100</v>
      </c>
      <c r="K644" s="6">
        <v>45559</v>
      </c>
      <c r="L644" s="8">
        <v>28.57</v>
      </c>
      <c r="M644" s="7"/>
      <c r="N644" s="7">
        <v>2000</v>
      </c>
      <c r="O644" s="7">
        <v>2000</v>
      </c>
      <c r="P644" s="8">
        <v>100</v>
      </c>
      <c r="Q644" s="8">
        <v>100</v>
      </c>
      <c r="R644" s="8">
        <v>100</v>
      </c>
      <c r="S644" s="154">
        <v>7000</v>
      </c>
      <c r="T644" s="9">
        <v>6</v>
      </c>
      <c r="U644" s="8"/>
      <c r="V644"/>
      <c r="W644" s="161">
        <f t="shared" si="37"/>
        <v>5000</v>
      </c>
    </row>
    <row r="645" spans="1:23" ht="13.9" customHeight="1" x14ac:dyDescent="0.2">
      <c r="A645" s="144"/>
      <c r="B645" s="209"/>
      <c r="C645" s="122" t="s">
        <v>79</v>
      </c>
      <c r="D645" s="4" t="s">
        <v>1339</v>
      </c>
      <c r="E645" s="4" t="s">
        <v>82</v>
      </c>
      <c r="F645" s="18" t="s">
        <v>2326</v>
      </c>
      <c r="G645" s="6">
        <v>45384</v>
      </c>
      <c r="H645" s="6">
        <v>45386</v>
      </c>
      <c r="I645" s="7">
        <v>4500</v>
      </c>
      <c r="J645" s="8">
        <v>100</v>
      </c>
      <c r="K645" s="6">
        <v>45712</v>
      </c>
      <c r="L645" s="8">
        <v>100</v>
      </c>
      <c r="M645" s="7"/>
      <c r="N645" s="7">
        <v>4500</v>
      </c>
      <c r="O645" s="7">
        <v>4500</v>
      </c>
      <c r="P645" s="8">
        <v>100</v>
      </c>
      <c r="Q645" s="8">
        <v>100</v>
      </c>
      <c r="R645" s="8">
        <v>100</v>
      </c>
      <c r="S645" s="154">
        <v>4500</v>
      </c>
      <c r="T645" s="9">
        <v>6</v>
      </c>
      <c r="U645" s="8"/>
      <c r="V645"/>
      <c r="W645" s="161">
        <f t="shared" si="37"/>
        <v>0</v>
      </c>
    </row>
    <row r="646" spans="1:23" ht="13.9" customHeight="1" x14ac:dyDescent="0.2">
      <c r="A646" s="144"/>
      <c r="B646" s="209"/>
      <c r="C646" s="122" t="s">
        <v>79</v>
      </c>
      <c r="D646" s="4" t="s">
        <v>1339</v>
      </c>
      <c r="E646" s="4" t="s">
        <v>82</v>
      </c>
      <c r="F646" s="18" t="s">
        <v>2327</v>
      </c>
      <c r="G646" s="6">
        <v>45384</v>
      </c>
      <c r="H646" s="6">
        <v>45386</v>
      </c>
      <c r="I646" s="7">
        <v>4950</v>
      </c>
      <c r="J646" s="8">
        <v>100</v>
      </c>
      <c r="K646" s="6">
        <v>45468</v>
      </c>
      <c r="L646" s="8">
        <v>100</v>
      </c>
      <c r="M646" s="7"/>
      <c r="N646" s="7">
        <v>4950</v>
      </c>
      <c r="O646" s="7">
        <v>4950</v>
      </c>
      <c r="P646" s="8">
        <v>100</v>
      </c>
      <c r="Q646" s="8">
        <v>100</v>
      </c>
      <c r="R646" s="8">
        <v>100</v>
      </c>
      <c r="S646" s="154">
        <v>4950</v>
      </c>
      <c r="T646" s="9">
        <v>6</v>
      </c>
      <c r="U646" s="8"/>
      <c r="V646"/>
      <c r="W646" s="161">
        <f t="shared" si="37"/>
        <v>0</v>
      </c>
    </row>
    <row r="647" spans="1:23" ht="13.9" customHeight="1" x14ac:dyDescent="0.2">
      <c r="A647" s="143"/>
      <c r="B647" s="209"/>
      <c r="C647" s="122" t="s">
        <v>113</v>
      </c>
      <c r="D647" s="4" t="s">
        <v>1177</v>
      </c>
      <c r="E647" s="4" t="s">
        <v>80</v>
      </c>
      <c r="F647" s="18" t="s">
        <v>2341</v>
      </c>
      <c r="G647" s="6">
        <v>45392</v>
      </c>
      <c r="H647" s="6">
        <v>45394</v>
      </c>
      <c r="I647" s="7">
        <v>10000</v>
      </c>
      <c r="J647" s="8">
        <v>90.618899999999996</v>
      </c>
      <c r="K647" s="6">
        <v>46124</v>
      </c>
      <c r="L647" s="8">
        <v>66.984099999999998</v>
      </c>
      <c r="M647" s="7">
        <v>0</v>
      </c>
      <c r="N647" s="7">
        <v>6698.41</v>
      </c>
      <c r="O647" s="7">
        <v>6698.41</v>
      </c>
      <c r="P647" s="8">
        <v>90</v>
      </c>
      <c r="Q647" s="8">
        <v>90</v>
      </c>
      <c r="R647" s="8">
        <v>93.7</v>
      </c>
      <c r="S647" s="154">
        <v>10000</v>
      </c>
      <c r="T647" s="9">
        <v>6</v>
      </c>
      <c r="U647" s="8">
        <v>11.38</v>
      </c>
      <c r="V647"/>
      <c r="W647" s="161">
        <f t="shared" si="37"/>
        <v>3301.59</v>
      </c>
    </row>
    <row r="648" spans="1:23" ht="13.9" customHeight="1" x14ac:dyDescent="0.2">
      <c r="A648" s="144"/>
      <c r="B648" s="209"/>
      <c r="C648" s="122" t="s">
        <v>79</v>
      </c>
      <c r="D648" s="4" t="s">
        <v>1177</v>
      </c>
      <c r="E648" s="4" t="s">
        <v>80</v>
      </c>
      <c r="F648" s="18" t="s">
        <v>2338</v>
      </c>
      <c r="G648" s="6">
        <v>45391</v>
      </c>
      <c r="H648" s="6">
        <v>45393</v>
      </c>
      <c r="I648" s="7">
        <v>15000</v>
      </c>
      <c r="J648" s="8">
        <v>92.120900000000006</v>
      </c>
      <c r="K648" s="6">
        <v>46123</v>
      </c>
      <c r="L648" s="8">
        <v>83.863299999999995</v>
      </c>
      <c r="M648" s="7">
        <v>796</v>
      </c>
      <c r="N648" s="7">
        <v>11753.5</v>
      </c>
      <c r="O648" s="7">
        <v>12549.5</v>
      </c>
      <c r="P648" s="8">
        <v>91</v>
      </c>
      <c r="Q648" s="8">
        <v>90</v>
      </c>
      <c r="R648" s="8">
        <v>93</v>
      </c>
      <c r="S648" s="154">
        <v>15000</v>
      </c>
      <c r="T648" s="9">
        <v>5.4</v>
      </c>
      <c r="U648" s="8">
        <v>9.84</v>
      </c>
      <c r="V648"/>
      <c r="W648" s="161">
        <f t="shared" si="37"/>
        <v>2450.5</v>
      </c>
    </row>
    <row r="649" spans="1:23" ht="13.9" customHeight="1" x14ac:dyDescent="0.2">
      <c r="A649" s="143"/>
      <c r="B649" s="209"/>
      <c r="C649" s="122" t="s">
        <v>111</v>
      </c>
      <c r="D649" s="4" t="s">
        <v>1177</v>
      </c>
      <c r="E649" s="4" t="s">
        <v>85</v>
      </c>
      <c r="F649" s="18" t="s">
        <v>2340</v>
      </c>
      <c r="G649" s="6">
        <v>45392</v>
      </c>
      <c r="H649" s="6">
        <v>45394</v>
      </c>
      <c r="I649" s="7">
        <v>10000</v>
      </c>
      <c r="J649" s="8">
        <v>95.404399999999995</v>
      </c>
      <c r="K649" s="6">
        <v>46526</v>
      </c>
      <c r="L649" s="8">
        <v>42.43</v>
      </c>
      <c r="M649" s="7">
        <v>0</v>
      </c>
      <c r="N649" s="7">
        <v>4243</v>
      </c>
      <c r="O649" s="7">
        <v>4243</v>
      </c>
      <c r="P649" s="8">
        <v>90</v>
      </c>
      <c r="Q649" s="8">
        <v>90</v>
      </c>
      <c r="R649" s="8">
        <v>90.5</v>
      </c>
      <c r="S649" s="154">
        <v>10000</v>
      </c>
      <c r="T649" s="9">
        <v>5.75</v>
      </c>
      <c r="U649" s="8">
        <v>7.49</v>
      </c>
      <c r="V649"/>
      <c r="W649" s="161">
        <f t="shared" si="37"/>
        <v>5757</v>
      </c>
    </row>
    <row r="650" spans="1:23" ht="13.9" customHeight="1" x14ac:dyDescent="0.2">
      <c r="A650" s="144"/>
      <c r="B650" s="209"/>
      <c r="C650" s="122" t="s">
        <v>79</v>
      </c>
      <c r="D650" s="4" t="s">
        <v>1339</v>
      </c>
      <c r="E650" s="4" t="s">
        <v>82</v>
      </c>
      <c r="F650" s="18" t="s">
        <v>2350</v>
      </c>
      <c r="G650" s="6">
        <v>45398</v>
      </c>
      <c r="H650" s="6">
        <v>45400</v>
      </c>
      <c r="I650" s="7"/>
      <c r="J650" s="8"/>
      <c r="K650" s="6">
        <v>45419</v>
      </c>
      <c r="L650" s="8"/>
      <c r="M650" s="7"/>
      <c r="N650" s="7">
        <v>0</v>
      </c>
      <c r="O650" s="7"/>
      <c r="P650" s="8"/>
      <c r="Q650" s="8"/>
      <c r="R650" s="8"/>
      <c r="S650" s="154">
        <v>0</v>
      </c>
      <c r="T650" s="9"/>
      <c r="U650" s="8" t="s">
        <v>1829</v>
      </c>
      <c r="V650"/>
      <c r="W650" s="161">
        <f t="shared" si="37"/>
        <v>0</v>
      </c>
    </row>
    <row r="651" spans="1:23" ht="15.6" customHeight="1" x14ac:dyDescent="0.2">
      <c r="A651" s="144"/>
      <c r="B651" s="209"/>
      <c r="C651" s="122" t="s">
        <v>79</v>
      </c>
      <c r="D651" s="4" t="s">
        <v>1339</v>
      </c>
      <c r="E651" s="4" t="s">
        <v>80</v>
      </c>
      <c r="F651" s="18" t="s">
        <v>2351</v>
      </c>
      <c r="G651" s="6">
        <v>45398</v>
      </c>
      <c r="H651" s="6">
        <v>45400</v>
      </c>
      <c r="I651" s="7"/>
      <c r="J651" s="8"/>
      <c r="K651" s="6">
        <v>45424</v>
      </c>
      <c r="L651" s="8"/>
      <c r="M651" s="7"/>
      <c r="N651" s="7">
        <v>0</v>
      </c>
      <c r="O651" s="7"/>
      <c r="P651" s="8"/>
      <c r="Q651" s="8"/>
      <c r="R651" s="8"/>
      <c r="S651" s="154">
        <v>0</v>
      </c>
      <c r="T651" s="9"/>
      <c r="U651" s="8" t="s">
        <v>1829</v>
      </c>
      <c r="V651"/>
      <c r="W651" s="161">
        <f t="shared" si="37"/>
        <v>0</v>
      </c>
    </row>
    <row r="652" spans="1:23" ht="15.6" customHeight="1" x14ac:dyDescent="0.2">
      <c r="A652" s="144"/>
      <c r="B652" s="209"/>
      <c r="C652" s="122" t="s">
        <v>79</v>
      </c>
      <c r="D652" s="4" t="s">
        <v>1339</v>
      </c>
      <c r="E652" s="4" t="s">
        <v>80</v>
      </c>
      <c r="F652" s="18" t="s">
        <v>2352</v>
      </c>
      <c r="G652" s="6">
        <v>45398</v>
      </c>
      <c r="H652" s="6">
        <v>45400</v>
      </c>
      <c r="I652" s="7"/>
      <c r="J652" s="8"/>
      <c r="K652" s="6">
        <v>45515</v>
      </c>
      <c r="L652" s="8"/>
      <c r="M652" s="7"/>
      <c r="N652" s="7">
        <v>0</v>
      </c>
      <c r="O652" s="7"/>
      <c r="P652" s="8"/>
      <c r="Q652" s="8"/>
      <c r="R652" s="8"/>
      <c r="S652" s="154">
        <v>0</v>
      </c>
      <c r="T652" s="9"/>
      <c r="U652" s="8" t="s">
        <v>1829</v>
      </c>
      <c r="V652"/>
      <c r="W652" s="161">
        <f t="shared" si="37"/>
        <v>0</v>
      </c>
    </row>
    <row r="653" spans="1:23" ht="15.6" customHeight="1" x14ac:dyDescent="0.2">
      <c r="A653" s="144"/>
      <c r="B653" s="209"/>
      <c r="C653" s="122" t="s">
        <v>79</v>
      </c>
      <c r="D653" s="4" t="s">
        <v>1339</v>
      </c>
      <c r="E653" s="4" t="s">
        <v>80</v>
      </c>
      <c r="F653" s="18" t="s">
        <v>2353</v>
      </c>
      <c r="G653" s="6">
        <v>45398</v>
      </c>
      <c r="H653" s="6">
        <v>45400</v>
      </c>
      <c r="I653" s="7"/>
      <c r="J653" s="8"/>
      <c r="K653" s="6">
        <v>45676</v>
      </c>
      <c r="L653" s="8"/>
      <c r="M653" s="7"/>
      <c r="N653" s="7">
        <v>0</v>
      </c>
      <c r="O653" s="7"/>
      <c r="P653" s="8"/>
      <c r="Q653" s="8"/>
      <c r="R653" s="8"/>
      <c r="S653" s="154">
        <v>0</v>
      </c>
      <c r="T653" s="9"/>
      <c r="U653" s="8" t="s">
        <v>1829</v>
      </c>
      <c r="V653"/>
      <c r="W653" s="161">
        <f t="shared" si="37"/>
        <v>0</v>
      </c>
    </row>
    <row r="654" spans="1:23" ht="13.9" customHeight="1" x14ac:dyDescent="0.2">
      <c r="A654" s="144"/>
      <c r="B654" s="209"/>
      <c r="C654" s="122" t="s">
        <v>79</v>
      </c>
      <c r="D654" s="4" t="s">
        <v>1339</v>
      </c>
      <c r="E654" s="4" t="s">
        <v>80</v>
      </c>
      <c r="F654" s="18" t="s">
        <v>2354</v>
      </c>
      <c r="G654" s="6">
        <v>45398</v>
      </c>
      <c r="H654" s="6">
        <v>45400</v>
      </c>
      <c r="I654" s="7"/>
      <c r="J654" s="8"/>
      <c r="K654" s="6">
        <v>45704</v>
      </c>
      <c r="L654" s="8"/>
      <c r="M654" s="7"/>
      <c r="N654" s="7">
        <v>0</v>
      </c>
      <c r="O654" s="7"/>
      <c r="P654" s="8"/>
      <c r="Q654" s="8"/>
      <c r="R654" s="8"/>
      <c r="S654" s="154">
        <v>0</v>
      </c>
      <c r="T654" s="9"/>
      <c r="U654" s="8" t="s">
        <v>1829</v>
      </c>
      <c r="V654"/>
      <c r="W654" s="161">
        <f t="shared" si="37"/>
        <v>0</v>
      </c>
    </row>
    <row r="655" spans="1:23" ht="13.9" customHeight="1" x14ac:dyDescent="0.2">
      <c r="A655" s="144"/>
      <c r="B655" s="209"/>
      <c r="C655" s="122" t="s">
        <v>79</v>
      </c>
      <c r="D655" s="4" t="s">
        <v>1339</v>
      </c>
      <c r="E655" s="4" t="s">
        <v>82</v>
      </c>
      <c r="F655" s="18" t="s">
        <v>2315</v>
      </c>
      <c r="G655" s="6">
        <v>45398</v>
      </c>
      <c r="H655" s="6">
        <v>45400</v>
      </c>
      <c r="I655" s="7"/>
      <c r="J655" s="8"/>
      <c r="K655" s="6">
        <v>45503</v>
      </c>
      <c r="L655" s="8"/>
      <c r="M655" s="7"/>
      <c r="N655" s="7">
        <v>0</v>
      </c>
      <c r="O655" s="7"/>
      <c r="P655" s="8"/>
      <c r="Q655" s="8"/>
      <c r="R655" s="8"/>
      <c r="S655" s="154">
        <v>0</v>
      </c>
      <c r="T655" s="9"/>
      <c r="U655" s="8" t="s">
        <v>1829</v>
      </c>
      <c r="V655"/>
      <c r="W655" s="161">
        <f t="shared" si="37"/>
        <v>0</v>
      </c>
    </row>
    <row r="656" spans="1:23" ht="13.9" customHeight="1" x14ac:dyDescent="0.2">
      <c r="A656" s="144"/>
      <c r="B656" s="209"/>
      <c r="C656" s="122" t="s">
        <v>79</v>
      </c>
      <c r="D656" s="4" t="s">
        <v>1177</v>
      </c>
      <c r="E656" s="4" t="s">
        <v>80</v>
      </c>
      <c r="F656" s="18" t="s">
        <v>2355</v>
      </c>
      <c r="G656" s="6">
        <v>45398</v>
      </c>
      <c r="H656" s="6">
        <v>45400</v>
      </c>
      <c r="I656" s="7"/>
      <c r="J656" s="8"/>
      <c r="K656" s="6">
        <v>46123</v>
      </c>
      <c r="L656" s="8"/>
      <c r="M656" s="7"/>
      <c r="N656" s="7">
        <v>0</v>
      </c>
      <c r="O656" s="7"/>
      <c r="P656" s="8"/>
      <c r="Q656" s="8"/>
      <c r="R656" s="8"/>
      <c r="S656" s="154">
        <v>0</v>
      </c>
      <c r="T656" s="9"/>
      <c r="U656" s="8" t="s">
        <v>1829</v>
      </c>
      <c r="V656"/>
      <c r="W656" s="161">
        <f t="shared" si="37"/>
        <v>0</v>
      </c>
    </row>
    <row r="657" spans="1:23" ht="13.9" customHeight="1" x14ac:dyDescent="0.2">
      <c r="A657" s="144"/>
      <c r="B657" s="209"/>
      <c r="C657" s="122" t="s">
        <v>79</v>
      </c>
      <c r="D657" s="4" t="s">
        <v>1177</v>
      </c>
      <c r="E657" s="4" t="s">
        <v>82</v>
      </c>
      <c r="F657" s="18" t="s">
        <v>2356</v>
      </c>
      <c r="G657" s="6">
        <v>45398</v>
      </c>
      <c r="H657" s="6">
        <v>45400</v>
      </c>
      <c r="I657" s="7">
        <v>5000</v>
      </c>
      <c r="J657" s="8">
        <v>93.241299999999995</v>
      </c>
      <c r="K657" s="6">
        <v>46419</v>
      </c>
      <c r="L657" s="8">
        <v>65.713999999999999</v>
      </c>
      <c r="M657" s="7">
        <v>3285.7</v>
      </c>
      <c r="N657" s="7">
        <v>0</v>
      </c>
      <c r="O657" s="7">
        <v>3285.7</v>
      </c>
      <c r="P657" s="8">
        <v>92</v>
      </c>
      <c r="Q657" s="8">
        <v>92</v>
      </c>
      <c r="R657" s="8">
        <v>92</v>
      </c>
      <c r="S657" s="154">
        <v>5000</v>
      </c>
      <c r="T657" s="9">
        <v>5.9</v>
      </c>
      <c r="U657" s="8">
        <v>8.5</v>
      </c>
      <c r="V657"/>
      <c r="W657" s="161">
        <f t="shared" si="37"/>
        <v>1714.3000000000002</v>
      </c>
    </row>
    <row r="658" spans="1:23" ht="13.9" customHeight="1" x14ac:dyDescent="0.2">
      <c r="A658" s="143"/>
      <c r="B658" s="209"/>
      <c r="C658" s="122" t="s">
        <v>113</v>
      </c>
      <c r="D658" s="4" t="s">
        <v>1177</v>
      </c>
      <c r="E658" s="4" t="s">
        <v>80</v>
      </c>
      <c r="F658" s="18" t="s">
        <v>2357</v>
      </c>
      <c r="G658" s="6">
        <v>45399</v>
      </c>
      <c r="H658" s="6">
        <v>45401</v>
      </c>
      <c r="I658" s="7">
        <v>20000</v>
      </c>
      <c r="J658" s="8">
        <v>91.193700000000007</v>
      </c>
      <c r="K658" s="6">
        <v>46131</v>
      </c>
      <c r="L658" s="8">
        <v>35.556100000000001</v>
      </c>
      <c r="M658" s="7">
        <v>2000</v>
      </c>
      <c r="N658" s="7">
        <v>5111.22</v>
      </c>
      <c r="O658" s="7">
        <v>7111.22</v>
      </c>
      <c r="P658" s="8">
        <v>90</v>
      </c>
      <c r="Q658" s="8">
        <v>90</v>
      </c>
      <c r="R658" s="8">
        <v>94.85</v>
      </c>
      <c r="S658" s="154">
        <v>20000</v>
      </c>
      <c r="T658" s="9">
        <v>6</v>
      </c>
      <c r="U658" s="8">
        <v>11.03</v>
      </c>
      <c r="V658"/>
      <c r="W658" s="161">
        <f t="shared" si="37"/>
        <v>12888.779999999999</v>
      </c>
    </row>
    <row r="659" spans="1:23" ht="13.9" customHeight="1" x14ac:dyDescent="0.2">
      <c r="A659" s="144"/>
      <c r="B659" s="209"/>
      <c r="C659" s="122" t="s">
        <v>79</v>
      </c>
      <c r="D659" s="4" t="s">
        <v>1177</v>
      </c>
      <c r="E659" s="4" t="s">
        <v>80</v>
      </c>
      <c r="F659" s="18" t="s">
        <v>2366</v>
      </c>
      <c r="G659" s="6">
        <v>45405</v>
      </c>
      <c r="H659" s="6">
        <v>45407</v>
      </c>
      <c r="I659" s="7">
        <v>18000</v>
      </c>
      <c r="J659" s="8">
        <v>92.974100000000007</v>
      </c>
      <c r="K659" s="6">
        <v>46137</v>
      </c>
      <c r="L659" s="8">
        <v>23.6111</v>
      </c>
      <c r="M659" s="7">
        <v>4230</v>
      </c>
      <c r="N659" s="7">
        <v>20</v>
      </c>
      <c r="O659" s="7">
        <v>4250</v>
      </c>
      <c r="P659" s="8">
        <v>92</v>
      </c>
      <c r="Q659" s="8">
        <v>92</v>
      </c>
      <c r="R659" s="8">
        <v>99</v>
      </c>
      <c r="S659" s="154">
        <v>18000</v>
      </c>
      <c r="T659" s="9">
        <v>5.4</v>
      </c>
      <c r="U659" s="8">
        <v>9.33</v>
      </c>
      <c r="V659"/>
      <c r="W659" s="161">
        <f t="shared" si="37"/>
        <v>13750</v>
      </c>
    </row>
    <row r="660" spans="1:23" ht="13.9" customHeight="1" x14ac:dyDescent="0.2">
      <c r="A660" s="144"/>
      <c r="B660" s="209"/>
      <c r="C660" s="122" t="s">
        <v>79</v>
      </c>
      <c r="D660" s="4" t="s">
        <v>1177</v>
      </c>
      <c r="E660" s="4" t="s">
        <v>82</v>
      </c>
      <c r="F660" s="18" t="s">
        <v>2367</v>
      </c>
      <c r="G660" s="6">
        <v>45405</v>
      </c>
      <c r="H660" s="6">
        <v>45407</v>
      </c>
      <c r="I660" s="7"/>
      <c r="J660" s="8"/>
      <c r="K660" s="6"/>
      <c r="L660" s="8"/>
      <c r="M660" s="7"/>
      <c r="N660" s="7">
        <v>0</v>
      </c>
      <c r="O660" s="7"/>
      <c r="P660" s="8"/>
      <c r="Q660" s="8"/>
      <c r="R660" s="8"/>
      <c r="S660" s="154">
        <v>0</v>
      </c>
      <c r="T660" s="9"/>
      <c r="U660" s="8" t="s">
        <v>1829</v>
      </c>
      <c r="V660"/>
      <c r="W660" s="161">
        <f t="shared" si="37"/>
        <v>0</v>
      </c>
    </row>
    <row r="661" spans="1:23" ht="13.9" customHeight="1" x14ac:dyDescent="0.2">
      <c r="A661" s="144"/>
      <c r="B661" s="209"/>
      <c r="C661" s="122" t="s">
        <v>79</v>
      </c>
      <c r="D661" s="4" t="s">
        <v>1177</v>
      </c>
      <c r="E661" s="4" t="s">
        <v>85</v>
      </c>
      <c r="F661" s="18" t="s">
        <v>2368</v>
      </c>
      <c r="G661" s="6">
        <v>45405</v>
      </c>
      <c r="H661" s="6">
        <v>45407</v>
      </c>
      <c r="I661" s="7">
        <v>5000</v>
      </c>
      <c r="J661" s="8">
        <v>91.034999999999997</v>
      </c>
      <c r="K661" s="6">
        <v>46868</v>
      </c>
      <c r="L661" s="8">
        <v>60.1</v>
      </c>
      <c r="M661" s="7">
        <v>100</v>
      </c>
      <c r="N661" s="7">
        <v>2900</v>
      </c>
      <c r="O661" s="7">
        <v>3000</v>
      </c>
      <c r="P661" s="8">
        <v>91</v>
      </c>
      <c r="Q661" s="8">
        <v>90</v>
      </c>
      <c r="R661" s="8">
        <v>92.05</v>
      </c>
      <c r="S661" s="154">
        <v>5000</v>
      </c>
      <c r="T661" s="9">
        <v>6.2</v>
      </c>
      <c r="U661" s="8">
        <v>8.91</v>
      </c>
      <c r="V661"/>
      <c r="W661" s="161">
        <f t="shared" si="37"/>
        <v>2000</v>
      </c>
    </row>
    <row r="662" spans="1:23" ht="13.9" customHeight="1" x14ac:dyDescent="0.2">
      <c r="A662" s="143"/>
      <c r="B662" s="209"/>
      <c r="C662" s="122" t="s">
        <v>111</v>
      </c>
      <c r="D662" s="4" t="s">
        <v>1177</v>
      </c>
      <c r="E662" s="4" t="s">
        <v>77</v>
      </c>
      <c r="F662" s="18" t="s">
        <v>2369</v>
      </c>
      <c r="G662" s="6">
        <v>45406</v>
      </c>
      <c r="H662" s="6">
        <v>45408</v>
      </c>
      <c r="I662" s="7">
        <v>10000</v>
      </c>
      <c r="J662" s="8">
        <v>91.470799999999997</v>
      </c>
      <c r="K662" s="6">
        <v>46850</v>
      </c>
      <c r="L662" s="8">
        <v>51.946300000000001</v>
      </c>
      <c r="M662" s="7">
        <v>31</v>
      </c>
      <c r="N662" s="7">
        <v>5160</v>
      </c>
      <c r="O662" s="7">
        <v>5191</v>
      </c>
      <c r="P662" s="8">
        <v>90</v>
      </c>
      <c r="Q662" s="8">
        <v>88</v>
      </c>
      <c r="R662" s="8">
        <v>93</v>
      </c>
      <c r="S662" s="154">
        <v>10000</v>
      </c>
      <c r="T662" s="9">
        <v>6.75</v>
      </c>
      <c r="U662" s="8">
        <v>9.36</v>
      </c>
      <c r="V662"/>
      <c r="W662" s="161">
        <f t="shared" si="37"/>
        <v>4809</v>
      </c>
    </row>
    <row r="663" spans="1:23" ht="13.9" customHeight="1" x14ac:dyDescent="0.2">
      <c r="A663" s="143"/>
      <c r="B663" s="209"/>
      <c r="C663" s="122" t="s">
        <v>113</v>
      </c>
      <c r="D663" s="4" t="s">
        <v>1177</v>
      </c>
      <c r="E663" s="4" t="s">
        <v>80</v>
      </c>
      <c r="F663" s="18" t="s">
        <v>2370</v>
      </c>
      <c r="G663" s="6">
        <v>45406</v>
      </c>
      <c r="H663" s="6">
        <v>45408</v>
      </c>
      <c r="I663" s="7">
        <v>10000</v>
      </c>
      <c r="J663" s="8">
        <v>90.091800000000006</v>
      </c>
      <c r="K663" s="6">
        <v>46138</v>
      </c>
      <c r="L663" s="8">
        <v>82.25</v>
      </c>
      <c r="M663" s="7">
        <v>0</v>
      </c>
      <c r="N663" s="7">
        <v>8225</v>
      </c>
      <c r="O663" s="7">
        <v>8225</v>
      </c>
      <c r="P663" s="8">
        <v>90</v>
      </c>
      <c r="Q663" s="8">
        <v>90</v>
      </c>
      <c r="R663" s="8">
        <v>93</v>
      </c>
      <c r="S663" s="154">
        <v>10000</v>
      </c>
      <c r="T663" s="9">
        <v>6</v>
      </c>
      <c r="U663" s="8">
        <v>11.7</v>
      </c>
      <c r="V663"/>
      <c r="W663" s="161">
        <f t="shared" si="37"/>
        <v>1775</v>
      </c>
    </row>
    <row r="664" spans="1:23" ht="14.45" customHeight="1" x14ac:dyDescent="0.2">
      <c r="A664" s="143"/>
      <c r="B664" s="214" t="s">
        <v>33</v>
      </c>
      <c r="C664" s="11" t="s">
        <v>408</v>
      </c>
      <c r="D664" s="11" t="s">
        <v>1397</v>
      </c>
      <c r="E664" s="68" t="s">
        <v>82</v>
      </c>
      <c r="F664" s="68" t="s">
        <v>2378</v>
      </c>
      <c r="G664" s="13">
        <v>45411</v>
      </c>
      <c r="H664" s="13">
        <v>45413</v>
      </c>
      <c r="I664" s="14">
        <v>15000</v>
      </c>
      <c r="J664" s="15">
        <v>92</v>
      </c>
      <c r="K664" s="13">
        <v>46508</v>
      </c>
      <c r="L664" s="15">
        <v>100</v>
      </c>
      <c r="M664" s="14">
        <v>14940</v>
      </c>
      <c r="N664" s="14">
        <v>60</v>
      </c>
      <c r="O664" s="14">
        <v>15000</v>
      </c>
      <c r="P664" s="15">
        <v>92</v>
      </c>
      <c r="Q664" s="15">
        <v>92</v>
      </c>
      <c r="R664" s="15">
        <v>92</v>
      </c>
      <c r="S664" s="153">
        <v>15000</v>
      </c>
      <c r="T664" s="16">
        <v>6.25</v>
      </c>
      <c r="U664" s="15">
        <v>9.3699999999999992</v>
      </c>
      <c r="V664"/>
      <c r="W664" s="161">
        <f t="shared" si="37"/>
        <v>0</v>
      </c>
    </row>
    <row r="665" spans="1:23" ht="13.9" customHeight="1" x14ac:dyDescent="0.2">
      <c r="A665" s="143"/>
      <c r="B665" s="214"/>
      <c r="C665" s="11" t="s">
        <v>408</v>
      </c>
      <c r="D665" s="11" t="s">
        <v>1397</v>
      </c>
      <c r="E665" s="68" t="s">
        <v>85</v>
      </c>
      <c r="F665" s="68" t="s">
        <v>2379</v>
      </c>
      <c r="G665" s="13">
        <v>45411</v>
      </c>
      <c r="H665" s="13">
        <v>45413</v>
      </c>
      <c r="I665" s="14">
        <v>12500</v>
      </c>
      <c r="J665" s="15">
        <v>91</v>
      </c>
      <c r="K665" s="13">
        <v>46874</v>
      </c>
      <c r="L665" s="15">
        <v>100</v>
      </c>
      <c r="M665" s="14">
        <v>10317</v>
      </c>
      <c r="N665" s="14">
        <v>2183</v>
      </c>
      <c r="O665" s="14">
        <v>12500</v>
      </c>
      <c r="P665" s="15">
        <v>91</v>
      </c>
      <c r="Q665" s="15">
        <v>91</v>
      </c>
      <c r="R665" s="15">
        <v>91</v>
      </c>
      <c r="S665" s="153">
        <v>12500</v>
      </c>
      <c r="T665" s="16">
        <v>6.75</v>
      </c>
      <c r="U665" s="15">
        <v>9.51</v>
      </c>
      <c r="V665"/>
      <c r="W665" s="161">
        <f t="shared" si="37"/>
        <v>0</v>
      </c>
    </row>
    <row r="666" spans="1:23" ht="13.9" customHeight="1" x14ac:dyDescent="0.2">
      <c r="A666" s="143"/>
      <c r="B666" s="214"/>
      <c r="C666" s="11" t="s">
        <v>408</v>
      </c>
      <c r="D666" s="11" t="s">
        <v>1397</v>
      </c>
      <c r="E666" s="68" t="s">
        <v>77</v>
      </c>
      <c r="F666" s="68" t="s">
        <v>2380</v>
      </c>
      <c r="G666" s="13">
        <v>45411</v>
      </c>
      <c r="H666" s="13">
        <v>45413</v>
      </c>
      <c r="I666" s="14">
        <v>7500</v>
      </c>
      <c r="J666" s="15">
        <v>90</v>
      </c>
      <c r="K666" s="13">
        <v>47239</v>
      </c>
      <c r="L666" s="15">
        <v>100</v>
      </c>
      <c r="M666" s="14">
        <v>7500</v>
      </c>
      <c r="N666" s="14">
        <v>0</v>
      </c>
      <c r="O666" s="14">
        <v>7500</v>
      </c>
      <c r="P666" s="15">
        <v>90</v>
      </c>
      <c r="Q666" s="15">
        <v>90</v>
      </c>
      <c r="R666" s="15">
        <v>90</v>
      </c>
      <c r="S666" s="153">
        <v>7500</v>
      </c>
      <c r="T666" s="16">
        <v>7</v>
      </c>
      <c r="U666" s="15">
        <v>9.56</v>
      </c>
      <c r="V666"/>
      <c r="W666" s="161">
        <f t="shared" si="37"/>
        <v>0</v>
      </c>
    </row>
    <row r="667" spans="1:23" ht="13.9" customHeight="1" x14ac:dyDescent="0.2">
      <c r="A667" s="143"/>
      <c r="B667" s="214"/>
      <c r="C667" s="11" t="s">
        <v>408</v>
      </c>
      <c r="D667" s="11" t="s">
        <v>1397</v>
      </c>
      <c r="E667" s="68" t="s">
        <v>101</v>
      </c>
      <c r="F667" s="68" t="s">
        <v>2381</v>
      </c>
      <c r="G667" s="13">
        <v>45411</v>
      </c>
      <c r="H667" s="13">
        <v>45413</v>
      </c>
      <c r="I667" s="14">
        <v>7500</v>
      </c>
      <c r="J667" s="15">
        <v>88</v>
      </c>
      <c r="K667" s="13">
        <v>47969</v>
      </c>
      <c r="L667" s="15">
        <v>100</v>
      </c>
      <c r="M667" s="14">
        <v>7156.1</v>
      </c>
      <c r="N667" s="14">
        <v>343.89999999999964</v>
      </c>
      <c r="O667" s="14">
        <v>7500</v>
      </c>
      <c r="P667" s="15">
        <v>88</v>
      </c>
      <c r="Q667" s="15">
        <v>88</v>
      </c>
      <c r="R667" s="15">
        <v>88</v>
      </c>
      <c r="S667" s="153">
        <v>7500</v>
      </c>
      <c r="T667" s="16">
        <v>7.5</v>
      </c>
      <c r="U667" s="15">
        <v>9.92</v>
      </c>
      <c r="V667"/>
      <c r="W667" s="161">
        <f t="shared" si="37"/>
        <v>0</v>
      </c>
    </row>
    <row r="668" spans="1:23" ht="13.9" customHeight="1" x14ac:dyDescent="0.2">
      <c r="A668" s="143"/>
      <c r="B668" s="214"/>
      <c r="C668" s="11" t="s">
        <v>111</v>
      </c>
      <c r="D668" s="11" t="s">
        <v>1177</v>
      </c>
      <c r="E668" s="68" t="s">
        <v>85</v>
      </c>
      <c r="F668" s="68" t="s">
        <v>2382</v>
      </c>
      <c r="G668" s="13">
        <v>45413</v>
      </c>
      <c r="H668" s="13">
        <v>45415</v>
      </c>
      <c r="I668" s="14">
        <v>7500</v>
      </c>
      <c r="J668" s="15">
        <v>95.524799999999999</v>
      </c>
      <c r="K668" s="13">
        <v>46526</v>
      </c>
      <c r="L668" s="15">
        <v>91.6</v>
      </c>
      <c r="M668" s="14">
        <v>750</v>
      </c>
      <c r="N668" s="14">
        <v>6120</v>
      </c>
      <c r="O668" s="14">
        <v>6870</v>
      </c>
      <c r="P668" s="15">
        <v>90</v>
      </c>
      <c r="Q668" s="15">
        <v>91.5</v>
      </c>
      <c r="R668" s="15">
        <v>90</v>
      </c>
      <c r="S668" s="153">
        <v>7500</v>
      </c>
      <c r="T668" s="16">
        <v>5.75</v>
      </c>
      <c r="U668" s="15">
        <v>7.44</v>
      </c>
      <c r="V668"/>
      <c r="W668" s="161">
        <f t="shared" si="37"/>
        <v>630</v>
      </c>
    </row>
    <row r="669" spans="1:23" ht="13.9" customHeight="1" x14ac:dyDescent="0.2">
      <c r="A669" s="143"/>
      <c r="B669" s="214"/>
      <c r="C669" s="11" t="s">
        <v>113</v>
      </c>
      <c r="D669" s="11" t="s">
        <v>1177</v>
      </c>
      <c r="E669" s="68" t="s">
        <v>80</v>
      </c>
      <c r="F669" s="68" t="s">
        <v>2383</v>
      </c>
      <c r="G669" s="13">
        <v>45413</v>
      </c>
      <c r="H669" s="13">
        <v>45415</v>
      </c>
      <c r="I669" s="14">
        <v>20000</v>
      </c>
      <c r="J669" s="15">
        <v>90.026399999999995</v>
      </c>
      <c r="K669" s="13">
        <v>46145</v>
      </c>
      <c r="L669" s="15">
        <v>55.938499999999998</v>
      </c>
      <c r="M669" s="14">
        <v>0</v>
      </c>
      <c r="N669" s="14">
        <v>11187.7</v>
      </c>
      <c r="O669" s="14">
        <v>11187.7</v>
      </c>
      <c r="P669" s="15">
        <v>90</v>
      </c>
      <c r="Q669" s="15">
        <v>94</v>
      </c>
      <c r="R669" s="15">
        <v>90</v>
      </c>
      <c r="S669" s="153">
        <v>20000</v>
      </c>
      <c r="T669" s="16">
        <v>6</v>
      </c>
      <c r="U669" s="15">
        <v>11.74</v>
      </c>
      <c r="V669"/>
      <c r="W669" s="161">
        <f t="shared" si="37"/>
        <v>8812.2999999999993</v>
      </c>
    </row>
    <row r="670" spans="1:23" ht="13.9" customHeight="1" x14ac:dyDescent="0.2">
      <c r="A670" s="143"/>
      <c r="B670" s="214"/>
      <c r="C670" s="11" t="s">
        <v>408</v>
      </c>
      <c r="D670" s="11" t="s">
        <v>1182</v>
      </c>
      <c r="E670" s="68" t="s">
        <v>85</v>
      </c>
      <c r="F670" s="68" t="s">
        <v>2384</v>
      </c>
      <c r="G670" s="13">
        <v>45418</v>
      </c>
      <c r="H670" s="13">
        <v>45420</v>
      </c>
      <c r="I670" s="14">
        <v>7500</v>
      </c>
      <c r="J670" s="15">
        <v>91.129499999999993</v>
      </c>
      <c r="K670" s="13">
        <v>46874</v>
      </c>
      <c r="L670" s="15">
        <v>100.16</v>
      </c>
      <c r="M670" s="14">
        <v>7500</v>
      </c>
      <c r="N670" s="14">
        <v>0</v>
      </c>
      <c r="O670" s="14">
        <v>7500</v>
      </c>
      <c r="P670" s="15">
        <v>91</v>
      </c>
      <c r="Q670" s="15">
        <v>91</v>
      </c>
      <c r="R670" s="15">
        <v>91</v>
      </c>
      <c r="S670" s="153">
        <v>7500</v>
      </c>
      <c r="T670" s="16">
        <v>6.75</v>
      </c>
      <c r="U670" s="15">
        <v>9.4700000000000006</v>
      </c>
      <c r="V670"/>
      <c r="W670" s="161">
        <f t="shared" si="37"/>
        <v>0</v>
      </c>
    </row>
    <row r="671" spans="1:23" ht="13.9" customHeight="1" x14ac:dyDescent="0.2">
      <c r="A671" s="143"/>
      <c r="B671" s="214"/>
      <c r="C671" s="11" t="s">
        <v>408</v>
      </c>
      <c r="D671" s="11" t="s">
        <v>1182</v>
      </c>
      <c r="E671" s="68" t="s">
        <v>77</v>
      </c>
      <c r="F671" s="68" t="s">
        <v>2385</v>
      </c>
      <c r="G671" s="13">
        <v>45418</v>
      </c>
      <c r="H671" s="13">
        <v>45420</v>
      </c>
      <c r="I671" s="14">
        <v>7500</v>
      </c>
      <c r="J671" s="15">
        <v>90.134200000000007</v>
      </c>
      <c r="K671" s="13">
        <v>47239</v>
      </c>
      <c r="L671" s="15">
        <v>86</v>
      </c>
      <c r="M671" s="14">
        <v>6450</v>
      </c>
      <c r="N671" s="14">
        <v>0</v>
      </c>
      <c r="O671" s="14">
        <v>6450</v>
      </c>
      <c r="P671" s="15">
        <v>90</v>
      </c>
      <c r="Q671" s="15">
        <v>90</v>
      </c>
      <c r="R671" s="15">
        <v>90</v>
      </c>
      <c r="S671" s="153">
        <v>7500</v>
      </c>
      <c r="T671" s="16">
        <v>7</v>
      </c>
      <c r="U671" s="15">
        <v>9.5299999999999994</v>
      </c>
      <c r="V671"/>
      <c r="W671" s="161">
        <f t="shared" si="37"/>
        <v>1050</v>
      </c>
    </row>
    <row r="672" spans="1:23" ht="13.9" customHeight="1" x14ac:dyDescent="0.2">
      <c r="A672" s="143"/>
      <c r="B672" s="214"/>
      <c r="C672" s="11" t="s">
        <v>408</v>
      </c>
      <c r="D672" s="11" t="s">
        <v>1177</v>
      </c>
      <c r="E672" s="68" t="s">
        <v>82</v>
      </c>
      <c r="F672" s="68" t="s">
        <v>2386</v>
      </c>
      <c r="G672" s="13">
        <v>45418</v>
      </c>
      <c r="H672" s="13">
        <v>45420</v>
      </c>
      <c r="I672" s="14">
        <v>15000</v>
      </c>
      <c r="J672" s="15">
        <v>92.119900000000001</v>
      </c>
      <c r="K672" s="13">
        <v>46508</v>
      </c>
      <c r="L672" s="15">
        <v>93.08</v>
      </c>
      <c r="M672" s="14">
        <v>13962</v>
      </c>
      <c r="N672" s="14">
        <v>0</v>
      </c>
      <c r="O672" s="14">
        <v>13962</v>
      </c>
      <c r="P672" s="15">
        <v>92</v>
      </c>
      <c r="Q672" s="15">
        <v>92</v>
      </c>
      <c r="R672" s="15">
        <v>92</v>
      </c>
      <c r="S672" s="153">
        <v>15000</v>
      </c>
      <c r="T672" s="16">
        <v>6.25</v>
      </c>
      <c r="U672" s="15">
        <v>9.32</v>
      </c>
      <c r="V672"/>
      <c r="W672" s="161">
        <f t="shared" si="37"/>
        <v>1038</v>
      </c>
    </row>
    <row r="673" spans="1:23" ht="13.9" customHeight="1" x14ac:dyDescent="0.2">
      <c r="A673" s="143"/>
      <c r="B673" s="214"/>
      <c r="C673" s="11" t="s">
        <v>79</v>
      </c>
      <c r="D673" s="11" t="s">
        <v>1177</v>
      </c>
      <c r="E673" s="68" t="s">
        <v>82</v>
      </c>
      <c r="F673" s="68" t="s">
        <v>2387</v>
      </c>
      <c r="G673" s="13">
        <v>45419</v>
      </c>
      <c r="H673" s="13">
        <v>45421</v>
      </c>
      <c r="I673" s="14">
        <v>25000</v>
      </c>
      <c r="J673" s="15"/>
      <c r="K673" s="13">
        <v>46516</v>
      </c>
      <c r="L673" s="15"/>
      <c r="M673" s="14"/>
      <c r="N673" s="14">
        <v>0</v>
      </c>
      <c r="O673" s="14"/>
      <c r="P673" s="15"/>
      <c r="Q673" s="15"/>
      <c r="R673" s="15"/>
      <c r="S673" s="153">
        <v>25000</v>
      </c>
      <c r="T673" s="16"/>
      <c r="U673" s="16" t="s">
        <v>1829</v>
      </c>
      <c r="V673"/>
      <c r="W673" s="161">
        <f t="shared" si="37"/>
        <v>25000</v>
      </c>
    </row>
    <row r="674" spans="1:23" ht="13.9" customHeight="1" x14ac:dyDescent="0.2">
      <c r="A674" s="143"/>
      <c r="B674" s="214"/>
      <c r="C674" s="11" t="s">
        <v>113</v>
      </c>
      <c r="D674" s="11" t="s">
        <v>1177</v>
      </c>
      <c r="E674" s="68" t="s">
        <v>80</v>
      </c>
      <c r="F674" s="68" t="s">
        <v>2394</v>
      </c>
      <c r="G674" s="13">
        <v>45420</v>
      </c>
      <c r="H674" s="13">
        <v>45422</v>
      </c>
      <c r="I674" s="14">
        <v>15000</v>
      </c>
      <c r="J674" s="15"/>
      <c r="K674" s="13">
        <v>46152</v>
      </c>
      <c r="L674" s="15"/>
      <c r="M674" s="14"/>
      <c r="N674" s="14">
        <v>0</v>
      </c>
      <c r="O674" s="14"/>
      <c r="P674" s="15"/>
      <c r="Q674" s="15"/>
      <c r="R674" s="15"/>
      <c r="S674" s="153">
        <v>15000</v>
      </c>
      <c r="T674" s="16"/>
      <c r="U674" s="16" t="s">
        <v>1829</v>
      </c>
      <c r="V674"/>
      <c r="W674" s="161">
        <f t="shared" si="37"/>
        <v>15000</v>
      </c>
    </row>
    <row r="675" spans="1:23" ht="13.9" customHeight="1" x14ac:dyDescent="0.2">
      <c r="A675" s="143"/>
      <c r="B675" s="214"/>
      <c r="C675" s="11" t="s">
        <v>111</v>
      </c>
      <c r="D675" s="11" t="s">
        <v>1177</v>
      </c>
      <c r="E675" s="68" t="s">
        <v>82</v>
      </c>
      <c r="F675" s="68" t="s">
        <v>2399</v>
      </c>
      <c r="G675" s="13">
        <v>45427</v>
      </c>
      <c r="H675" s="13">
        <v>45429</v>
      </c>
      <c r="I675" s="14">
        <v>25000</v>
      </c>
      <c r="J675" s="15"/>
      <c r="K675" s="13"/>
      <c r="L675" s="15"/>
      <c r="M675" s="14"/>
      <c r="N675" s="14">
        <v>0</v>
      </c>
      <c r="O675" s="14"/>
      <c r="P675" s="15"/>
      <c r="Q675" s="15"/>
      <c r="R675" s="15"/>
      <c r="S675" s="153">
        <v>25000</v>
      </c>
      <c r="T675" s="16"/>
      <c r="U675" s="15" t="s">
        <v>1829</v>
      </c>
      <c r="V675"/>
      <c r="W675" s="161">
        <f t="shared" si="37"/>
        <v>25000</v>
      </c>
    </row>
    <row r="676" spans="1:23" ht="13.9" customHeight="1" x14ac:dyDescent="0.2">
      <c r="A676" s="143"/>
      <c r="B676" s="214"/>
      <c r="C676" s="11" t="s">
        <v>113</v>
      </c>
      <c r="D676" s="11" t="s">
        <v>1177</v>
      </c>
      <c r="E676" s="68" t="s">
        <v>80</v>
      </c>
      <c r="F676" s="68" t="s">
        <v>2400</v>
      </c>
      <c r="G676" s="13">
        <v>45427</v>
      </c>
      <c r="H676" s="13">
        <v>45429</v>
      </c>
      <c r="I676" s="14">
        <v>15000</v>
      </c>
      <c r="J676" s="15">
        <v>90.226799999999997</v>
      </c>
      <c r="K676" s="13">
        <v>46159</v>
      </c>
      <c r="L676" s="15">
        <v>15.8569</v>
      </c>
      <c r="M676" s="14">
        <v>0</v>
      </c>
      <c r="N676" s="14">
        <v>2358.54</v>
      </c>
      <c r="O676" s="14">
        <v>2358.54</v>
      </c>
      <c r="P676" s="15">
        <v>90</v>
      </c>
      <c r="Q676" s="15">
        <v>89</v>
      </c>
      <c r="R676" s="15">
        <v>93</v>
      </c>
      <c r="S676" s="153">
        <v>15000</v>
      </c>
      <c r="T676" s="16">
        <v>6</v>
      </c>
      <c r="U676" s="15">
        <v>11.62</v>
      </c>
      <c r="V676"/>
      <c r="W676" s="161">
        <f t="shared" si="37"/>
        <v>12641.46</v>
      </c>
    </row>
    <row r="677" spans="1:23" ht="13.9" customHeight="1" x14ac:dyDescent="0.2">
      <c r="A677" s="143"/>
      <c r="B677" s="214"/>
      <c r="C677" s="11" t="s">
        <v>76</v>
      </c>
      <c r="D677" s="11" t="s">
        <v>1177</v>
      </c>
      <c r="E677" s="11" t="s">
        <v>77</v>
      </c>
      <c r="F677" s="11" t="s">
        <v>2406</v>
      </c>
      <c r="G677" s="13">
        <v>45432</v>
      </c>
      <c r="H677" s="13">
        <v>45434</v>
      </c>
      <c r="I677" s="14">
        <v>25000</v>
      </c>
      <c r="J677" s="15"/>
      <c r="K677" s="13"/>
      <c r="L677" s="15"/>
      <c r="M677" s="14"/>
      <c r="N677" s="14">
        <v>0</v>
      </c>
      <c r="O677" s="14"/>
      <c r="P677" s="15"/>
      <c r="Q677" s="15"/>
      <c r="R677" s="15"/>
      <c r="S677" s="153">
        <v>25000</v>
      </c>
      <c r="T677" s="16"/>
      <c r="U677" s="15" t="s">
        <v>1829</v>
      </c>
      <c r="W677" s="161">
        <f t="shared" si="37"/>
        <v>25000</v>
      </c>
    </row>
    <row r="678" spans="1:23" ht="13.9" customHeight="1" x14ac:dyDescent="0.2">
      <c r="A678" s="143"/>
      <c r="B678" s="214"/>
      <c r="C678" s="11" t="s">
        <v>76</v>
      </c>
      <c r="D678" s="11" t="s">
        <v>1177</v>
      </c>
      <c r="E678" s="68" t="s">
        <v>952</v>
      </c>
      <c r="F678" s="68" t="s">
        <v>2407</v>
      </c>
      <c r="G678" s="13">
        <v>45432</v>
      </c>
      <c r="H678" s="13">
        <v>45434</v>
      </c>
      <c r="I678" s="14">
        <v>20000</v>
      </c>
      <c r="J678" s="15"/>
      <c r="K678" s="13"/>
      <c r="L678" s="15"/>
      <c r="M678" s="14"/>
      <c r="N678" s="14">
        <v>0</v>
      </c>
      <c r="O678" s="14"/>
      <c r="P678" s="15"/>
      <c r="Q678" s="15"/>
      <c r="R678" s="15"/>
      <c r="S678" s="153">
        <v>20000</v>
      </c>
      <c r="T678" s="16"/>
      <c r="U678" s="15" t="s">
        <v>1829</v>
      </c>
      <c r="V678"/>
      <c r="W678" s="161">
        <f t="shared" si="37"/>
        <v>20000</v>
      </c>
    </row>
    <row r="679" spans="1:23" ht="13.9" customHeight="1" x14ac:dyDescent="0.2">
      <c r="A679" s="143"/>
      <c r="B679" s="214"/>
      <c r="C679" s="11" t="s">
        <v>79</v>
      </c>
      <c r="D679" s="11" t="s">
        <v>1177</v>
      </c>
      <c r="E679" s="11" t="s">
        <v>80</v>
      </c>
      <c r="F679" s="11" t="s">
        <v>2408</v>
      </c>
      <c r="G679" s="13">
        <v>45433</v>
      </c>
      <c r="H679" s="13">
        <v>45435</v>
      </c>
      <c r="I679" s="14">
        <v>15000</v>
      </c>
      <c r="J679" s="15"/>
      <c r="K679" s="13"/>
      <c r="L679" s="15"/>
      <c r="M679" s="14"/>
      <c r="N679" s="14">
        <v>0</v>
      </c>
      <c r="O679" s="14"/>
      <c r="P679" s="15"/>
      <c r="Q679" s="15"/>
      <c r="R679" s="15"/>
      <c r="S679" s="153">
        <v>15000</v>
      </c>
      <c r="T679" s="16"/>
      <c r="U679" s="15" t="s">
        <v>1829</v>
      </c>
      <c r="V679"/>
      <c r="W679" s="161">
        <f t="shared" si="37"/>
        <v>15000</v>
      </c>
    </row>
    <row r="680" spans="1:23" ht="13.9" customHeight="1" x14ac:dyDescent="0.2">
      <c r="A680" s="143"/>
      <c r="B680" s="214"/>
      <c r="C680" s="11" t="s">
        <v>79</v>
      </c>
      <c r="D680" s="11" t="s">
        <v>1177</v>
      </c>
      <c r="E680" s="68" t="s">
        <v>82</v>
      </c>
      <c r="F680" s="68" t="s">
        <v>2409</v>
      </c>
      <c r="G680" s="13">
        <v>45433</v>
      </c>
      <c r="H680" s="13">
        <v>45435</v>
      </c>
      <c r="I680" s="14">
        <v>10000</v>
      </c>
      <c r="J680" s="15"/>
      <c r="K680" s="13"/>
      <c r="L680" s="15"/>
      <c r="M680" s="14"/>
      <c r="N680" s="14">
        <v>0</v>
      </c>
      <c r="O680" s="14"/>
      <c r="P680" s="15"/>
      <c r="Q680" s="15"/>
      <c r="R680" s="15"/>
      <c r="S680" s="153">
        <v>10000</v>
      </c>
      <c r="T680" s="16"/>
      <c r="U680" s="15" t="s">
        <v>1829</v>
      </c>
      <c r="V680"/>
      <c r="W680" s="161">
        <f t="shared" si="37"/>
        <v>10000</v>
      </c>
    </row>
    <row r="681" spans="1:23" ht="12.75" customHeight="1" x14ac:dyDescent="0.2">
      <c r="A681" s="143"/>
      <c r="B681" s="214"/>
      <c r="C681" s="11" t="s">
        <v>113</v>
      </c>
      <c r="D681" s="11" t="s">
        <v>1177</v>
      </c>
      <c r="E681" s="68" t="s">
        <v>80</v>
      </c>
      <c r="F681" s="68" t="s">
        <v>2410</v>
      </c>
      <c r="G681" s="13">
        <v>45434</v>
      </c>
      <c r="H681" s="13">
        <v>45436</v>
      </c>
      <c r="I681" s="14">
        <v>15000</v>
      </c>
      <c r="J681" s="15">
        <v>91.424099999999996</v>
      </c>
      <c r="K681" s="13">
        <v>46166</v>
      </c>
      <c r="L681" s="15">
        <v>33.706699999999998</v>
      </c>
      <c r="M681" s="14">
        <v>3600</v>
      </c>
      <c r="N681" s="14">
        <v>1456</v>
      </c>
      <c r="O681" s="14">
        <v>5056</v>
      </c>
      <c r="P681" s="15">
        <v>90</v>
      </c>
      <c r="Q681" s="15">
        <v>90</v>
      </c>
      <c r="R681" s="15">
        <v>92</v>
      </c>
      <c r="S681" s="153">
        <v>15000</v>
      </c>
      <c r="T681" s="16">
        <v>6</v>
      </c>
      <c r="U681" s="15">
        <v>10.89</v>
      </c>
      <c r="V681"/>
      <c r="W681" s="161">
        <f t="shared" si="37"/>
        <v>9944</v>
      </c>
    </row>
    <row r="682" spans="1:23" s="156" customFormat="1" ht="13.9" customHeight="1" x14ac:dyDescent="0.2">
      <c r="A682" s="155"/>
      <c r="B682" s="214"/>
      <c r="C682" s="11" t="s">
        <v>76</v>
      </c>
      <c r="D682" s="11" t="s">
        <v>1177</v>
      </c>
      <c r="E682" s="68" t="s">
        <v>82</v>
      </c>
      <c r="F682" s="68" t="s">
        <v>2415</v>
      </c>
      <c r="G682" s="13">
        <v>45439</v>
      </c>
      <c r="H682" s="13">
        <v>45441</v>
      </c>
      <c r="I682" s="14">
        <v>10000</v>
      </c>
      <c r="J682" s="15">
        <v>95</v>
      </c>
      <c r="K682" s="13">
        <v>46536</v>
      </c>
      <c r="L682" s="15">
        <v>90.37</v>
      </c>
      <c r="M682" s="14">
        <v>9000</v>
      </c>
      <c r="N682" s="14">
        <v>0</v>
      </c>
      <c r="O682" s="14">
        <v>9000</v>
      </c>
      <c r="P682" s="15">
        <v>95</v>
      </c>
      <c r="Q682" s="15">
        <v>95</v>
      </c>
      <c r="R682" s="15">
        <v>95</v>
      </c>
      <c r="S682" s="153">
        <v>10000</v>
      </c>
      <c r="T682" s="16">
        <v>6.25</v>
      </c>
      <c r="U682" s="15">
        <v>8.16</v>
      </c>
      <c r="W682" s="161">
        <f t="shared" si="37"/>
        <v>1000</v>
      </c>
    </row>
    <row r="683" spans="1:23" ht="13.9" customHeight="1" x14ac:dyDescent="0.2">
      <c r="A683" s="143"/>
      <c r="B683" s="214"/>
      <c r="C683" s="11" t="s">
        <v>76</v>
      </c>
      <c r="D683" s="11" t="s">
        <v>1397</v>
      </c>
      <c r="E683" s="11" t="s">
        <v>80</v>
      </c>
      <c r="F683" s="11" t="s">
        <v>2421</v>
      </c>
      <c r="G683" s="13">
        <v>45439</v>
      </c>
      <c r="H683" s="13">
        <v>45441</v>
      </c>
      <c r="I683" s="14">
        <v>44000</v>
      </c>
      <c r="J683" s="15">
        <v>100</v>
      </c>
      <c r="K683" s="13">
        <v>46011</v>
      </c>
      <c r="L683" s="15">
        <v>100</v>
      </c>
      <c r="M683" s="14">
        <v>33750</v>
      </c>
      <c r="N683" s="14">
        <v>10250</v>
      </c>
      <c r="O683" s="14">
        <v>44000</v>
      </c>
      <c r="P683" s="15">
        <v>100</v>
      </c>
      <c r="Q683" s="15">
        <v>100</v>
      </c>
      <c r="R683" s="15">
        <v>100</v>
      </c>
      <c r="S683" s="153">
        <v>44000</v>
      </c>
      <c r="T683" s="16">
        <v>6</v>
      </c>
      <c r="U683" s="15">
        <v>4.5999999999999996</v>
      </c>
      <c r="V683"/>
      <c r="W683" s="161">
        <f t="shared" si="37"/>
        <v>0</v>
      </c>
    </row>
    <row r="684" spans="1:23" ht="13.9" customHeight="1" x14ac:dyDescent="0.2">
      <c r="A684" s="143"/>
      <c r="B684" s="214"/>
      <c r="C684" s="11" t="s">
        <v>76</v>
      </c>
      <c r="D684" s="11" t="s">
        <v>1397</v>
      </c>
      <c r="E684" s="11" t="s">
        <v>85</v>
      </c>
      <c r="F684" s="68" t="s">
        <v>2427</v>
      </c>
      <c r="G684" s="13">
        <v>45439</v>
      </c>
      <c r="H684" s="13">
        <v>45441</v>
      </c>
      <c r="I684" s="14">
        <v>35000</v>
      </c>
      <c r="J684" s="15">
        <v>97.6892</v>
      </c>
      <c r="K684" s="13">
        <v>46272</v>
      </c>
      <c r="L684" s="15">
        <v>75.628600000000006</v>
      </c>
      <c r="M684" s="14">
        <v>26470</v>
      </c>
      <c r="N684" s="14">
        <v>0</v>
      </c>
      <c r="O684" s="14">
        <v>26470</v>
      </c>
      <c r="P684" s="15">
        <v>94.25</v>
      </c>
      <c r="Q684" s="15">
        <v>94.25</v>
      </c>
      <c r="R684" s="15">
        <v>94.25</v>
      </c>
      <c r="S684" s="153">
        <v>35000</v>
      </c>
      <c r="T684" s="16">
        <v>4.75</v>
      </c>
      <c r="U684" s="15">
        <v>5.99</v>
      </c>
      <c r="V684"/>
      <c r="W684" s="161">
        <f t="shared" si="37"/>
        <v>8530</v>
      </c>
    </row>
    <row r="685" spans="1:23" ht="13.9" customHeight="1" x14ac:dyDescent="0.2">
      <c r="A685" s="143"/>
      <c r="B685" s="214"/>
      <c r="C685" s="11" t="s">
        <v>76</v>
      </c>
      <c r="D685" s="11" t="s">
        <v>1397</v>
      </c>
      <c r="E685" s="11" t="s">
        <v>77</v>
      </c>
      <c r="F685" s="68" t="s">
        <v>1440</v>
      </c>
      <c r="G685" s="13">
        <v>45439</v>
      </c>
      <c r="H685" s="13">
        <v>45441</v>
      </c>
      <c r="I685" s="14">
        <v>20000</v>
      </c>
      <c r="J685" s="15">
        <v>93.944400000000002</v>
      </c>
      <c r="K685" s="13">
        <v>46462</v>
      </c>
      <c r="L685" s="15">
        <v>68.650000000000006</v>
      </c>
      <c r="M685" s="14">
        <v>13730</v>
      </c>
      <c r="N685" s="14">
        <v>0</v>
      </c>
      <c r="O685" s="14">
        <v>13730</v>
      </c>
      <c r="P685" s="15">
        <v>92.88</v>
      </c>
      <c r="Q685" s="15">
        <v>92.88</v>
      </c>
      <c r="R685" s="15">
        <v>92.88</v>
      </c>
      <c r="S685" s="153">
        <v>20000</v>
      </c>
      <c r="T685" s="16">
        <v>5.25</v>
      </c>
      <c r="U685" s="15">
        <v>7.54</v>
      </c>
      <c r="V685"/>
      <c r="W685" s="161">
        <f t="shared" si="37"/>
        <v>6270</v>
      </c>
    </row>
    <row r="686" spans="1:23" ht="13.9" customHeight="1" x14ac:dyDescent="0.2">
      <c r="A686" s="143"/>
      <c r="B686" s="214"/>
      <c r="C686" s="11" t="s">
        <v>76</v>
      </c>
      <c r="D686" s="11" t="s">
        <v>1397</v>
      </c>
      <c r="E686" s="68" t="s">
        <v>82</v>
      </c>
      <c r="F686" s="68" t="s">
        <v>2416</v>
      </c>
      <c r="G686" s="13">
        <v>45439</v>
      </c>
      <c r="H686" s="13">
        <v>45441</v>
      </c>
      <c r="I686" s="14">
        <v>20000</v>
      </c>
      <c r="J686" s="15">
        <v>95.5</v>
      </c>
      <c r="K686" s="13">
        <v>46536</v>
      </c>
      <c r="L686" s="15">
        <v>100</v>
      </c>
      <c r="M686" s="14">
        <v>20000</v>
      </c>
      <c r="N686" s="14">
        <v>0</v>
      </c>
      <c r="O686" s="14">
        <v>20000</v>
      </c>
      <c r="P686" s="15">
        <v>95.5</v>
      </c>
      <c r="Q686" s="15">
        <v>95.5</v>
      </c>
      <c r="R686" s="15">
        <v>95.5</v>
      </c>
      <c r="S686" s="153">
        <v>20000</v>
      </c>
      <c r="T686" s="16">
        <v>6.25</v>
      </c>
      <c r="U686" s="15">
        <v>7.97</v>
      </c>
      <c r="V686"/>
      <c r="W686" s="161">
        <f t="shared" si="37"/>
        <v>0</v>
      </c>
    </row>
    <row r="687" spans="1:23" ht="13.9" customHeight="1" x14ac:dyDescent="0.2">
      <c r="A687" s="143"/>
      <c r="B687" s="214"/>
      <c r="C687" s="11" t="s">
        <v>76</v>
      </c>
      <c r="D687" s="11" t="s">
        <v>1397</v>
      </c>
      <c r="E687" s="68" t="s">
        <v>80</v>
      </c>
      <c r="F687" s="68" t="s">
        <v>2417</v>
      </c>
      <c r="G687" s="13">
        <v>45439</v>
      </c>
      <c r="H687" s="13">
        <v>45441</v>
      </c>
      <c r="I687" s="14">
        <v>47000</v>
      </c>
      <c r="J687" s="15">
        <v>96.75</v>
      </c>
      <c r="K687" s="13">
        <v>46171</v>
      </c>
      <c r="L687" s="15">
        <v>95.185100000000006</v>
      </c>
      <c r="M687" s="14">
        <v>44737</v>
      </c>
      <c r="N687" s="14">
        <v>0</v>
      </c>
      <c r="O687" s="14">
        <v>44737</v>
      </c>
      <c r="P687" s="15">
        <v>96.75</v>
      </c>
      <c r="Q687" s="15">
        <v>96.75</v>
      </c>
      <c r="R687" s="15">
        <v>96.75</v>
      </c>
      <c r="S687" s="153">
        <v>47000</v>
      </c>
      <c r="T687" s="16">
        <v>6</v>
      </c>
      <c r="U687" s="15">
        <v>7.79</v>
      </c>
      <c r="V687"/>
      <c r="W687" s="161">
        <f t="shared" si="37"/>
        <v>2263</v>
      </c>
    </row>
    <row r="688" spans="1:23" ht="13.9" customHeight="1" x14ac:dyDescent="0.2">
      <c r="A688" s="143"/>
      <c r="B688" s="214"/>
      <c r="C688" s="11" t="s">
        <v>76</v>
      </c>
      <c r="D688" s="11" t="s">
        <v>1397</v>
      </c>
      <c r="E688" s="68" t="s">
        <v>952</v>
      </c>
      <c r="F688" s="68" t="s">
        <v>2418</v>
      </c>
      <c r="G688" s="13">
        <v>45439</v>
      </c>
      <c r="H688" s="13">
        <v>45441</v>
      </c>
      <c r="I688" s="14">
        <v>20000</v>
      </c>
      <c r="J688" s="15">
        <v>92.75</v>
      </c>
      <c r="K688" s="13">
        <v>47632</v>
      </c>
      <c r="L688" s="15">
        <v>17.829999999999998</v>
      </c>
      <c r="M688" s="14">
        <v>3566</v>
      </c>
      <c r="N688" s="14">
        <v>0</v>
      </c>
      <c r="O688" s="14">
        <v>3566</v>
      </c>
      <c r="P688" s="15">
        <v>92.75</v>
      </c>
      <c r="Q688" s="15">
        <v>92.75</v>
      </c>
      <c r="R688" s="15">
        <v>92.75</v>
      </c>
      <c r="S688" s="153">
        <v>20000</v>
      </c>
      <c r="T688" s="16">
        <v>7</v>
      </c>
      <c r="U688" s="15">
        <v>8.57</v>
      </c>
      <c r="V688"/>
      <c r="W688" s="161">
        <f t="shared" si="37"/>
        <v>16434</v>
      </c>
    </row>
    <row r="689" spans="1:23" ht="12.75" customHeight="1" x14ac:dyDescent="0.2">
      <c r="A689" s="143"/>
      <c r="B689" s="214"/>
      <c r="C689" s="11" t="s">
        <v>76</v>
      </c>
      <c r="D689" s="11" t="s">
        <v>1397</v>
      </c>
      <c r="E689" s="68" t="s">
        <v>85</v>
      </c>
      <c r="F689" s="68" t="s">
        <v>2419</v>
      </c>
      <c r="G689" s="13">
        <v>45439</v>
      </c>
      <c r="H689" s="13">
        <v>45441</v>
      </c>
      <c r="I689" s="14">
        <v>25000</v>
      </c>
      <c r="J689" s="15">
        <v>94.5</v>
      </c>
      <c r="K689" s="13">
        <v>46902</v>
      </c>
      <c r="L689" s="15">
        <v>76.836200000000005</v>
      </c>
      <c r="M689" s="14">
        <v>19209.05</v>
      </c>
      <c r="N689" s="14">
        <v>0</v>
      </c>
      <c r="O689" s="14">
        <v>19209.05</v>
      </c>
      <c r="P689" s="15">
        <v>94.5</v>
      </c>
      <c r="Q689" s="15">
        <v>94.5</v>
      </c>
      <c r="R689" s="15">
        <v>94.5</v>
      </c>
      <c r="S689" s="153">
        <v>25000</v>
      </c>
      <c r="T689" s="16">
        <v>6.5</v>
      </c>
      <c r="U689" s="15">
        <v>8.14</v>
      </c>
      <c r="V689"/>
      <c r="W689" s="161">
        <f t="shared" si="37"/>
        <v>5790.9500000000007</v>
      </c>
    </row>
    <row r="690" spans="1:23" ht="13.9" customHeight="1" x14ac:dyDescent="0.2">
      <c r="A690" s="143"/>
      <c r="B690" s="214"/>
      <c r="C690" s="11" t="s">
        <v>76</v>
      </c>
      <c r="D690" s="11" t="s">
        <v>1397</v>
      </c>
      <c r="E690" s="68" t="s">
        <v>77</v>
      </c>
      <c r="F690" s="68" t="s">
        <v>2420</v>
      </c>
      <c r="G690" s="13">
        <v>45439</v>
      </c>
      <c r="H690" s="13">
        <v>45441</v>
      </c>
      <c r="I690" s="14">
        <v>25000</v>
      </c>
      <c r="J690" s="15">
        <v>93.5</v>
      </c>
      <c r="K690" s="13">
        <v>47267</v>
      </c>
      <c r="L690" s="15">
        <v>20.472000000000001</v>
      </c>
      <c r="M690" s="14">
        <v>5118</v>
      </c>
      <c r="N690" s="14">
        <v>0</v>
      </c>
      <c r="O690" s="14">
        <v>5118</v>
      </c>
      <c r="P690" s="15">
        <v>93.5</v>
      </c>
      <c r="Q690" s="15">
        <v>93.5</v>
      </c>
      <c r="R690" s="15">
        <v>93.5</v>
      </c>
      <c r="S690" s="153">
        <v>25000</v>
      </c>
      <c r="T690" s="16">
        <v>6.75</v>
      </c>
      <c r="U690" s="15">
        <v>8.3699999999999992</v>
      </c>
      <c r="V690"/>
      <c r="W690" s="161">
        <f t="shared" si="37"/>
        <v>19882</v>
      </c>
    </row>
    <row r="691" spans="1:23" ht="13.9" customHeight="1" x14ac:dyDescent="0.2">
      <c r="A691" s="143"/>
      <c r="B691" s="214"/>
      <c r="C691" s="11" t="s">
        <v>76</v>
      </c>
      <c r="D691" s="11" t="s">
        <v>1182</v>
      </c>
      <c r="E691" s="68" t="s">
        <v>77</v>
      </c>
      <c r="F691" s="68" t="s">
        <v>1136</v>
      </c>
      <c r="G691" s="13">
        <v>45439</v>
      </c>
      <c r="H691" s="13">
        <v>45441</v>
      </c>
      <c r="I691" s="14">
        <v>30000</v>
      </c>
      <c r="J691" s="15">
        <v>0</v>
      </c>
      <c r="K691" s="13">
        <v>45457</v>
      </c>
      <c r="L691" s="15">
        <v>0</v>
      </c>
      <c r="M691" s="14"/>
      <c r="N691" s="14">
        <v>0</v>
      </c>
      <c r="O691" s="14"/>
      <c r="P691" s="15"/>
      <c r="Q691" s="15"/>
      <c r="R691" s="15"/>
      <c r="S691" s="153">
        <v>30000</v>
      </c>
      <c r="T691" s="16">
        <v>5.6</v>
      </c>
      <c r="U691" s="15"/>
      <c r="V691"/>
      <c r="W691" s="161">
        <f t="shared" si="37"/>
        <v>30000</v>
      </c>
    </row>
    <row r="692" spans="1:23" ht="13.9" customHeight="1" x14ac:dyDescent="0.2">
      <c r="A692" s="143"/>
      <c r="B692" s="214"/>
      <c r="C692" s="11" t="s">
        <v>76</v>
      </c>
      <c r="D692" s="11" t="s">
        <v>1182</v>
      </c>
      <c r="E692" s="68" t="s">
        <v>82</v>
      </c>
      <c r="F692" s="68" t="s">
        <v>2423</v>
      </c>
      <c r="G692" s="13">
        <v>45439</v>
      </c>
      <c r="H692" s="13">
        <v>45441</v>
      </c>
      <c r="I692" s="14">
        <v>23000</v>
      </c>
      <c r="J692" s="15">
        <v>0</v>
      </c>
      <c r="K692" s="13">
        <v>45594</v>
      </c>
      <c r="L692" s="15">
        <v>0</v>
      </c>
      <c r="M692" s="14"/>
      <c r="N692" s="14">
        <v>0</v>
      </c>
      <c r="O692" s="14"/>
      <c r="P692" s="15"/>
      <c r="Q692" s="15"/>
      <c r="R692" s="15"/>
      <c r="S692" s="153">
        <v>23000</v>
      </c>
      <c r="T692" s="16">
        <v>3.7</v>
      </c>
      <c r="U692" s="15"/>
      <c r="V692"/>
      <c r="W692" s="161">
        <f t="shared" si="37"/>
        <v>23000</v>
      </c>
    </row>
    <row r="693" spans="1:23" ht="13.9" customHeight="1" x14ac:dyDescent="0.2">
      <c r="A693" s="143"/>
      <c r="B693" s="214"/>
      <c r="C693" s="11" t="s">
        <v>76</v>
      </c>
      <c r="D693" s="11" t="s">
        <v>1182</v>
      </c>
      <c r="E693" s="68" t="s">
        <v>77</v>
      </c>
      <c r="F693" s="68" t="s">
        <v>2422</v>
      </c>
      <c r="G693" s="13">
        <v>45439</v>
      </c>
      <c r="H693" s="13">
        <v>45441</v>
      </c>
      <c r="I693" s="14">
        <v>16000</v>
      </c>
      <c r="J693" s="15">
        <v>0</v>
      </c>
      <c r="K693" s="13">
        <v>46002</v>
      </c>
      <c r="L693" s="15">
        <v>0</v>
      </c>
      <c r="M693" s="14"/>
      <c r="N693" s="14">
        <v>0</v>
      </c>
      <c r="O693" s="14"/>
      <c r="P693" s="15"/>
      <c r="Q693" s="15"/>
      <c r="R693" s="15"/>
      <c r="S693" s="153">
        <v>16000</v>
      </c>
      <c r="T693" s="16">
        <v>5.5</v>
      </c>
      <c r="U693" s="15"/>
      <c r="V693"/>
      <c r="W693" s="161">
        <f t="shared" si="37"/>
        <v>16000</v>
      </c>
    </row>
    <row r="694" spans="1:23" ht="13.9" customHeight="1" x14ac:dyDescent="0.2">
      <c r="A694" s="143"/>
      <c r="B694" s="214"/>
      <c r="C694" s="11" t="s">
        <v>76</v>
      </c>
      <c r="D694" s="11" t="s">
        <v>1182</v>
      </c>
      <c r="E694" s="68" t="s">
        <v>77</v>
      </c>
      <c r="F694" s="68" t="s">
        <v>2424</v>
      </c>
      <c r="G694" s="13">
        <v>45439</v>
      </c>
      <c r="H694" s="13">
        <v>45441</v>
      </c>
      <c r="I694" s="14">
        <v>30000</v>
      </c>
      <c r="J694" s="15">
        <v>0</v>
      </c>
      <c r="K694" s="13">
        <v>45757</v>
      </c>
      <c r="L694" s="15">
        <v>0</v>
      </c>
      <c r="M694" s="14"/>
      <c r="N694" s="14">
        <v>0</v>
      </c>
      <c r="O694" s="14"/>
      <c r="P694" s="15"/>
      <c r="Q694" s="15"/>
      <c r="R694" s="15"/>
      <c r="S694" s="153">
        <v>30000</v>
      </c>
      <c r="T694" s="16">
        <v>5.7</v>
      </c>
      <c r="U694" s="15"/>
      <c r="V694"/>
      <c r="W694" s="161">
        <f t="shared" si="37"/>
        <v>30000</v>
      </c>
    </row>
    <row r="695" spans="1:23" ht="13.9" customHeight="1" x14ac:dyDescent="0.2">
      <c r="A695" s="143"/>
      <c r="B695" s="214"/>
      <c r="C695" s="11" t="s">
        <v>79</v>
      </c>
      <c r="D695" s="11" t="s">
        <v>1177</v>
      </c>
      <c r="E695" s="68" t="s">
        <v>80</v>
      </c>
      <c r="F695" s="68" t="s">
        <v>2428</v>
      </c>
      <c r="G695" s="13">
        <v>45440</v>
      </c>
      <c r="H695" s="13">
        <v>45442</v>
      </c>
      <c r="I695" s="14">
        <v>15000</v>
      </c>
      <c r="J695" s="15">
        <v>90.2286</v>
      </c>
      <c r="K695" s="13">
        <v>46172</v>
      </c>
      <c r="L695" s="15">
        <v>35.734699999999997</v>
      </c>
      <c r="M695" s="14">
        <v>200</v>
      </c>
      <c r="N695" s="14">
        <v>5160.2</v>
      </c>
      <c r="O695" s="14">
        <v>5360.2</v>
      </c>
      <c r="P695" s="15">
        <v>90</v>
      </c>
      <c r="Q695" s="15">
        <v>97</v>
      </c>
      <c r="R695" s="15">
        <v>90</v>
      </c>
      <c r="S695" s="153">
        <v>15000</v>
      </c>
      <c r="T695" s="16">
        <v>5.25</v>
      </c>
      <c r="U695" s="15">
        <v>10.81</v>
      </c>
      <c r="V695"/>
      <c r="W695" s="161">
        <f t="shared" si="37"/>
        <v>9639.7999999999993</v>
      </c>
    </row>
    <row r="696" spans="1:23" ht="13.9" customHeight="1" x14ac:dyDescent="0.2">
      <c r="A696" s="143"/>
      <c r="B696" s="214"/>
      <c r="C696" s="11" t="s">
        <v>111</v>
      </c>
      <c r="D696" s="11" t="s">
        <v>1177</v>
      </c>
      <c r="E696" s="68" t="s">
        <v>80</v>
      </c>
      <c r="F696" s="68" t="s">
        <v>1927</v>
      </c>
      <c r="G696" s="13">
        <v>45441</v>
      </c>
      <c r="H696" s="13">
        <v>45443</v>
      </c>
      <c r="I696" s="14">
        <v>12500</v>
      </c>
      <c r="J696" s="15">
        <v>100.28100000000001</v>
      </c>
      <c r="K696" s="13">
        <v>45824</v>
      </c>
      <c r="L696" s="15">
        <v>158</v>
      </c>
      <c r="M696" s="14">
        <v>8593.75</v>
      </c>
      <c r="N696" s="14">
        <v>3906.25</v>
      </c>
      <c r="O696" s="14">
        <v>12500</v>
      </c>
      <c r="P696" s="15">
        <v>95.5</v>
      </c>
      <c r="Q696" s="15">
        <v>95.5</v>
      </c>
      <c r="R696" s="15">
        <v>95</v>
      </c>
      <c r="S696" s="153">
        <v>12500</v>
      </c>
      <c r="T696" s="16">
        <v>5</v>
      </c>
      <c r="U696" s="15">
        <v>4.71</v>
      </c>
      <c r="V696"/>
      <c r="W696" s="161">
        <f t="shared" si="37"/>
        <v>0</v>
      </c>
    </row>
    <row r="697" spans="1:23" ht="13.9" customHeight="1" x14ac:dyDescent="0.2">
      <c r="A697" s="143"/>
      <c r="B697" s="214"/>
      <c r="C697" s="11" t="s">
        <v>111</v>
      </c>
      <c r="D697" s="11" t="s">
        <v>1177</v>
      </c>
      <c r="E697" s="68" t="s">
        <v>82</v>
      </c>
      <c r="F697" s="68" t="s">
        <v>2425</v>
      </c>
      <c r="G697" s="13">
        <v>45441</v>
      </c>
      <c r="H697" s="13">
        <v>45443</v>
      </c>
      <c r="I697" s="14">
        <v>12500</v>
      </c>
      <c r="J697" s="15">
        <v>98.477500000000006</v>
      </c>
      <c r="K697" s="13">
        <v>45706</v>
      </c>
      <c r="L697" s="15">
        <v>158</v>
      </c>
      <c r="M697" s="14">
        <v>8593.5</v>
      </c>
      <c r="N697" s="14">
        <v>3906.5</v>
      </c>
      <c r="O697" s="14">
        <v>12500</v>
      </c>
      <c r="P697" s="15">
        <v>97</v>
      </c>
      <c r="Q697" s="15">
        <v>97</v>
      </c>
      <c r="R697" s="15">
        <v>95</v>
      </c>
      <c r="S697" s="153">
        <v>12500</v>
      </c>
      <c r="T697" s="16">
        <v>5.25</v>
      </c>
      <c r="U697" s="15">
        <v>6.85</v>
      </c>
      <c r="V697"/>
      <c r="W697" s="161">
        <f t="shared" si="37"/>
        <v>0</v>
      </c>
    </row>
    <row r="698" spans="1:23" ht="13.9" customHeight="1" x14ac:dyDescent="0.2">
      <c r="A698" s="143"/>
      <c r="B698" s="215"/>
      <c r="C698" s="11" t="s">
        <v>113</v>
      </c>
      <c r="D698" s="11" t="s">
        <v>1177</v>
      </c>
      <c r="E698" s="68" t="s">
        <v>80</v>
      </c>
      <c r="F698" s="68" t="s">
        <v>2426</v>
      </c>
      <c r="G698" s="13">
        <v>45441</v>
      </c>
      <c r="H698" s="13">
        <v>45443</v>
      </c>
      <c r="I698" s="14">
        <v>15000</v>
      </c>
      <c r="J698" s="15">
        <v>90.010300000000001</v>
      </c>
      <c r="K698" s="13">
        <v>46173</v>
      </c>
      <c r="L698" s="15">
        <v>54.720500000000001</v>
      </c>
      <c r="M698" s="14">
        <v>0</v>
      </c>
      <c r="N698" s="14">
        <v>8208.08</v>
      </c>
      <c r="O698" s="14">
        <v>8208.08</v>
      </c>
      <c r="P698" s="15">
        <v>90</v>
      </c>
      <c r="Q698" s="15">
        <v>92</v>
      </c>
      <c r="R698" s="15">
        <v>90</v>
      </c>
      <c r="S698" s="153">
        <v>15000</v>
      </c>
      <c r="T698" s="16">
        <v>6</v>
      </c>
      <c r="U698" s="15">
        <v>11.75</v>
      </c>
      <c r="V698"/>
      <c r="W698" s="161">
        <f t="shared" si="37"/>
        <v>6791.92</v>
      </c>
    </row>
    <row r="699" spans="1:23" ht="13.9" customHeight="1" x14ac:dyDescent="0.2">
      <c r="A699" s="143"/>
      <c r="B699" s="213" t="s">
        <v>45</v>
      </c>
      <c r="C699" s="122" t="s">
        <v>79</v>
      </c>
      <c r="D699" s="4" t="s">
        <v>1177</v>
      </c>
      <c r="E699" s="4" t="s">
        <v>80</v>
      </c>
      <c r="F699" s="18" t="s">
        <v>2445</v>
      </c>
      <c r="G699" s="6">
        <v>45447</v>
      </c>
      <c r="H699" s="6">
        <v>45449</v>
      </c>
      <c r="I699" s="7">
        <v>15000</v>
      </c>
      <c r="J699" s="8">
        <v>90.622600000000006</v>
      </c>
      <c r="K699" s="6">
        <v>46172</v>
      </c>
      <c r="L699" s="8">
        <v>20.566700000000001</v>
      </c>
      <c r="M699" s="7">
        <v>1000</v>
      </c>
      <c r="N699" s="7">
        <v>2085</v>
      </c>
      <c r="O699" s="7">
        <v>3085</v>
      </c>
      <c r="P699" s="8">
        <v>90</v>
      </c>
      <c r="Q699" s="8">
        <v>98</v>
      </c>
      <c r="R699" s="8">
        <v>90</v>
      </c>
      <c r="S699" s="154">
        <v>15000</v>
      </c>
      <c r="T699" s="9">
        <v>5.25</v>
      </c>
      <c r="U699" s="8">
        <v>10.57</v>
      </c>
      <c r="V699"/>
      <c r="W699" s="161">
        <f t="shared" si="37"/>
        <v>11915</v>
      </c>
    </row>
    <row r="700" spans="1:23" ht="13.9" customHeight="1" x14ac:dyDescent="0.2">
      <c r="A700" s="143"/>
      <c r="B700" s="209"/>
      <c r="C700" s="122" t="s">
        <v>113</v>
      </c>
      <c r="D700" s="4" t="s">
        <v>1177</v>
      </c>
      <c r="E700" s="4" t="s">
        <v>80</v>
      </c>
      <c r="F700" s="18" t="s">
        <v>2446</v>
      </c>
      <c r="G700" s="6">
        <v>45448</v>
      </c>
      <c r="H700" s="6">
        <v>45450</v>
      </c>
      <c r="I700" s="7">
        <v>20000</v>
      </c>
      <c r="J700" s="8">
        <v>91.464799999999997</v>
      </c>
      <c r="K700" s="6">
        <v>46180</v>
      </c>
      <c r="L700" s="8">
        <v>135.58250000000001</v>
      </c>
      <c r="M700" s="7">
        <v>15481.22</v>
      </c>
      <c r="N700" s="7">
        <v>4518.7800000000007</v>
      </c>
      <c r="O700" s="7">
        <v>20000</v>
      </c>
      <c r="P700" s="8">
        <v>90</v>
      </c>
      <c r="Q700" s="8">
        <v>94.35</v>
      </c>
      <c r="R700" s="8">
        <v>90</v>
      </c>
      <c r="S700" s="154">
        <v>20000</v>
      </c>
      <c r="T700" s="9">
        <v>6.5</v>
      </c>
      <c r="U700" s="8">
        <v>11.39</v>
      </c>
      <c r="V700"/>
      <c r="W700" s="161">
        <f t="shared" si="37"/>
        <v>0</v>
      </c>
    </row>
    <row r="701" spans="1:23" ht="13.9" customHeight="1" x14ac:dyDescent="0.2">
      <c r="A701" s="143"/>
      <c r="B701" s="209"/>
      <c r="C701" s="122" t="s">
        <v>79</v>
      </c>
      <c r="D701" s="4" t="s">
        <v>1177</v>
      </c>
      <c r="E701" s="4" t="s">
        <v>82</v>
      </c>
      <c r="F701" s="18" t="s">
        <v>2447</v>
      </c>
      <c r="G701" s="6">
        <v>45454</v>
      </c>
      <c r="H701" s="6">
        <v>45456</v>
      </c>
      <c r="I701" s="7"/>
      <c r="J701" s="8"/>
      <c r="K701" s="6"/>
      <c r="L701" s="8"/>
      <c r="M701" s="7"/>
      <c r="N701" s="7">
        <v>0</v>
      </c>
      <c r="O701" s="7"/>
      <c r="P701" s="8"/>
      <c r="Q701" s="8"/>
      <c r="R701" s="8"/>
      <c r="S701" s="154">
        <v>0</v>
      </c>
      <c r="T701" s="9"/>
      <c r="U701" s="8" t="s">
        <v>1829</v>
      </c>
      <c r="V701"/>
      <c r="W701" s="161">
        <f t="shared" si="37"/>
        <v>0</v>
      </c>
    </row>
    <row r="702" spans="1:23" ht="13.9" customHeight="1" x14ac:dyDescent="0.2">
      <c r="A702" s="143"/>
      <c r="B702" s="209"/>
      <c r="C702" s="122" t="s">
        <v>79</v>
      </c>
      <c r="D702" s="4" t="s">
        <v>1362</v>
      </c>
      <c r="E702" s="4" t="s">
        <v>82</v>
      </c>
      <c r="F702" s="18" t="s">
        <v>2448</v>
      </c>
      <c r="G702" s="6">
        <v>45454</v>
      </c>
      <c r="H702" s="6">
        <v>45456</v>
      </c>
      <c r="I702" s="7">
        <v>24233.37</v>
      </c>
      <c r="J702" s="8">
        <v>100</v>
      </c>
      <c r="K702" s="6">
        <v>46551</v>
      </c>
      <c r="L702" s="8">
        <v>100</v>
      </c>
      <c r="M702" s="7">
        <v>24233.37</v>
      </c>
      <c r="N702" s="7">
        <v>0</v>
      </c>
      <c r="O702" s="7">
        <v>24233.37</v>
      </c>
      <c r="P702" s="8">
        <v>100</v>
      </c>
      <c r="Q702" s="8">
        <v>100</v>
      </c>
      <c r="R702" s="8">
        <v>100</v>
      </c>
      <c r="S702" s="154">
        <v>24233.37</v>
      </c>
      <c r="T702" s="9">
        <v>7</v>
      </c>
      <c r="U702" s="8">
        <v>7</v>
      </c>
      <c r="V702"/>
      <c r="W702" s="161">
        <f t="shared" si="37"/>
        <v>0</v>
      </c>
    </row>
    <row r="703" spans="1:23" ht="13.9" customHeight="1" x14ac:dyDescent="0.2">
      <c r="A703" s="143"/>
      <c r="B703" s="209"/>
      <c r="C703" s="122" t="s">
        <v>79</v>
      </c>
      <c r="D703" s="4" t="s">
        <v>1362</v>
      </c>
      <c r="E703" s="4" t="s">
        <v>85</v>
      </c>
      <c r="F703" s="18" t="s">
        <v>2449</v>
      </c>
      <c r="G703" s="6">
        <v>45454</v>
      </c>
      <c r="H703" s="6">
        <v>45456</v>
      </c>
      <c r="I703" s="7">
        <v>24233.37</v>
      </c>
      <c r="J703" s="8">
        <v>100</v>
      </c>
      <c r="K703" s="6">
        <v>46917</v>
      </c>
      <c r="L703" s="8">
        <v>100</v>
      </c>
      <c r="M703" s="7">
        <v>24233.37</v>
      </c>
      <c r="N703" s="7">
        <v>0</v>
      </c>
      <c r="O703" s="7">
        <v>24233.37</v>
      </c>
      <c r="P703" s="8">
        <v>100</v>
      </c>
      <c r="Q703" s="8">
        <v>100</v>
      </c>
      <c r="R703" s="8">
        <v>100</v>
      </c>
      <c r="S703" s="154">
        <v>24233.37</v>
      </c>
      <c r="T703" s="9">
        <v>7</v>
      </c>
      <c r="U703" s="8">
        <v>7</v>
      </c>
      <c r="V703"/>
      <c r="W703" s="161">
        <f t="shared" si="37"/>
        <v>0</v>
      </c>
    </row>
    <row r="704" spans="1:23" ht="13.9" customHeight="1" x14ac:dyDescent="0.2">
      <c r="A704" s="143"/>
      <c r="B704" s="209"/>
      <c r="C704" s="122" t="s">
        <v>79</v>
      </c>
      <c r="D704" s="4" t="s">
        <v>1362</v>
      </c>
      <c r="E704" s="4" t="s">
        <v>77</v>
      </c>
      <c r="F704" s="18" t="s">
        <v>2450</v>
      </c>
      <c r="G704" s="6">
        <v>45454</v>
      </c>
      <c r="H704" s="6">
        <v>45456</v>
      </c>
      <c r="I704" s="7">
        <v>24233.37</v>
      </c>
      <c r="J704" s="8">
        <v>100</v>
      </c>
      <c r="K704" s="6">
        <v>47282</v>
      </c>
      <c r="L704" s="8">
        <v>100</v>
      </c>
      <c r="M704" s="7">
        <v>24233.37</v>
      </c>
      <c r="N704" s="7">
        <v>0</v>
      </c>
      <c r="O704" s="7">
        <v>24233.37</v>
      </c>
      <c r="P704" s="8">
        <v>100</v>
      </c>
      <c r="Q704" s="8">
        <v>100</v>
      </c>
      <c r="R704" s="8">
        <v>100</v>
      </c>
      <c r="S704" s="154">
        <v>24233.37</v>
      </c>
      <c r="T704" s="9">
        <v>7</v>
      </c>
      <c r="U704" s="8">
        <v>7</v>
      </c>
      <c r="V704"/>
      <c r="W704" s="161">
        <f t="shared" si="37"/>
        <v>0</v>
      </c>
    </row>
    <row r="705" spans="1:23" ht="13.9" customHeight="1" x14ac:dyDescent="0.2">
      <c r="A705" s="143"/>
      <c r="B705" s="209"/>
      <c r="C705" s="122" t="s">
        <v>113</v>
      </c>
      <c r="D705" s="4" t="s">
        <v>1177</v>
      </c>
      <c r="E705" s="4" t="s">
        <v>80</v>
      </c>
      <c r="F705" s="18" t="s">
        <v>2451</v>
      </c>
      <c r="G705" s="6">
        <v>45455</v>
      </c>
      <c r="H705" s="6">
        <v>45457</v>
      </c>
      <c r="I705" s="7">
        <v>40000</v>
      </c>
      <c r="J705" s="8">
        <v>90.337100000000007</v>
      </c>
      <c r="K705" s="6">
        <v>46187</v>
      </c>
      <c r="L705" s="8">
        <v>54.536200000000001</v>
      </c>
      <c r="M705" s="7">
        <v>2518.7800000000002</v>
      </c>
      <c r="N705" s="7">
        <v>19295.7</v>
      </c>
      <c r="O705" s="7">
        <v>21814.48</v>
      </c>
      <c r="P705" s="8">
        <v>90</v>
      </c>
      <c r="Q705" s="8">
        <v>92</v>
      </c>
      <c r="R705" s="8">
        <v>90</v>
      </c>
      <c r="S705" s="154">
        <v>40000</v>
      </c>
      <c r="T705" s="9">
        <v>6</v>
      </c>
      <c r="U705" s="8">
        <v>11.55</v>
      </c>
      <c r="V705"/>
      <c r="W705" s="161">
        <f t="shared" si="37"/>
        <v>18185.52</v>
      </c>
    </row>
    <row r="706" spans="1:23" ht="13.9" customHeight="1" x14ac:dyDescent="0.2">
      <c r="A706" s="143"/>
      <c r="B706" s="209"/>
      <c r="C706" s="122" t="s">
        <v>76</v>
      </c>
      <c r="D706" s="4" t="s">
        <v>1177</v>
      </c>
      <c r="E706" s="4" t="s">
        <v>92</v>
      </c>
      <c r="F706" s="18" t="s">
        <v>2452</v>
      </c>
      <c r="G706" s="6">
        <v>45460</v>
      </c>
      <c r="H706" s="6">
        <v>45462</v>
      </c>
      <c r="I706" s="7">
        <v>20000</v>
      </c>
      <c r="J706" s="8">
        <v>98</v>
      </c>
      <c r="K706" s="6">
        <v>49114</v>
      </c>
      <c r="L706" s="8">
        <v>52.506</v>
      </c>
      <c r="M706" s="7">
        <v>10000</v>
      </c>
      <c r="N706" s="7">
        <v>0</v>
      </c>
      <c r="O706" s="7">
        <v>10000</v>
      </c>
      <c r="P706" s="8">
        <v>98</v>
      </c>
      <c r="Q706" s="8">
        <v>98</v>
      </c>
      <c r="R706" s="8">
        <v>89</v>
      </c>
      <c r="S706" s="154">
        <v>20000</v>
      </c>
      <c r="T706" s="9">
        <v>7.7</v>
      </c>
      <c r="U706" s="8">
        <v>7.99</v>
      </c>
      <c r="V706"/>
      <c r="W706" s="161">
        <f t="shared" si="37"/>
        <v>10000</v>
      </c>
    </row>
    <row r="707" spans="1:23" ht="13.9" customHeight="1" x14ac:dyDescent="0.2">
      <c r="A707" s="143"/>
      <c r="B707" s="209"/>
      <c r="C707" s="122" t="s">
        <v>111</v>
      </c>
      <c r="D707" s="4" t="s">
        <v>1177</v>
      </c>
      <c r="E707" s="4" t="s">
        <v>85</v>
      </c>
      <c r="F707" s="18" t="s">
        <v>2453</v>
      </c>
      <c r="G707" s="6">
        <v>45462</v>
      </c>
      <c r="H707" s="6">
        <v>45464</v>
      </c>
      <c r="I707" s="7">
        <v>7500</v>
      </c>
      <c r="J707" s="8"/>
      <c r="K707" s="6">
        <v>46925</v>
      </c>
      <c r="L707" s="8"/>
      <c r="M707" s="7"/>
      <c r="N707" s="7">
        <v>0</v>
      </c>
      <c r="O707" s="7"/>
      <c r="P707" s="8"/>
      <c r="Q707" s="8"/>
      <c r="R707" s="8"/>
      <c r="S707" s="154">
        <v>7500</v>
      </c>
      <c r="T707" s="9"/>
      <c r="U707" s="8" t="s">
        <v>1829</v>
      </c>
      <c r="V707"/>
      <c r="W707" s="161">
        <f t="shared" ref="W707:W770" si="38">I707-O707</f>
        <v>7500</v>
      </c>
    </row>
    <row r="708" spans="1:23" ht="13.9" customHeight="1" x14ac:dyDescent="0.2">
      <c r="A708" s="143"/>
      <c r="B708" s="209"/>
      <c r="C708" s="122" t="s">
        <v>113</v>
      </c>
      <c r="D708" s="4" t="s">
        <v>1177</v>
      </c>
      <c r="E708" s="4" t="s">
        <v>82</v>
      </c>
      <c r="F708" s="18" t="s">
        <v>2454</v>
      </c>
      <c r="G708" s="6">
        <v>45462</v>
      </c>
      <c r="H708" s="6">
        <v>45464</v>
      </c>
      <c r="I708" s="7">
        <v>30000</v>
      </c>
      <c r="J708" s="8">
        <v>90.027000000000001</v>
      </c>
      <c r="K708" s="6">
        <v>46559</v>
      </c>
      <c r="L708" s="8">
        <v>45.584600000000002</v>
      </c>
      <c r="M708" s="7">
        <v>400</v>
      </c>
      <c r="N708" s="7">
        <v>13265.38</v>
      </c>
      <c r="O708" s="7">
        <v>13665.38</v>
      </c>
      <c r="P708" s="8">
        <v>90</v>
      </c>
      <c r="Q708" s="8">
        <v>91</v>
      </c>
      <c r="R708" s="8">
        <v>88</v>
      </c>
      <c r="S708" s="154">
        <v>30000</v>
      </c>
      <c r="T708" s="9">
        <v>6.5</v>
      </c>
      <c r="U708" s="8">
        <v>10.46</v>
      </c>
      <c r="V708"/>
      <c r="W708" s="161">
        <f t="shared" si="38"/>
        <v>16334.62</v>
      </c>
    </row>
    <row r="709" spans="1:23" ht="13.9" customHeight="1" x14ac:dyDescent="0.2">
      <c r="A709" s="143"/>
      <c r="B709" s="209"/>
      <c r="C709" s="122" t="s">
        <v>76</v>
      </c>
      <c r="D709" s="4" t="s">
        <v>1177</v>
      </c>
      <c r="E709" s="4" t="s">
        <v>92</v>
      </c>
      <c r="F709" s="18" t="s">
        <v>2455</v>
      </c>
      <c r="G709" s="6">
        <v>45467</v>
      </c>
      <c r="H709" s="6">
        <v>45469</v>
      </c>
      <c r="I709" s="7">
        <v>15000</v>
      </c>
      <c r="J709" s="8">
        <v>97.6755</v>
      </c>
      <c r="K709" s="6">
        <v>49121</v>
      </c>
      <c r="L709" s="8">
        <v>114.6855</v>
      </c>
      <c r="M709" s="7">
        <v>15000</v>
      </c>
      <c r="N709" s="7">
        <v>0</v>
      </c>
      <c r="O709" s="7">
        <v>15000</v>
      </c>
      <c r="P709" s="8">
        <v>97</v>
      </c>
      <c r="Q709" s="8">
        <v>100</v>
      </c>
      <c r="R709" s="8">
        <v>91</v>
      </c>
      <c r="S709" s="154">
        <v>15000</v>
      </c>
      <c r="T709" s="9">
        <v>7.7</v>
      </c>
      <c r="U709" s="8">
        <v>8.0399999999999991</v>
      </c>
      <c r="V709"/>
      <c r="W709" s="161">
        <f t="shared" si="38"/>
        <v>0</v>
      </c>
    </row>
    <row r="710" spans="1:23" ht="13.9" customHeight="1" x14ac:dyDescent="0.2">
      <c r="A710" s="143"/>
      <c r="B710" s="209"/>
      <c r="C710" s="122" t="s">
        <v>79</v>
      </c>
      <c r="D710" s="4" t="s">
        <v>1177</v>
      </c>
      <c r="E710" s="4" t="s">
        <v>80</v>
      </c>
      <c r="F710" s="18" t="s">
        <v>2456</v>
      </c>
      <c r="G710" s="6">
        <v>45468</v>
      </c>
      <c r="H710" s="6">
        <v>45470</v>
      </c>
      <c r="I710" s="7">
        <v>20000</v>
      </c>
      <c r="J710" s="8">
        <v>90.980900000000005</v>
      </c>
      <c r="K710" s="6">
        <v>46200</v>
      </c>
      <c r="L710" s="8">
        <v>71.595200000000006</v>
      </c>
      <c r="M710" s="7">
        <v>2326.6999999999998</v>
      </c>
      <c r="N710" s="7">
        <v>11992.349999999999</v>
      </c>
      <c r="O710" s="7">
        <v>14319.05</v>
      </c>
      <c r="P710" s="8">
        <v>90</v>
      </c>
      <c r="Q710" s="8">
        <v>96</v>
      </c>
      <c r="R710" s="8">
        <v>90</v>
      </c>
      <c r="S710" s="154">
        <v>20000</v>
      </c>
      <c r="T710" s="9">
        <v>6</v>
      </c>
      <c r="U710" s="8">
        <v>11.16</v>
      </c>
      <c r="V710"/>
      <c r="W710" s="161">
        <f t="shared" si="38"/>
        <v>5680.9500000000007</v>
      </c>
    </row>
    <row r="711" spans="1:23" ht="13.9" customHeight="1" x14ac:dyDescent="0.2">
      <c r="A711" s="143"/>
      <c r="B711" s="209"/>
      <c r="C711" s="122" t="s">
        <v>79</v>
      </c>
      <c r="D711" s="4" t="s">
        <v>1177</v>
      </c>
      <c r="E711" s="4" t="s">
        <v>82</v>
      </c>
      <c r="F711" s="18" t="s">
        <v>2457</v>
      </c>
      <c r="G711" s="6">
        <v>45468</v>
      </c>
      <c r="H711" s="6">
        <v>45470</v>
      </c>
      <c r="I711" s="7">
        <v>20000</v>
      </c>
      <c r="J711" s="8">
        <v>92.051299999999998</v>
      </c>
      <c r="K711" s="6">
        <v>46565</v>
      </c>
      <c r="L711" s="8">
        <v>10.013500000000001</v>
      </c>
      <c r="M711" s="7">
        <v>0</v>
      </c>
      <c r="N711" s="7">
        <v>1793.5</v>
      </c>
      <c r="O711" s="7">
        <v>1793.5</v>
      </c>
      <c r="P711" s="8">
        <v>92</v>
      </c>
      <c r="Q711" s="8">
        <v>93</v>
      </c>
      <c r="R711" s="8">
        <v>90</v>
      </c>
      <c r="S711" s="154">
        <v>20000</v>
      </c>
      <c r="T711" s="9">
        <v>6.5</v>
      </c>
      <c r="U711" s="8">
        <v>9.61</v>
      </c>
      <c r="V711"/>
      <c r="W711" s="161">
        <f t="shared" si="38"/>
        <v>18206.5</v>
      </c>
    </row>
    <row r="712" spans="1:23" ht="13.9" customHeight="1" x14ac:dyDescent="0.2">
      <c r="A712" s="143"/>
      <c r="B712" s="209"/>
      <c r="C712" s="122" t="s">
        <v>113</v>
      </c>
      <c r="D712" s="4" t="s">
        <v>1177</v>
      </c>
      <c r="E712" s="4" t="s">
        <v>82</v>
      </c>
      <c r="F712" s="18" t="s">
        <v>2458</v>
      </c>
      <c r="G712" s="6">
        <v>45469</v>
      </c>
      <c r="H712" s="6">
        <v>45471</v>
      </c>
      <c r="I712" s="7">
        <v>10000</v>
      </c>
      <c r="J712" s="8">
        <v>90.200500000000005</v>
      </c>
      <c r="K712" s="6">
        <v>46566</v>
      </c>
      <c r="L712" s="8">
        <v>114.3312</v>
      </c>
      <c r="M712" s="7">
        <v>711.12</v>
      </c>
      <c r="N712" s="7">
        <v>9288.8799999999992</v>
      </c>
      <c r="O712" s="7">
        <v>10000</v>
      </c>
      <c r="P712" s="8">
        <v>90</v>
      </c>
      <c r="Q712" s="8">
        <v>92</v>
      </c>
      <c r="R712" s="8">
        <v>90</v>
      </c>
      <c r="S712" s="154">
        <v>10000</v>
      </c>
      <c r="T712" s="9">
        <v>6.5</v>
      </c>
      <c r="U712" s="8">
        <v>10.39</v>
      </c>
      <c r="V712"/>
      <c r="W712" s="161">
        <f t="shared" si="38"/>
        <v>0</v>
      </c>
    </row>
    <row r="713" spans="1:23" ht="13.9" customHeight="1" x14ac:dyDescent="0.2">
      <c r="A713" s="143"/>
      <c r="B713" s="218" t="s">
        <v>57</v>
      </c>
      <c r="C713" s="11" t="s">
        <v>79</v>
      </c>
      <c r="D713" s="11" t="s">
        <v>1177</v>
      </c>
      <c r="E713" s="68" t="s">
        <v>80</v>
      </c>
      <c r="F713" s="68" t="s">
        <v>2768</v>
      </c>
      <c r="G713" s="13">
        <v>45473</v>
      </c>
      <c r="H713" s="13">
        <v>45475</v>
      </c>
      <c r="I713" s="14">
        <v>15000</v>
      </c>
      <c r="J713" s="15">
        <v>90.393100000000004</v>
      </c>
      <c r="K713" s="13">
        <v>46200</v>
      </c>
      <c r="L713" s="15">
        <v>91.113299999999995</v>
      </c>
      <c r="M713" s="14">
        <v>0</v>
      </c>
      <c r="N713" s="14">
        <v>13667</v>
      </c>
      <c r="O713" s="14">
        <v>13667</v>
      </c>
      <c r="P713" s="15">
        <v>90</v>
      </c>
      <c r="Q713" s="15">
        <v>92</v>
      </c>
      <c r="R713" s="15">
        <v>90</v>
      </c>
      <c r="S713" s="153">
        <v>15000</v>
      </c>
      <c r="T713" s="16">
        <v>6</v>
      </c>
      <c r="U713" s="15">
        <v>11.51</v>
      </c>
      <c r="V713"/>
      <c r="W713" s="161">
        <f t="shared" si="38"/>
        <v>1333</v>
      </c>
    </row>
    <row r="714" spans="1:23" ht="13.9" customHeight="1" x14ac:dyDescent="0.2">
      <c r="A714" s="143"/>
      <c r="B714" s="214"/>
      <c r="C714" s="11" t="s">
        <v>79</v>
      </c>
      <c r="D714" s="11" t="s">
        <v>1177</v>
      </c>
      <c r="E714" s="68" t="s">
        <v>77</v>
      </c>
      <c r="F714" s="68" t="s">
        <v>2769</v>
      </c>
      <c r="G714" s="13">
        <v>45475</v>
      </c>
      <c r="H714" s="13">
        <v>45477</v>
      </c>
      <c r="I714" s="14">
        <v>500</v>
      </c>
      <c r="J714" s="15"/>
      <c r="K714" s="13">
        <v>47303</v>
      </c>
      <c r="L714" s="15"/>
      <c r="M714" s="14"/>
      <c r="N714" s="14">
        <v>0</v>
      </c>
      <c r="O714" s="14"/>
      <c r="P714" s="15"/>
      <c r="Q714" s="15"/>
      <c r="R714" s="15"/>
      <c r="S714" s="153">
        <v>500</v>
      </c>
      <c r="T714" s="16"/>
      <c r="U714" s="15" t="s">
        <v>1829</v>
      </c>
      <c r="V714"/>
      <c r="W714" s="161">
        <f t="shared" si="38"/>
        <v>500</v>
      </c>
    </row>
    <row r="715" spans="1:23" ht="13.9" customHeight="1" x14ac:dyDescent="0.2">
      <c r="A715" s="143"/>
      <c r="B715" s="214"/>
      <c r="C715" s="11" t="s">
        <v>113</v>
      </c>
      <c r="D715" s="11" t="s">
        <v>1177</v>
      </c>
      <c r="E715" s="68" t="s">
        <v>80</v>
      </c>
      <c r="F715" s="68" t="s">
        <v>2482</v>
      </c>
      <c r="G715" s="13">
        <v>45476</v>
      </c>
      <c r="H715" s="13">
        <v>45478</v>
      </c>
      <c r="I715" s="14">
        <v>30000</v>
      </c>
      <c r="J715" s="15">
        <v>90.066500000000005</v>
      </c>
      <c r="K715" s="13">
        <v>46208</v>
      </c>
      <c r="L715" s="15">
        <v>37.590000000000003</v>
      </c>
      <c r="M715" s="14">
        <v>0</v>
      </c>
      <c r="N715" s="14">
        <v>11277</v>
      </c>
      <c r="O715" s="14">
        <v>11277</v>
      </c>
      <c r="P715" s="15">
        <v>90</v>
      </c>
      <c r="Q715" s="15">
        <v>90.5</v>
      </c>
      <c r="R715" s="15">
        <v>90</v>
      </c>
      <c r="S715" s="153">
        <v>30000</v>
      </c>
      <c r="T715" s="16">
        <v>6</v>
      </c>
      <c r="U715" s="15">
        <v>11.72</v>
      </c>
      <c r="V715"/>
      <c r="W715" s="161">
        <f t="shared" si="38"/>
        <v>18723</v>
      </c>
    </row>
    <row r="716" spans="1:23" ht="13.9" customHeight="1" x14ac:dyDescent="0.2">
      <c r="A716" s="143"/>
      <c r="B716" s="214"/>
      <c r="C716" s="11" t="s">
        <v>113</v>
      </c>
      <c r="D716" s="11" t="s">
        <v>1177</v>
      </c>
      <c r="E716" s="68" t="s">
        <v>80</v>
      </c>
      <c r="F716" s="68" t="s">
        <v>2483</v>
      </c>
      <c r="G716" s="13">
        <v>45483</v>
      </c>
      <c r="H716" s="13">
        <v>45485</v>
      </c>
      <c r="I716" s="14">
        <v>30000</v>
      </c>
      <c r="J716" s="15">
        <v>90.022400000000005</v>
      </c>
      <c r="K716" s="13">
        <v>46215</v>
      </c>
      <c r="L716" s="15">
        <v>57.4176</v>
      </c>
      <c r="M716" s="14">
        <v>1402</v>
      </c>
      <c r="N716" s="14">
        <v>15823.279999999999</v>
      </c>
      <c r="O716" s="14">
        <v>17225.28</v>
      </c>
      <c r="P716" s="15">
        <v>90</v>
      </c>
      <c r="Q716" s="15">
        <v>95</v>
      </c>
      <c r="R716" s="15">
        <v>90</v>
      </c>
      <c r="S716" s="153">
        <v>30000</v>
      </c>
      <c r="T716" s="16">
        <v>6</v>
      </c>
      <c r="U716" s="15">
        <v>11.74</v>
      </c>
      <c r="V716"/>
      <c r="W716" s="161">
        <f t="shared" si="38"/>
        <v>12774.720000000001</v>
      </c>
    </row>
    <row r="717" spans="1:23" ht="13.9" customHeight="1" x14ac:dyDescent="0.2">
      <c r="A717" s="143"/>
      <c r="B717" s="214"/>
      <c r="C717" s="11" t="s">
        <v>111</v>
      </c>
      <c r="D717" s="11" t="s">
        <v>1397</v>
      </c>
      <c r="E717" s="68" t="s">
        <v>77</v>
      </c>
      <c r="F717" s="68" t="s">
        <v>2484</v>
      </c>
      <c r="G717" s="13">
        <v>45488</v>
      </c>
      <c r="H717" s="13">
        <v>45490</v>
      </c>
      <c r="I717" s="14">
        <v>10000</v>
      </c>
      <c r="J717" s="15">
        <v>93.853800000000007</v>
      </c>
      <c r="K717" s="13">
        <v>47102</v>
      </c>
      <c r="L717" s="15">
        <v>100</v>
      </c>
      <c r="M717" s="14">
        <v>7970</v>
      </c>
      <c r="N717" s="14">
        <v>2030</v>
      </c>
      <c r="O717" s="14">
        <v>10000</v>
      </c>
      <c r="P717" s="15">
        <v>90</v>
      </c>
      <c r="Q717" s="15">
        <v>90</v>
      </c>
      <c r="R717" s="15">
        <v>90</v>
      </c>
      <c r="S717" s="153">
        <v>10000</v>
      </c>
      <c r="T717" s="16">
        <v>6.5</v>
      </c>
      <c r="U717" s="15">
        <v>8.34</v>
      </c>
      <c r="V717"/>
      <c r="W717" s="161">
        <f t="shared" si="38"/>
        <v>0</v>
      </c>
    </row>
    <row r="718" spans="1:23" ht="13.9" customHeight="1" x14ac:dyDescent="0.2">
      <c r="A718" s="143"/>
      <c r="B718" s="214"/>
      <c r="C718" s="11" t="s">
        <v>111</v>
      </c>
      <c r="D718" s="11" t="s">
        <v>1397</v>
      </c>
      <c r="E718" s="68" t="s">
        <v>101</v>
      </c>
      <c r="F718" s="68" t="s">
        <v>2485</v>
      </c>
      <c r="G718" s="13">
        <v>45490</v>
      </c>
      <c r="H718" s="13">
        <v>45492</v>
      </c>
      <c r="I718" s="14">
        <v>5000</v>
      </c>
      <c r="J718" s="15">
        <v>94.733599999999996</v>
      </c>
      <c r="K718" s="13">
        <v>47818</v>
      </c>
      <c r="L718" s="15">
        <v>99.947400000000002</v>
      </c>
      <c r="M718" s="14">
        <v>3337.37</v>
      </c>
      <c r="N718" s="14">
        <v>1660</v>
      </c>
      <c r="O718" s="14">
        <v>4997.37</v>
      </c>
      <c r="P718" s="15">
        <v>90</v>
      </c>
      <c r="Q718" s="15">
        <v>90</v>
      </c>
      <c r="R718" s="15">
        <v>90</v>
      </c>
      <c r="S718" s="153">
        <v>5000</v>
      </c>
      <c r="T718" s="16">
        <v>7.5</v>
      </c>
      <c r="U718" s="15">
        <v>8.64</v>
      </c>
      <c r="V718"/>
      <c r="W718" s="161">
        <f t="shared" si="38"/>
        <v>2.6300000000001091</v>
      </c>
    </row>
    <row r="719" spans="1:23" ht="13.9" customHeight="1" x14ac:dyDescent="0.2">
      <c r="A719" s="143"/>
      <c r="B719" s="214"/>
      <c r="C719" s="11" t="s">
        <v>111</v>
      </c>
      <c r="D719" s="11" t="s">
        <v>1397</v>
      </c>
      <c r="E719" s="68" t="s">
        <v>82</v>
      </c>
      <c r="F719" s="68" t="s">
        <v>2486</v>
      </c>
      <c r="G719" s="13">
        <v>45490</v>
      </c>
      <c r="H719" s="13">
        <v>45492</v>
      </c>
      <c r="I719" s="14">
        <v>20000</v>
      </c>
      <c r="J719" s="15">
        <v>96.825100000000006</v>
      </c>
      <c r="K719" s="13">
        <v>46035</v>
      </c>
      <c r="L719" s="15">
        <v>100</v>
      </c>
      <c r="M719" s="14">
        <v>10100</v>
      </c>
      <c r="N719" s="14">
        <v>9900</v>
      </c>
      <c r="O719" s="14">
        <v>20000</v>
      </c>
      <c r="P719" s="15">
        <v>94</v>
      </c>
      <c r="Q719" s="15">
        <v>94</v>
      </c>
      <c r="R719" s="15">
        <v>94</v>
      </c>
      <c r="S719" s="153">
        <v>20000</v>
      </c>
      <c r="T719" s="16">
        <v>5.5</v>
      </c>
      <c r="U719" s="15">
        <v>8.89</v>
      </c>
      <c r="V719"/>
      <c r="W719" s="161">
        <f t="shared" si="38"/>
        <v>0</v>
      </c>
    </row>
    <row r="720" spans="1:23" ht="13.9" customHeight="1" x14ac:dyDescent="0.2">
      <c r="A720" s="143"/>
      <c r="B720" s="214"/>
      <c r="C720" s="11" t="s">
        <v>111</v>
      </c>
      <c r="D720" s="11" t="s">
        <v>1397</v>
      </c>
      <c r="E720" s="68" t="s">
        <v>82</v>
      </c>
      <c r="F720" s="68" t="s">
        <v>2593</v>
      </c>
      <c r="G720" s="13">
        <v>45490</v>
      </c>
      <c r="H720" s="13">
        <v>45492</v>
      </c>
      <c r="I720" s="14">
        <v>20000</v>
      </c>
      <c r="J720" s="15">
        <v>91.199299999999994</v>
      </c>
      <c r="K720" s="13">
        <v>46524</v>
      </c>
      <c r="L720" s="15">
        <v>96.387299999999996</v>
      </c>
      <c r="M720" s="14">
        <v>9643.51</v>
      </c>
      <c r="N720" s="14">
        <v>9633.94</v>
      </c>
      <c r="O720" s="14">
        <v>19277.45</v>
      </c>
      <c r="P720" s="15">
        <v>90.25</v>
      </c>
      <c r="Q720" s="15">
        <v>90.25</v>
      </c>
      <c r="R720" s="15">
        <v>90.25</v>
      </c>
      <c r="S720" s="153">
        <v>20000</v>
      </c>
      <c r="T720" s="16">
        <v>5.5</v>
      </c>
      <c r="U720" s="15">
        <v>8.91</v>
      </c>
      <c r="V720"/>
      <c r="W720" s="161">
        <f t="shared" si="38"/>
        <v>722.54999999999927</v>
      </c>
    </row>
    <row r="721" spans="1:23" ht="13.9" customHeight="1" x14ac:dyDescent="0.2">
      <c r="A721" s="143"/>
      <c r="B721" s="214"/>
      <c r="C721" s="11" t="s">
        <v>111</v>
      </c>
      <c r="D721" s="11" t="s">
        <v>1397</v>
      </c>
      <c r="E721" s="68" t="s">
        <v>85</v>
      </c>
      <c r="F721" s="68" t="s">
        <v>2487</v>
      </c>
      <c r="G721" s="13">
        <v>45490</v>
      </c>
      <c r="H721" s="13">
        <v>45492</v>
      </c>
      <c r="I721" s="14">
        <v>22500</v>
      </c>
      <c r="J721" s="15">
        <v>95.797899999999998</v>
      </c>
      <c r="K721" s="13">
        <v>46092</v>
      </c>
      <c r="L721" s="15">
        <v>100</v>
      </c>
      <c r="M721" s="14">
        <v>12400</v>
      </c>
      <c r="N721" s="14">
        <v>10100</v>
      </c>
      <c r="O721" s="14">
        <v>22500</v>
      </c>
      <c r="P721" s="15">
        <v>93.75</v>
      </c>
      <c r="Q721" s="15">
        <v>93.75</v>
      </c>
      <c r="R721" s="15">
        <v>93.75</v>
      </c>
      <c r="S721" s="153">
        <v>22500</v>
      </c>
      <c r="T721" s="16">
        <v>5.75</v>
      </c>
      <c r="U721" s="15">
        <v>8.07</v>
      </c>
      <c r="V721"/>
      <c r="W721" s="161">
        <f t="shared" si="38"/>
        <v>0</v>
      </c>
    </row>
    <row r="722" spans="1:23" ht="13.9" customHeight="1" x14ac:dyDescent="0.2">
      <c r="A722" s="143"/>
      <c r="B722" s="214"/>
      <c r="C722" s="11" t="s">
        <v>111</v>
      </c>
      <c r="D722" s="11" t="s">
        <v>1397</v>
      </c>
      <c r="E722" s="68" t="s">
        <v>85</v>
      </c>
      <c r="F722" s="68" t="s">
        <v>2488</v>
      </c>
      <c r="G722" s="13">
        <v>45490</v>
      </c>
      <c r="H722" s="13">
        <v>45492</v>
      </c>
      <c r="I722" s="14">
        <v>22500</v>
      </c>
      <c r="J722" s="15">
        <v>94.4452</v>
      </c>
      <c r="K722" s="13">
        <v>46162</v>
      </c>
      <c r="L722" s="15">
        <v>100</v>
      </c>
      <c r="M722" s="14">
        <v>22500</v>
      </c>
      <c r="N722" s="14">
        <v>0</v>
      </c>
      <c r="O722" s="14">
        <v>22500</v>
      </c>
      <c r="P722" s="15">
        <v>93.5</v>
      </c>
      <c r="Q722" s="15">
        <v>93.5</v>
      </c>
      <c r="R722" s="15">
        <v>93.5</v>
      </c>
      <c r="S722" s="153">
        <v>22500</v>
      </c>
      <c r="T722" s="16">
        <v>5.75</v>
      </c>
      <c r="U722" s="15">
        <v>8.84</v>
      </c>
      <c r="V722"/>
      <c r="W722" s="161">
        <f t="shared" si="38"/>
        <v>0</v>
      </c>
    </row>
    <row r="723" spans="1:23" ht="13.9" customHeight="1" x14ac:dyDescent="0.2">
      <c r="A723" s="143"/>
      <c r="B723" s="214"/>
      <c r="C723" s="11" t="s">
        <v>111</v>
      </c>
      <c r="D723" s="11" t="s">
        <v>1397</v>
      </c>
      <c r="E723" s="68" t="s">
        <v>85</v>
      </c>
      <c r="F723" s="68" t="s">
        <v>2489</v>
      </c>
      <c r="G723" s="13">
        <v>45490</v>
      </c>
      <c r="H723" s="13">
        <v>45492</v>
      </c>
      <c r="I723" s="14">
        <v>20000</v>
      </c>
      <c r="J723" s="15">
        <v>95.503399999999999</v>
      </c>
      <c r="K723" s="13">
        <v>46365</v>
      </c>
      <c r="L723" s="15">
        <v>69.226299999999995</v>
      </c>
      <c r="M723" s="14">
        <v>9945.25</v>
      </c>
      <c r="N723" s="14">
        <v>3900</v>
      </c>
      <c r="O723" s="14">
        <v>13845.25</v>
      </c>
      <c r="P723" s="15">
        <v>92</v>
      </c>
      <c r="Q723" s="15">
        <v>92</v>
      </c>
      <c r="R723" s="15">
        <v>92</v>
      </c>
      <c r="S723" s="153">
        <v>20000</v>
      </c>
      <c r="T723" s="16">
        <v>5.75</v>
      </c>
      <c r="U723" s="15">
        <v>8.23</v>
      </c>
      <c r="V723"/>
      <c r="W723" s="161">
        <f t="shared" si="38"/>
        <v>6154.75</v>
      </c>
    </row>
    <row r="724" spans="1:23" ht="13.9" customHeight="1" x14ac:dyDescent="0.2">
      <c r="A724" s="143"/>
      <c r="B724" s="214"/>
      <c r="C724" s="11" t="s">
        <v>113</v>
      </c>
      <c r="D724" s="11" t="s">
        <v>1177</v>
      </c>
      <c r="E724" s="68" t="s">
        <v>80</v>
      </c>
      <c r="F724" s="68" t="s">
        <v>2490</v>
      </c>
      <c r="G724" s="13">
        <v>45490</v>
      </c>
      <c r="H724" s="13">
        <v>45492</v>
      </c>
      <c r="I724" s="14">
        <v>15000</v>
      </c>
      <c r="J724" s="15">
        <v>90.872900000000001</v>
      </c>
      <c r="K724" s="13">
        <v>46222</v>
      </c>
      <c r="L724" s="15">
        <v>40.028199999999998</v>
      </c>
      <c r="M724" s="14">
        <v>3494</v>
      </c>
      <c r="N724" s="14">
        <v>2500.2299999999996</v>
      </c>
      <c r="O724" s="14">
        <v>5994.23</v>
      </c>
      <c r="P724" s="15">
        <v>90</v>
      </c>
      <c r="Q724" s="15">
        <v>93.8</v>
      </c>
      <c r="R724" s="15">
        <v>89</v>
      </c>
      <c r="S724" s="153">
        <v>15000</v>
      </c>
      <c r="T724" s="16">
        <v>6</v>
      </c>
      <c r="U724" s="15">
        <v>11.22</v>
      </c>
      <c r="V724"/>
      <c r="W724" s="161">
        <f t="shared" si="38"/>
        <v>9005.77</v>
      </c>
    </row>
    <row r="725" spans="1:23" ht="13.9" customHeight="1" x14ac:dyDescent="0.2">
      <c r="A725" s="143"/>
      <c r="B725" s="215"/>
      <c r="C725" s="11" t="s">
        <v>79</v>
      </c>
      <c r="D725" s="11" t="s">
        <v>1177</v>
      </c>
      <c r="E725" s="68" t="s">
        <v>80</v>
      </c>
      <c r="F725" s="68" t="s">
        <v>2495</v>
      </c>
      <c r="G725" s="13">
        <v>45496</v>
      </c>
      <c r="H725" s="13">
        <v>45498</v>
      </c>
      <c r="I725" s="14">
        <v>15000</v>
      </c>
      <c r="J725" s="15">
        <v>90.100300000000004</v>
      </c>
      <c r="K725" s="13">
        <v>46228</v>
      </c>
      <c r="L725" s="15">
        <v>69.566699999999997</v>
      </c>
      <c r="M725" s="14">
        <v>10000</v>
      </c>
      <c r="N725" s="14">
        <v>265</v>
      </c>
      <c r="O725" s="14">
        <v>10265</v>
      </c>
      <c r="P725" s="15">
        <v>90.05</v>
      </c>
      <c r="Q725" s="15">
        <v>92</v>
      </c>
      <c r="R725" s="15">
        <v>90</v>
      </c>
      <c r="S725" s="153">
        <v>15000</v>
      </c>
      <c r="T725" s="16">
        <v>5.5</v>
      </c>
      <c r="U725" s="15">
        <v>11.16</v>
      </c>
      <c r="V725"/>
      <c r="W725" s="161">
        <f t="shared" si="38"/>
        <v>4735</v>
      </c>
    </row>
    <row r="726" spans="1:23" ht="13.9" customHeight="1" x14ac:dyDescent="0.2">
      <c r="A726" s="143"/>
      <c r="B726" s="213" t="s">
        <v>117</v>
      </c>
      <c r="C726" s="122" t="s">
        <v>113</v>
      </c>
      <c r="D726" s="4" t="s">
        <v>1177</v>
      </c>
      <c r="E726" s="4" t="s">
        <v>80</v>
      </c>
      <c r="F726" s="18" t="s">
        <v>2496</v>
      </c>
      <c r="G726" s="6">
        <v>45497</v>
      </c>
      <c r="H726" s="6">
        <v>45499</v>
      </c>
      <c r="I726" s="7">
        <v>30000</v>
      </c>
      <c r="J726" s="8">
        <v>90.314300000000003</v>
      </c>
      <c r="K726" s="6">
        <v>46229</v>
      </c>
      <c r="L726" s="8">
        <v>59.543300000000002</v>
      </c>
      <c r="M726" s="7">
        <v>5000</v>
      </c>
      <c r="N726" s="7">
        <v>12863</v>
      </c>
      <c r="O726" s="7">
        <v>17863</v>
      </c>
      <c r="P726" s="8">
        <v>90</v>
      </c>
      <c r="Q726" s="8">
        <v>95</v>
      </c>
      <c r="R726" s="8">
        <v>90</v>
      </c>
      <c r="S726" s="154">
        <v>30000</v>
      </c>
      <c r="T726" s="9">
        <v>6</v>
      </c>
      <c r="U726" s="8">
        <v>11.56</v>
      </c>
      <c r="V726"/>
      <c r="W726" s="161">
        <f t="shared" si="38"/>
        <v>12137</v>
      </c>
    </row>
    <row r="727" spans="1:23" ht="13.9" customHeight="1" x14ac:dyDescent="0.2">
      <c r="A727" s="143"/>
      <c r="B727" s="209"/>
      <c r="C727" s="122" t="s">
        <v>79</v>
      </c>
      <c r="D727" s="4" t="s">
        <v>1177</v>
      </c>
      <c r="E727" s="4" t="s">
        <v>80</v>
      </c>
      <c r="F727" s="18" t="s">
        <v>2501</v>
      </c>
      <c r="G727" s="6">
        <v>45503</v>
      </c>
      <c r="H727" s="6">
        <v>45505</v>
      </c>
      <c r="I727" s="7">
        <v>10000</v>
      </c>
      <c r="J727" s="8">
        <v>90.109399999999994</v>
      </c>
      <c r="K727" s="6">
        <v>46228</v>
      </c>
      <c r="L727" s="8">
        <v>51.25</v>
      </c>
      <c r="M727" s="7">
        <v>0</v>
      </c>
      <c r="N727" s="7">
        <v>5115</v>
      </c>
      <c r="O727" s="7">
        <v>5115</v>
      </c>
      <c r="P727" s="8">
        <v>90</v>
      </c>
      <c r="Q727" s="8">
        <v>92</v>
      </c>
      <c r="R727" s="8">
        <v>89</v>
      </c>
      <c r="S727" s="154">
        <v>10000</v>
      </c>
      <c r="T727" s="9">
        <v>5.5</v>
      </c>
      <c r="U727" s="8">
        <v>11.15</v>
      </c>
      <c r="V727"/>
      <c r="W727" s="161">
        <f t="shared" si="38"/>
        <v>4885</v>
      </c>
    </row>
    <row r="728" spans="1:23" ht="13.9" customHeight="1" x14ac:dyDescent="0.2">
      <c r="A728" s="143"/>
      <c r="B728" s="209"/>
      <c r="C728" s="122" t="s">
        <v>111</v>
      </c>
      <c r="D728" s="4" t="s">
        <v>1177</v>
      </c>
      <c r="E728" s="4" t="s">
        <v>77</v>
      </c>
      <c r="F728" s="18" t="s">
        <v>2502</v>
      </c>
      <c r="G728" s="6">
        <v>45504</v>
      </c>
      <c r="H728" s="6">
        <v>45506</v>
      </c>
      <c r="I728" s="7">
        <v>12500</v>
      </c>
      <c r="J728" s="8">
        <v>95.029300000000006</v>
      </c>
      <c r="K728" s="6">
        <v>47088</v>
      </c>
      <c r="L728" s="8">
        <v>57.207999999999998</v>
      </c>
      <c r="M728" s="7">
        <v>0</v>
      </c>
      <c r="N728" s="7">
        <v>7141</v>
      </c>
      <c r="O728" s="7">
        <v>7141</v>
      </c>
      <c r="P728" s="8">
        <v>90.5</v>
      </c>
      <c r="Q728" s="8">
        <v>97</v>
      </c>
      <c r="R728" s="8">
        <v>87</v>
      </c>
      <c r="S728" s="154">
        <v>12500</v>
      </c>
      <c r="T728" s="9">
        <v>6.75</v>
      </c>
      <c r="U728" s="8">
        <v>8.23</v>
      </c>
      <c r="V728"/>
      <c r="W728" s="161">
        <f t="shared" si="38"/>
        <v>5359</v>
      </c>
    </row>
    <row r="729" spans="1:23" ht="13.9" customHeight="1" x14ac:dyDescent="0.2">
      <c r="A729" s="143"/>
      <c r="B729" s="209"/>
      <c r="C729" s="122" t="s">
        <v>111</v>
      </c>
      <c r="D729" s="4" t="s">
        <v>1177</v>
      </c>
      <c r="E729" s="4" t="s">
        <v>82</v>
      </c>
      <c r="F729" s="18" t="s">
        <v>2503</v>
      </c>
      <c r="G729" s="6">
        <v>45504</v>
      </c>
      <c r="H729" s="6">
        <v>45506</v>
      </c>
      <c r="I729" s="7">
        <v>7500</v>
      </c>
      <c r="J729" s="8">
        <v>92.279899999999998</v>
      </c>
      <c r="K729" s="6">
        <v>46140</v>
      </c>
      <c r="L729" s="8">
        <v>100.13330000000001</v>
      </c>
      <c r="M729" s="7">
        <v>500</v>
      </c>
      <c r="N729" s="7">
        <v>7000</v>
      </c>
      <c r="O729" s="7">
        <v>7500</v>
      </c>
      <c r="P729" s="8">
        <v>90</v>
      </c>
      <c r="Q729" s="8">
        <v>92</v>
      </c>
      <c r="R729" s="8">
        <v>87</v>
      </c>
      <c r="S729" s="154">
        <v>7500</v>
      </c>
      <c r="T729" s="9">
        <v>5.5</v>
      </c>
      <c r="U729" s="8">
        <v>9.85</v>
      </c>
      <c r="V729"/>
      <c r="W729" s="161">
        <f t="shared" si="38"/>
        <v>0</v>
      </c>
    </row>
    <row r="730" spans="1:23" ht="13.9" customHeight="1" x14ac:dyDescent="0.2">
      <c r="A730" s="143"/>
      <c r="B730" s="209"/>
      <c r="C730" s="122" t="s">
        <v>113</v>
      </c>
      <c r="D730" s="4" t="s">
        <v>1177</v>
      </c>
      <c r="E730" s="4" t="s">
        <v>80</v>
      </c>
      <c r="F730" s="18" t="s">
        <v>2504</v>
      </c>
      <c r="G730" s="6">
        <v>45504</v>
      </c>
      <c r="H730" s="6">
        <v>45506</v>
      </c>
      <c r="I730" s="7">
        <v>40000</v>
      </c>
      <c r="J730" s="8">
        <v>92.559299999999993</v>
      </c>
      <c r="K730" s="6">
        <v>46236</v>
      </c>
      <c r="L730" s="8">
        <v>54.020400000000002</v>
      </c>
      <c r="M730" s="7">
        <v>16592</v>
      </c>
      <c r="N730" s="7">
        <v>4886.16</v>
      </c>
      <c r="O730" s="7">
        <v>21478.16</v>
      </c>
      <c r="P730" s="8">
        <v>90</v>
      </c>
      <c r="Q730" s="8">
        <v>94</v>
      </c>
      <c r="R730" s="8">
        <v>89</v>
      </c>
      <c r="S730" s="154">
        <v>40000</v>
      </c>
      <c r="T730" s="9">
        <v>6.5</v>
      </c>
      <c r="U730" s="8">
        <v>10.73</v>
      </c>
      <c r="V730"/>
      <c r="W730" s="161">
        <f t="shared" si="38"/>
        <v>18521.84</v>
      </c>
    </row>
    <row r="731" spans="1:23" ht="13.9" customHeight="1" x14ac:dyDescent="0.2">
      <c r="A731" s="143"/>
      <c r="B731" s="209"/>
      <c r="C731" s="122" t="s">
        <v>79</v>
      </c>
      <c r="D731" s="4" t="s">
        <v>1177</v>
      </c>
      <c r="E731" s="4" t="s">
        <v>80</v>
      </c>
      <c r="F731" s="18" t="s">
        <v>2511</v>
      </c>
      <c r="G731" s="6">
        <v>45510</v>
      </c>
      <c r="H731" s="6">
        <v>45512</v>
      </c>
      <c r="I731" s="7">
        <v>10000</v>
      </c>
      <c r="J731" s="8">
        <v>92.643600000000006</v>
      </c>
      <c r="K731" s="6">
        <v>46242</v>
      </c>
      <c r="L731" s="8">
        <v>13.291499999999999</v>
      </c>
      <c r="M731" s="7">
        <v>120</v>
      </c>
      <c r="N731" s="7">
        <v>890</v>
      </c>
      <c r="O731" s="7">
        <v>1010</v>
      </c>
      <c r="P731" s="8">
        <v>92</v>
      </c>
      <c r="Q731" s="8">
        <v>97</v>
      </c>
      <c r="R731" s="8">
        <v>92</v>
      </c>
      <c r="S731" s="154">
        <v>10000</v>
      </c>
      <c r="T731" s="9">
        <v>5.5</v>
      </c>
      <c r="U731" s="8">
        <v>9.6300000000000008</v>
      </c>
      <c r="V731"/>
      <c r="W731" s="161">
        <f t="shared" si="38"/>
        <v>8990</v>
      </c>
    </row>
    <row r="732" spans="1:23" ht="13.9" customHeight="1" x14ac:dyDescent="0.2">
      <c r="A732" s="143"/>
      <c r="B732" s="209"/>
      <c r="C732" s="122" t="s">
        <v>113</v>
      </c>
      <c r="D732" s="4" t="s">
        <v>1177</v>
      </c>
      <c r="E732" s="4" t="s">
        <v>82</v>
      </c>
      <c r="F732" s="18" t="s">
        <v>2512</v>
      </c>
      <c r="G732" s="6">
        <v>45511</v>
      </c>
      <c r="H732" s="6">
        <v>45513</v>
      </c>
      <c r="I732" s="7">
        <v>30000</v>
      </c>
      <c r="J732" s="8">
        <v>90.060199999999995</v>
      </c>
      <c r="K732" s="6">
        <v>46608</v>
      </c>
      <c r="L732" s="8">
        <v>7.75</v>
      </c>
      <c r="M732" s="7">
        <v>365</v>
      </c>
      <c r="N732" s="7">
        <v>1960</v>
      </c>
      <c r="O732" s="7">
        <v>2325</v>
      </c>
      <c r="P732" s="8">
        <v>90</v>
      </c>
      <c r="Q732" s="8">
        <v>94</v>
      </c>
      <c r="R732" s="8">
        <v>90</v>
      </c>
      <c r="S732" s="154">
        <v>30000</v>
      </c>
      <c r="T732" s="9">
        <v>6.5</v>
      </c>
      <c r="U732" s="8">
        <v>10.45</v>
      </c>
      <c r="V732"/>
      <c r="W732" s="161">
        <f t="shared" si="38"/>
        <v>27675</v>
      </c>
    </row>
    <row r="733" spans="1:23" ht="13.9" customHeight="1" x14ac:dyDescent="0.2">
      <c r="A733" s="143"/>
      <c r="B733" s="209"/>
      <c r="C733" s="122" t="s">
        <v>113</v>
      </c>
      <c r="D733" s="4" t="s">
        <v>1177</v>
      </c>
      <c r="E733" s="4" t="s">
        <v>82</v>
      </c>
      <c r="F733" s="18" t="s">
        <v>2528</v>
      </c>
      <c r="G733" s="6">
        <v>45518</v>
      </c>
      <c r="H733" s="6">
        <v>45520</v>
      </c>
      <c r="I733" s="7">
        <v>30000</v>
      </c>
      <c r="J733" s="8">
        <v>90.013300000000001</v>
      </c>
      <c r="K733" s="6">
        <v>46615</v>
      </c>
      <c r="L733" s="8">
        <v>39.132300000000001</v>
      </c>
      <c r="M733" s="7">
        <v>1351.83</v>
      </c>
      <c r="N733" s="7">
        <v>10387.86</v>
      </c>
      <c r="O733" s="7">
        <v>11739.69</v>
      </c>
      <c r="P733" s="8">
        <v>90</v>
      </c>
      <c r="Q733" s="8">
        <v>96.45</v>
      </c>
      <c r="R733" s="8">
        <v>90</v>
      </c>
      <c r="S733" s="154">
        <v>30000</v>
      </c>
      <c r="T733" s="9">
        <v>6.5</v>
      </c>
      <c r="U733" s="8">
        <v>10.46</v>
      </c>
      <c r="V733"/>
      <c r="W733" s="161">
        <f t="shared" si="38"/>
        <v>18260.309999999998</v>
      </c>
    </row>
    <row r="734" spans="1:23" ht="13.9" customHeight="1" x14ac:dyDescent="0.2">
      <c r="A734" s="143"/>
      <c r="B734" s="209"/>
      <c r="C734" s="122" t="s">
        <v>113</v>
      </c>
      <c r="D734" s="4" t="s">
        <v>1177</v>
      </c>
      <c r="E734" s="4" t="s">
        <v>82</v>
      </c>
      <c r="F734" s="18" t="s">
        <v>2529</v>
      </c>
      <c r="G734" s="6">
        <v>45525</v>
      </c>
      <c r="H734" s="6">
        <v>45527</v>
      </c>
      <c r="I734" s="7">
        <v>30000</v>
      </c>
      <c r="J734" s="8">
        <v>90.001000000000005</v>
      </c>
      <c r="K734" s="6">
        <v>46622</v>
      </c>
      <c r="L734" s="8">
        <v>73.190799999999996</v>
      </c>
      <c r="M734" s="7">
        <v>21619.75</v>
      </c>
      <c r="N734" s="7">
        <v>237.5</v>
      </c>
      <c r="O734" s="7">
        <v>21857.25</v>
      </c>
      <c r="P734" s="8">
        <v>90</v>
      </c>
      <c r="Q734" s="8">
        <v>94</v>
      </c>
      <c r="R734" s="8">
        <v>90</v>
      </c>
      <c r="S734" s="154">
        <v>30000</v>
      </c>
      <c r="T734" s="9">
        <v>6.5</v>
      </c>
      <c r="U734" s="8">
        <v>10.47</v>
      </c>
      <c r="V734"/>
      <c r="W734" s="161">
        <f t="shared" si="38"/>
        <v>8142.75</v>
      </c>
    </row>
    <row r="735" spans="1:23" ht="13.9" customHeight="1" x14ac:dyDescent="0.2">
      <c r="A735" s="143"/>
      <c r="B735" s="209"/>
      <c r="C735" s="122" t="s">
        <v>79</v>
      </c>
      <c r="D735" s="4" t="s">
        <v>1177</v>
      </c>
      <c r="E735" s="4" t="s">
        <v>80</v>
      </c>
      <c r="F735" s="18" t="s">
        <v>2530</v>
      </c>
      <c r="G735" s="6">
        <v>45531</v>
      </c>
      <c r="H735" s="6">
        <v>45533</v>
      </c>
      <c r="I735" s="7">
        <v>10000</v>
      </c>
      <c r="J735" s="8">
        <v>90.109300000000005</v>
      </c>
      <c r="K735" s="6">
        <v>46263</v>
      </c>
      <c r="L735" s="8">
        <v>31.840900000000001</v>
      </c>
      <c r="M735" s="7">
        <v>0</v>
      </c>
      <c r="N735" s="7">
        <v>3184.09</v>
      </c>
      <c r="O735" s="7">
        <v>3184.09</v>
      </c>
      <c r="P735" s="8">
        <v>90</v>
      </c>
      <c r="Q735" s="8">
        <v>92</v>
      </c>
      <c r="R735" s="8">
        <v>90</v>
      </c>
      <c r="S735" s="154">
        <v>10000</v>
      </c>
      <c r="T735" s="9">
        <v>5.5</v>
      </c>
      <c r="U735" s="8">
        <v>11.15</v>
      </c>
      <c r="V735"/>
      <c r="W735" s="161">
        <f t="shared" si="38"/>
        <v>6815.91</v>
      </c>
    </row>
    <row r="736" spans="1:23" ht="13.9" customHeight="1" x14ac:dyDescent="0.2">
      <c r="A736" s="143"/>
      <c r="B736" s="209"/>
      <c r="C736" s="122" t="s">
        <v>79</v>
      </c>
      <c r="D736" s="4" t="s">
        <v>1177</v>
      </c>
      <c r="E736" s="4" t="s">
        <v>82</v>
      </c>
      <c r="F736" s="18" t="s">
        <v>2531</v>
      </c>
      <c r="G736" s="6">
        <v>45531</v>
      </c>
      <c r="H736" s="6">
        <v>45533</v>
      </c>
      <c r="I736" s="7">
        <v>10000</v>
      </c>
      <c r="J736" s="8">
        <v>93</v>
      </c>
      <c r="K736" s="6">
        <v>46628</v>
      </c>
      <c r="L736" s="8">
        <v>8.4499999999999993</v>
      </c>
      <c r="M736" s="7">
        <v>0</v>
      </c>
      <c r="N736" s="7">
        <v>750</v>
      </c>
      <c r="O736" s="7">
        <v>750</v>
      </c>
      <c r="P736" s="8">
        <v>93</v>
      </c>
      <c r="Q736" s="8">
        <v>93</v>
      </c>
      <c r="R736" s="8">
        <v>93</v>
      </c>
      <c r="S736" s="154">
        <v>10000</v>
      </c>
      <c r="T736" s="9">
        <v>6</v>
      </c>
      <c r="U736" s="8">
        <v>8.6999999999999993</v>
      </c>
      <c r="V736"/>
      <c r="W736" s="161">
        <f t="shared" si="38"/>
        <v>9250</v>
      </c>
    </row>
    <row r="737" spans="1:26" ht="13.15" customHeight="1" x14ac:dyDescent="0.2">
      <c r="A737" s="143"/>
      <c r="B737" s="236"/>
      <c r="C737" s="122" t="s">
        <v>79</v>
      </c>
      <c r="D737" s="4" t="s">
        <v>1177</v>
      </c>
      <c r="E737" s="4" t="s">
        <v>77</v>
      </c>
      <c r="F737" s="18" t="s">
        <v>2532</v>
      </c>
      <c r="G737" s="6">
        <v>45531</v>
      </c>
      <c r="H737" s="6">
        <v>45533</v>
      </c>
      <c r="I737" s="7">
        <v>0</v>
      </c>
      <c r="J737" s="8">
        <v>0</v>
      </c>
      <c r="K737" s="6">
        <v>0</v>
      </c>
      <c r="L737" s="8">
        <v>0</v>
      </c>
      <c r="M737" s="7">
        <v>0</v>
      </c>
      <c r="N737" s="7">
        <v>0</v>
      </c>
      <c r="O737" s="7">
        <v>0</v>
      </c>
      <c r="P737" s="8">
        <v>0</v>
      </c>
      <c r="Q737" s="8">
        <v>0</v>
      </c>
      <c r="R737" s="8">
        <v>0</v>
      </c>
      <c r="S737" s="154">
        <v>0</v>
      </c>
      <c r="T737" s="9">
        <v>0</v>
      </c>
      <c r="U737" s="8">
        <v>0</v>
      </c>
      <c r="V737"/>
      <c r="W737" s="161">
        <f t="shared" si="38"/>
        <v>0</v>
      </c>
    </row>
    <row r="738" spans="1:26" ht="13.15" customHeight="1" x14ac:dyDescent="0.2">
      <c r="A738" s="143"/>
      <c r="B738" s="218" t="s">
        <v>147</v>
      </c>
      <c r="C738" s="11" t="s">
        <v>113</v>
      </c>
      <c r="D738" s="11" t="s">
        <v>1177</v>
      </c>
      <c r="E738" s="68" t="s">
        <v>82</v>
      </c>
      <c r="F738" s="68" t="s">
        <v>2533</v>
      </c>
      <c r="G738" s="13">
        <v>45532</v>
      </c>
      <c r="H738" s="13">
        <v>45534</v>
      </c>
      <c r="I738" s="14">
        <v>30000</v>
      </c>
      <c r="J738" s="15"/>
      <c r="K738" s="13"/>
      <c r="L738" s="15"/>
      <c r="M738" s="14"/>
      <c r="N738" s="14">
        <v>0</v>
      </c>
      <c r="O738" s="14"/>
      <c r="P738" s="15"/>
      <c r="Q738" s="15"/>
      <c r="R738" s="15"/>
      <c r="S738" s="153">
        <v>30000</v>
      </c>
      <c r="T738" s="16"/>
      <c r="U738" s="15"/>
      <c r="V738"/>
      <c r="W738" s="161">
        <f t="shared" si="38"/>
        <v>30000</v>
      </c>
    </row>
    <row r="739" spans="1:26" ht="13.15" customHeight="1" x14ac:dyDescent="0.2">
      <c r="A739" s="143"/>
      <c r="B739" s="214"/>
      <c r="C739" s="11" t="s">
        <v>113</v>
      </c>
      <c r="D739" s="11" t="s">
        <v>1177</v>
      </c>
      <c r="E739" s="68" t="s">
        <v>82</v>
      </c>
      <c r="F739" s="68" t="s">
        <v>2543</v>
      </c>
      <c r="G739" s="13">
        <v>45539</v>
      </c>
      <c r="H739" s="13">
        <v>45541</v>
      </c>
      <c r="I739" s="14">
        <v>30000</v>
      </c>
      <c r="J739" s="15">
        <v>90.197599999999994</v>
      </c>
      <c r="K739" s="13">
        <v>46636</v>
      </c>
      <c r="L739" s="15">
        <v>8.9844000000000008</v>
      </c>
      <c r="M739" s="14">
        <v>0</v>
      </c>
      <c r="N739" s="14">
        <v>2675.32</v>
      </c>
      <c r="O739" s="14">
        <v>2675.32</v>
      </c>
      <c r="P739" s="15">
        <v>90</v>
      </c>
      <c r="Q739" s="15">
        <v>91</v>
      </c>
      <c r="R739" s="15">
        <v>89</v>
      </c>
      <c r="S739" s="153">
        <v>30000</v>
      </c>
      <c r="T739" s="16">
        <v>6.5</v>
      </c>
      <c r="U739" s="15">
        <v>10.39</v>
      </c>
      <c r="V739"/>
      <c r="W739" s="161">
        <f t="shared" si="38"/>
        <v>27324.68</v>
      </c>
      <c r="Z739" s="116"/>
    </row>
    <row r="740" spans="1:26" ht="13.15" customHeight="1" x14ac:dyDescent="0.2">
      <c r="A740" s="143"/>
      <c r="B740" s="214"/>
      <c r="C740" s="11" t="s">
        <v>79</v>
      </c>
      <c r="D740" s="11" t="s">
        <v>1177</v>
      </c>
      <c r="E740" s="68" t="s">
        <v>80</v>
      </c>
      <c r="F740" s="68" t="s">
        <v>2585</v>
      </c>
      <c r="G740" s="13">
        <v>45545</v>
      </c>
      <c r="H740" s="13">
        <v>45547</v>
      </c>
      <c r="I740" s="14">
        <v>5000</v>
      </c>
      <c r="J740" s="15">
        <v>92.210999999999999</v>
      </c>
      <c r="K740" s="13">
        <v>46263</v>
      </c>
      <c r="L740" s="15">
        <v>34.107999999999997</v>
      </c>
      <c r="M740" s="14">
        <v>1500</v>
      </c>
      <c r="N740" s="14">
        <v>5.4000000000000909</v>
      </c>
      <c r="O740" s="14">
        <v>1505.4</v>
      </c>
      <c r="P740" s="15">
        <v>92</v>
      </c>
      <c r="Q740" s="15">
        <v>92</v>
      </c>
      <c r="R740" s="15">
        <v>91</v>
      </c>
      <c r="S740" s="153">
        <v>5000</v>
      </c>
      <c r="T740" s="16">
        <v>5.5</v>
      </c>
      <c r="U740" s="15">
        <v>9.89</v>
      </c>
      <c r="V740"/>
      <c r="W740" s="161">
        <f t="shared" si="38"/>
        <v>3494.6</v>
      </c>
    </row>
    <row r="741" spans="1:26" ht="13.15" customHeight="1" x14ac:dyDescent="0.2">
      <c r="A741" s="143"/>
      <c r="B741" s="214"/>
      <c r="C741" s="11" t="s">
        <v>79</v>
      </c>
      <c r="D741" s="11" t="s">
        <v>1177</v>
      </c>
      <c r="E741" s="68" t="s">
        <v>77</v>
      </c>
      <c r="F741" s="68" t="s">
        <v>2544</v>
      </c>
      <c r="G741" s="13">
        <v>45545</v>
      </c>
      <c r="H741" s="13">
        <v>45547</v>
      </c>
      <c r="I741" s="14"/>
      <c r="J741" s="15"/>
      <c r="K741" s="13"/>
      <c r="L741" s="15"/>
      <c r="M741" s="14"/>
      <c r="N741" s="14">
        <v>0</v>
      </c>
      <c r="O741" s="14"/>
      <c r="P741" s="15"/>
      <c r="Q741" s="15"/>
      <c r="R741" s="15"/>
      <c r="S741" s="153">
        <v>0</v>
      </c>
      <c r="T741" s="16"/>
      <c r="U741" s="15" t="s">
        <v>2545</v>
      </c>
      <c r="V741"/>
      <c r="W741" s="161">
        <f t="shared" si="38"/>
        <v>0</v>
      </c>
    </row>
    <row r="742" spans="1:26" ht="13.15" customHeight="1" x14ac:dyDescent="0.2">
      <c r="A742" s="143"/>
      <c r="B742" s="214"/>
      <c r="C742" s="11" t="s">
        <v>408</v>
      </c>
      <c r="D742" s="11" t="s">
        <v>1397</v>
      </c>
      <c r="E742" s="68" t="s">
        <v>77</v>
      </c>
      <c r="F742" s="68" t="s">
        <v>2546</v>
      </c>
      <c r="G742" s="13">
        <v>45551</v>
      </c>
      <c r="H742" s="13">
        <v>45553</v>
      </c>
      <c r="I742" s="14">
        <v>20000</v>
      </c>
      <c r="J742" s="15">
        <v>89</v>
      </c>
      <c r="K742" s="13">
        <v>47379</v>
      </c>
      <c r="L742" s="15">
        <v>100</v>
      </c>
      <c r="M742" s="14">
        <v>13000</v>
      </c>
      <c r="N742" s="14">
        <v>7000</v>
      </c>
      <c r="O742" s="14">
        <v>20000</v>
      </c>
      <c r="P742" s="15">
        <v>89</v>
      </c>
      <c r="Q742" s="15">
        <v>89</v>
      </c>
      <c r="R742" s="15">
        <v>89</v>
      </c>
      <c r="S742" s="153">
        <v>20000</v>
      </c>
      <c r="T742" s="16">
        <v>7</v>
      </c>
      <c r="U742" s="15">
        <v>9.84</v>
      </c>
      <c r="V742"/>
      <c r="W742" s="161">
        <f t="shared" si="38"/>
        <v>0</v>
      </c>
    </row>
    <row r="743" spans="1:26" ht="13.15" customHeight="1" x14ac:dyDescent="0.2">
      <c r="A743" s="143"/>
      <c r="B743" s="214"/>
      <c r="C743" s="11" t="s">
        <v>408</v>
      </c>
      <c r="D743" s="11" t="s">
        <v>1397</v>
      </c>
      <c r="E743" s="68" t="s">
        <v>85</v>
      </c>
      <c r="F743" s="68" t="s">
        <v>2547</v>
      </c>
      <c r="G743" s="13">
        <v>45551</v>
      </c>
      <c r="H743" s="13">
        <v>45553</v>
      </c>
      <c r="I743" s="14">
        <v>15000</v>
      </c>
      <c r="J743" s="15">
        <v>90</v>
      </c>
      <c r="K743" s="13">
        <v>47014</v>
      </c>
      <c r="L743" s="15">
        <v>100</v>
      </c>
      <c r="M743" s="14">
        <v>12500</v>
      </c>
      <c r="N743" s="14">
        <v>2500</v>
      </c>
      <c r="O743" s="14">
        <v>15000</v>
      </c>
      <c r="P743" s="15">
        <v>90</v>
      </c>
      <c r="Q743" s="15">
        <v>90</v>
      </c>
      <c r="R743" s="15">
        <v>90</v>
      </c>
      <c r="S743" s="153">
        <v>15000</v>
      </c>
      <c r="T743" s="16">
        <v>6.75</v>
      </c>
      <c r="U743" s="15">
        <v>9.83</v>
      </c>
      <c r="V743"/>
      <c r="W743" s="161">
        <f t="shared" si="38"/>
        <v>0</v>
      </c>
    </row>
    <row r="744" spans="1:26" ht="13.15" customHeight="1" x14ac:dyDescent="0.2">
      <c r="A744" s="143"/>
      <c r="B744" s="214"/>
      <c r="C744" s="11" t="s">
        <v>408</v>
      </c>
      <c r="D744" s="11" t="s">
        <v>1397</v>
      </c>
      <c r="E744" s="68" t="s">
        <v>82</v>
      </c>
      <c r="F744" s="68" t="s">
        <v>2548</v>
      </c>
      <c r="G744" s="13">
        <v>45551</v>
      </c>
      <c r="H744" s="13">
        <v>45553</v>
      </c>
      <c r="I744" s="14">
        <v>15000</v>
      </c>
      <c r="J744" s="15">
        <v>91</v>
      </c>
      <c r="K744" s="13">
        <v>46648</v>
      </c>
      <c r="L744" s="15">
        <v>100</v>
      </c>
      <c r="M744" s="14">
        <v>15000</v>
      </c>
      <c r="N744" s="14">
        <v>0</v>
      </c>
      <c r="O744" s="14">
        <v>15000</v>
      </c>
      <c r="P744" s="15">
        <v>91</v>
      </c>
      <c r="Q744" s="15">
        <v>91</v>
      </c>
      <c r="R744" s="15">
        <v>91</v>
      </c>
      <c r="S744" s="153">
        <v>15000</v>
      </c>
      <c r="T744" s="16">
        <v>6.5</v>
      </c>
      <c r="U744" s="15">
        <v>10.050000000000001</v>
      </c>
      <c r="V744"/>
      <c r="W744" s="161">
        <f t="shared" si="38"/>
        <v>0</v>
      </c>
    </row>
    <row r="745" spans="1:26" ht="13.15" customHeight="1" x14ac:dyDescent="0.2">
      <c r="A745" s="143"/>
      <c r="B745" s="214"/>
      <c r="C745" s="11" t="s">
        <v>408</v>
      </c>
      <c r="D745" s="11" t="s">
        <v>1182</v>
      </c>
      <c r="E745" s="68" t="s">
        <v>82</v>
      </c>
      <c r="F745" s="68" t="s">
        <v>2553</v>
      </c>
      <c r="G745" s="13">
        <v>45551</v>
      </c>
      <c r="H745" s="13">
        <v>45553</v>
      </c>
      <c r="I745" s="14">
        <v>8000</v>
      </c>
      <c r="J745" s="15">
        <v>102.3151</v>
      </c>
      <c r="K745" s="13">
        <v>45788</v>
      </c>
      <c r="L745" s="15">
        <v>84.375</v>
      </c>
      <c r="M745" s="14">
        <v>6750</v>
      </c>
      <c r="N745" s="14">
        <v>0</v>
      </c>
      <c r="O745" s="14">
        <v>6750</v>
      </c>
      <c r="P745" s="15">
        <v>100</v>
      </c>
      <c r="Q745" s="15">
        <v>100</v>
      </c>
      <c r="R745" s="15">
        <v>100</v>
      </c>
      <c r="S745" s="153">
        <v>8000</v>
      </c>
      <c r="T745" s="16">
        <v>6.5</v>
      </c>
      <c r="U745" s="15">
        <v>4.1100000000000003</v>
      </c>
      <c r="V745"/>
      <c r="W745" s="161">
        <f t="shared" si="38"/>
        <v>1250</v>
      </c>
    </row>
    <row r="746" spans="1:26" ht="13.15" customHeight="1" x14ac:dyDescent="0.2">
      <c r="A746" s="143"/>
      <c r="B746" s="214"/>
      <c r="C746" s="11" t="s">
        <v>408</v>
      </c>
      <c r="D746" s="11" t="s">
        <v>1182</v>
      </c>
      <c r="E746" s="68" t="s">
        <v>82</v>
      </c>
      <c r="F746" s="68" t="s">
        <v>2554</v>
      </c>
      <c r="G746" s="13">
        <v>45551</v>
      </c>
      <c r="H746" s="13">
        <v>45553</v>
      </c>
      <c r="I746" s="14">
        <v>9000</v>
      </c>
      <c r="J746" s="15">
        <v>106.44670000000001</v>
      </c>
      <c r="K746" s="13">
        <v>45921</v>
      </c>
      <c r="L746" s="15">
        <v>87.433300000000003</v>
      </c>
      <c r="M746" s="14">
        <v>7869</v>
      </c>
      <c r="N746" s="14">
        <v>0</v>
      </c>
      <c r="O746" s="14">
        <v>7869</v>
      </c>
      <c r="P746" s="15">
        <v>100</v>
      </c>
      <c r="Q746" s="15">
        <v>100</v>
      </c>
      <c r="R746" s="15">
        <v>100</v>
      </c>
      <c r="S746" s="153">
        <v>9000</v>
      </c>
      <c r="T746" s="16">
        <v>6.5</v>
      </c>
      <c r="U746" s="15">
        <v>0.05</v>
      </c>
      <c r="V746"/>
      <c r="W746" s="161">
        <f t="shared" si="38"/>
        <v>1131</v>
      </c>
    </row>
    <row r="747" spans="1:26" ht="13.15" customHeight="1" x14ac:dyDescent="0.2">
      <c r="A747" s="143"/>
      <c r="B747" s="214"/>
      <c r="C747" s="11" t="s">
        <v>408</v>
      </c>
      <c r="D747" s="11" t="s">
        <v>1182</v>
      </c>
      <c r="E747" s="68" t="s">
        <v>82</v>
      </c>
      <c r="F747" s="68" t="s">
        <v>2555</v>
      </c>
      <c r="G747" s="13">
        <v>45551</v>
      </c>
      <c r="H747" s="13">
        <v>45553</v>
      </c>
      <c r="I747" s="14">
        <v>8000</v>
      </c>
      <c r="J747" s="15">
        <v>106.07380000000001</v>
      </c>
      <c r="K747" s="13">
        <v>45942</v>
      </c>
      <c r="L747" s="15">
        <v>68.6875</v>
      </c>
      <c r="M747" s="14">
        <v>2995</v>
      </c>
      <c r="N747" s="14">
        <v>2500</v>
      </c>
      <c r="O747" s="14">
        <v>5495</v>
      </c>
      <c r="P747" s="15">
        <v>100</v>
      </c>
      <c r="Q747" s="15">
        <v>100</v>
      </c>
      <c r="R747" s="15">
        <v>100</v>
      </c>
      <c r="S747" s="153">
        <v>8000</v>
      </c>
      <c r="T747" s="16">
        <v>6.5</v>
      </c>
      <c r="U747" s="15">
        <v>0.41</v>
      </c>
      <c r="V747"/>
      <c r="W747" s="161">
        <f t="shared" si="38"/>
        <v>2505</v>
      </c>
    </row>
    <row r="748" spans="1:26" ht="13.15" customHeight="1" x14ac:dyDescent="0.2">
      <c r="A748" s="143"/>
      <c r="B748" s="214"/>
      <c r="C748" s="11" t="s">
        <v>111</v>
      </c>
      <c r="D748" s="11" t="s">
        <v>1177</v>
      </c>
      <c r="E748" s="68" t="s">
        <v>77</v>
      </c>
      <c r="F748" s="68" t="s">
        <v>2586</v>
      </c>
      <c r="G748" s="13">
        <v>45532</v>
      </c>
      <c r="H748" s="13">
        <v>45534</v>
      </c>
      <c r="I748" s="14">
        <v>12500</v>
      </c>
      <c r="J748" s="15">
        <v>93.344800000000006</v>
      </c>
      <c r="K748" s="13">
        <v>46457</v>
      </c>
      <c r="L748" s="15">
        <v>73.727400000000003</v>
      </c>
      <c r="M748" s="14">
        <v>40</v>
      </c>
      <c r="N748" s="14">
        <v>9175.92</v>
      </c>
      <c r="O748" s="14">
        <v>9215.92</v>
      </c>
      <c r="P748" s="15">
        <v>90</v>
      </c>
      <c r="Q748" s="15">
        <v>93</v>
      </c>
      <c r="R748" s="15">
        <v>90</v>
      </c>
      <c r="S748" s="153">
        <v>12500</v>
      </c>
      <c r="T748" s="16">
        <v>6.25</v>
      </c>
      <c r="U748" s="15">
        <v>8.82</v>
      </c>
      <c r="V748"/>
      <c r="W748" s="161">
        <f t="shared" si="38"/>
        <v>3284.08</v>
      </c>
    </row>
    <row r="749" spans="1:26" ht="15" customHeight="1" x14ac:dyDescent="0.2">
      <c r="A749" s="143"/>
      <c r="B749" s="214"/>
      <c r="C749" s="11" t="s">
        <v>111</v>
      </c>
      <c r="D749" s="11" t="s">
        <v>1177</v>
      </c>
      <c r="E749" s="68" t="s">
        <v>77</v>
      </c>
      <c r="F749" s="68" t="s">
        <v>2556</v>
      </c>
      <c r="G749" s="13">
        <v>45553</v>
      </c>
      <c r="H749" s="13">
        <v>45555</v>
      </c>
      <c r="I749" s="14">
        <v>10000</v>
      </c>
      <c r="J749" s="15">
        <v>93.608699999999999</v>
      </c>
      <c r="K749" s="13">
        <v>46212</v>
      </c>
      <c r="L749" s="15">
        <v>69.656000000000006</v>
      </c>
      <c r="M749" s="14">
        <v>1015.6</v>
      </c>
      <c r="N749" s="14">
        <v>5949.4</v>
      </c>
      <c r="O749" s="14">
        <v>6965</v>
      </c>
      <c r="P749" s="15">
        <v>90</v>
      </c>
      <c r="Q749" s="15">
        <v>98</v>
      </c>
      <c r="R749" s="15">
        <v>90</v>
      </c>
      <c r="S749" s="153">
        <v>10000</v>
      </c>
      <c r="T749" s="16">
        <v>6.5</v>
      </c>
      <c r="U749" s="15">
        <v>10.11</v>
      </c>
      <c r="V749"/>
      <c r="W749" s="161">
        <f t="shared" si="38"/>
        <v>3035</v>
      </c>
    </row>
    <row r="750" spans="1:26" ht="15" customHeight="1" x14ac:dyDescent="0.2">
      <c r="A750" s="143"/>
      <c r="B750" s="214"/>
      <c r="C750" s="11" t="s">
        <v>113</v>
      </c>
      <c r="D750" s="11" t="s">
        <v>1177</v>
      </c>
      <c r="E750" s="68" t="s">
        <v>82</v>
      </c>
      <c r="F750" s="68" t="s">
        <v>2557</v>
      </c>
      <c r="G750" s="13">
        <v>45553</v>
      </c>
      <c r="H750" s="13">
        <v>45555</v>
      </c>
      <c r="I750" s="14">
        <v>10000</v>
      </c>
      <c r="J750" s="15">
        <v>90.730500000000006</v>
      </c>
      <c r="K750" s="13">
        <v>46650</v>
      </c>
      <c r="L750" s="15">
        <v>51.437100000000001</v>
      </c>
      <c r="M750" s="14">
        <v>0</v>
      </c>
      <c r="N750" s="14">
        <v>5133.71</v>
      </c>
      <c r="O750" s="14">
        <v>5133.71</v>
      </c>
      <c r="P750" s="15">
        <v>90</v>
      </c>
      <c r="Q750" s="15">
        <v>95</v>
      </c>
      <c r="R750" s="15">
        <v>88</v>
      </c>
      <c r="S750" s="153">
        <v>10000</v>
      </c>
      <c r="T750" s="16">
        <v>6.5</v>
      </c>
      <c r="U750" s="15">
        <v>10.16</v>
      </c>
      <c r="V750"/>
      <c r="W750" s="161">
        <f t="shared" si="38"/>
        <v>4866.29</v>
      </c>
    </row>
    <row r="751" spans="1:26" ht="15" customHeight="1" x14ac:dyDescent="0.2">
      <c r="A751" s="143"/>
      <c r="B751" s="214"/>
      <c r="C751" s="11" t="s">
        <v>408</v>
      </c>
      <c r="D751" s="11" t="s">
        <v>1177</v>
      </c>
      <c r="E751" s="68" t="s">
        <v>77</v>
      </c>
      <c r="F751" s="68" t="s">
        <v>2558</v>
      </c>
      <c r="G751" s="13">
        <v>45558</v>
      </c>
      <c r="H751" s="13">
        <v>45560</v>
      </c>
      <c r="I751" s="14">
        <v>7500</v>
      </c>
      <c r="J751" s="15">
        <v>89.176900000000003</v>
      </c>
      <c r="K751" s="13">
        <v>47379</v>
      </c>
      <c r="L751" s="15">
        <v>100.5333</v>
      </c>
      <c r="M751" s="14">
        <v>7460</v>
      </c>
      <c r="N751" s="14">
        <v>40</v>
      </c>
      <c r="O751" s="14">
        <v>7500</v>
      </c>
      <c r="P751" s="15">
        <v>89</v>
      </c>
      <c r="Q751" s="15">
        <v>97</v>
      </c>
      <c r="R751" s="15">
        <v>89</v>
      </c>
      <c r="S751" s="153">
        <v>7500</v>
      </c>
      <c r="T751" s="16">
        <v>7</v>
      </c>
      <c r="U751" s="15">
        <v>9.7899999999999991</v>
      </c>
      <c r="V751"/>
      <c r="W751" s="161">
        <f t="shared" si="38"/>
        <v>0</v>
      </c>
    </row>
    <row r="752" spans="1:26" ht="15" customHeight="1" x14ac:dyDescent="0.2">
      <c r="A752" s="143"/>
      <c r="B752" s="214"/>
      <c r="C752" s="11" t="s">
        <v>79</v>
      </c>
      <c r="D752" s="11" t="s">
        <v>1177</v>
      </c>
      <c r="E752" s="68" t="s">
        <v>80</v>
      </c>
      <c r="F752" s="68" t="s">
        <v>2559</v>
      </c>
      <c r="G752" s="13">
        <v>45559</v>
      </c>
      <c r="H752" s="13">
        <v>45561</v>
      </c>
      <c r="I752" s="14">
        <v>5000</v>
      </c>
      <c r="J752" s="15"/>
      <c r="K752" s="13">
        <v>46291</v>
      </c>
      <c r="L752" s="15"/>
      <c r="M752" s="14"/>
      <c r="N752" s="14">
        <v>0</v>
      </c>
      <c r="O752" s="14"/>
      <c r="P752" s="15"/>
      <c r="Q752" s="15"/>
      <c r="R752" s="15"/>
      <c r="S752" s="153">
        <v>5000</v>
      </c>
      <c r="T752" s="16">
        <v>5.4</v>
      </c>
      <c r="U752" s="15" t="s">
        <v>1829</v>
      </c>
      <c r="V752"/>
      <c r="W752" s="161">
        <f t="shared" si="38"/>
        <v>5000</v>
      </c>
    </row>
    <row r="753" spans="1:25" ht="15" customHeight="1" x14ac:dyDescent="0.2">
      <c r="A753" s="143"/>
      <c r="B753" s="214"/>
      <c r="C753" s="11" t="s">
        <v>111</v>
      </c>
      <c r="D753" s="11" t="s">
        <v>1177</v>
      </c>
      <c r="E753" s="68" t="s">
        <v>77</v>
      </c>
      <c r="F753" s="68" t="s">
        <v>2560</v>
      </c>
      <c r="G753" s="13">
        <v>45560</v>
      </c>
      <c r="H753" s="13">
        <v>45562</v>
      </c>
      <c r="I753" s="14">
        <v>10000</v>
      </c>
      <c r="J753" s="15"/>
      <c r="K753" s="13">
        <v>46943</v>
      </c>
      <c r="L753" s="15"/>
      <c r="M753" s="14"/>
      <c r="N753" s="14">
        <v>0</v>
      </c>
      <c r="O753" s="14"/>
      <c r="P753" s="15"/>
      <c r="Q753" s="15"/>
      <c r="R753" s="15"/>
      <c r="S753" s="153">
        <v>10000</v>
      </c>
      <c r="T753" s="16">
        <v>6.5</v>
      </c>
      <c r="U753" s="15" t="s">
        <v>1829</v>
      </c>
      <c r="V753"/>
      <c r="W753" s="161">
        <f t="shared" si="38"/>
        <v>10000</v>
      </c>
    </row>
    <row r="754" spans="1:25" ht="18.75" customHeight="1" x14ac:dyDescent="0.2">
      <c r="A754" s="143"/>
      <c r="B754" s="215"/>
      <c r="C754" s="11" t="s">
        <v>113</v>
      </c>
      <c r="D754" s="11" t="s">
        <v>1177</v>
      </c>
      <c r="E754" s="68" t="s">
        <v>82</v>
      </c>
      <c r="F754" s="68" t="s">
        <v>2561</v>
      </c>
      <c r="G754" s="13">
        <v>45560</v>
      </c>
      <c r="H754" s="13">
        <v>45562</v>
      </c>
      <c r="I754" s="14">
        <v>10000</v>
      </c>
      <c r="J754" s="15"/>
      <c r="K754" s="13">
        <v>46657</v>
      </c>
      <c r="L754" s="15"/>
      <c r="M754" s="14"/>
      <c r="N754" s="14">
        <v>0</v>
      </c>
      <c r="O754" s="14"/>
      <c r="P754" s="15"/>
      <c r="Q754" s="15"/>
      <c r="R754" s="15"/>
      <c r="S754" s="153">
        <v>10000</v>
      </c>
      <c r="T754" s="16">
        <v>6.5</v>
      </c>
      <c r="U754" s="15" t="s">
        <v>1829</v>
      </c>
      <c r="V754"/>
      <c r="W754" s="161">
        <f t="shared" si="38"/>
        <v>10000</v>
      </c>
    </row>
    <row r="755" spans="1:25" ht="15" x14ac:dyDescent="0.2">
      <c r="B755" s="213" t="s">
        <v>152</v>
      </c>
      <c r="C755" s="122" t="s">
        <v>79</v>
      </c>
      <c r="D755" s="4" t="s">
        <v>1177</v>
      </c>
      <c r="E755" s="4" t="s">
        <v>80</v>
      </c>
      <c r="F755" s="18" t="s">
        <v>2587</v>
      </c>
      <c r="G755" s="6">
        <v>45566</v>
      </c>
      <c r="H755" s="6">
        <v>45568</v>
      </c>
      <c r="I755" s="7">
        <v>15000</v>
      </c>
      <c r="J755" s="8"/>
      <c r="K755" s="6">
        <v>46298</v>
      </c>
      <c r="L755" s="8"/>
      <c r="M755" s="7"/>
      <c r="N755" s="7">
        <v>0</v>
      </c>
      <c r="O755" s="7"/>
      <c r="P755" s="8"/>
      <c r="Q755" s="8"/>
      <c r="R755" s="8"/>
      <c r="S755" s="154">
        <v>15000</v>
      </c>
      <c r="T755" s="9">
        <v>5.5</v>
      </c>
      <c r="U755" s="8" t="s">
        <v>1829</v>
      </c>
      <c r="W755" s="161">
        <f t="shared" si="38"/>
        <v>15000</v>
      </c>
    </row>
    <row r="756" spans="1:25" ht="15" x14ac:dyDescent="0.2">
      <c r="B756" s="209"/>
      <c r="C756" s="122" t="s">
        <v>79</v>
      </c>
      <c r="D756" s="4" t="s">
        <v>1177</v>
      </c>
      <c r="E756" s="4" t="s">
        <v>80</v>
      </c>
      <c r="F756" s="18" t="s">
        <v>2588</v>
      </c>
      <c r="G756" s="6">
        <v>45573</v>
      </c>
      <c r="H756" s="6">
        <v>45575</v>
      </c>
      <c r="I756" s="7">
        <v>10000</v>
      </c>
      <c r="J756" s="8">
        <v>95.105500000000006</v>
      </c>
      <c r="K756" s="6">
        <v>46298</v>
      </c>
      <c r="L756" s="8">
        <v>156.47499999999999</v>
      </c>
      <c r="M756" s="7">
        <v>10000</v>
      </c>
      <c r="N756" s="7">
        <v>0</v>
      </c>
      <c r="O756" s="7">
        <v>10000</v>
      </c>
      <c r="P756" s="8">
        <v>95</v>
      </c>
      <c r="Q756" s="8">
        <v>95</v>
      </c>
      <c r="R756" s="8">
        <v>90</v>
      </c>
      <c r="S756" s="154">
        <v>10000</v>
      </c>
      <c r="T756" s="9">
        <v>5.5</v>
      </c>
      <c r="U756" s="8">
        <v>8.1999999999999993</v>
      </c>
      <c r="W756" s="161">
        <f t="shared" si="38"/>
        <v>0</v>
      </c>
    </row>
    <row r="757" spans="1:25" ht="15" x14ac:dyDescent="0.2">
      <c r="B757" s="209"/>
      <c r="C757" s="122" t="s">
        <v>113</v>
      </c>
      <c r="D757" s="4" t="s">
        <v>1177</v>
      </c>
      <c r="E757" s="4" t="s">
        <v>82</v>
      </c>
      <c r="F757" s="18" t="s">
        <v>2589</v>
      </c>
      <c r="G757" s="6">
        <v>45567</v>
      </c>
      <c r="H757" s="6">
        <v>45569</v>
      </c>
      <c r="I757" s="7">
        <v>10000</v>
      </c>
      <c r="J757" s="8">
        <v>90.065600000000003</v>
      </c>
      <c r="K757" s="6">
        <v>46664</v>
      </c>
      <c r="L757" s="8">
        <v>21.350999999999999</v>
      </c>
      <c r="M757" s="7">
        <v>0</v>
      </c>
      <c r="N757" s="7">
        <v>2135.1</v>
      </c>
      <c r="O757" s="7">
        <v>2135.1</v>
      </c>
      <c r="P757" s="8">
        <v>90</v>
      </c>
      <c r="Q757" s="8">
        <v>93</v>
      </c>
      <c r="R757" s="8">
        <v>90</v>
      </c>
      <c r="S757" s="154">
        <v>10000</v>
      </c>
      <c r="T757" s="9">
        <v>6.5</v>
      </c>
      <c r="U757" s="8">
        <v>10.44</v>
      </c>
      <c r="W757" s="161">
        <f t="shared" si="38"/>
        <v>7864.9</v>
      </c>
      <c r="Y757" s="116"/>
    </row>
    <row r="758" spans="1:25" ht="15" x14ac:dyDescent="0.2">
      <c r="B758" s="209"/>
      <c r="C758" s="122" t="s">
        <v>79</v>
      </c>
      <c r="D758" s="4" t="s">
        <v>1177</v>
      </c>
      <c r="E758" s="4" t="s">
        <v>82</v>
      </c>
      <c r="F758" s="18" t="s">
        <v>2590</v>
      </c>
      <c r="G758" s="6">
        <v>45573</v>
      </c>
      <c r="H758" s="6">
        <v>45575</v>
      </c>
      <c r="I758" s="7">
        <v>10000</v>
      </c>
      <c r="J758" s="8">
        <v>95</v>
      </c>
      <c r="K758" s="6">
        <v>46670</v>
      </c>
      <c r="L758" s="8">
        <v>153</v>
      </c>
      <c r="M758" s="7">
        <v>10000</v>
      </c>
      <c r="N758" s="7">
        <v>0</v>
      </c>
      <c r="O758" s="7">
        <v>10000</v>
      </c>
      <c r="P758" s="8">
        <v>95</v>
      </c>
      <c r="Q758" s="8">
        <v>95</v>
      </c>
      <c r="R758" s="8">
        <v>91</v>
      </c>
      <c r="S758" s="154">
        <v>10000</v>
      </c>
      <c r="T758" s="9">
        <v>6</v>
      </c>
      <c r="U758" s="8">
        <v>7.91</v>
      </c>
      <c r="W758" s="161">
        <f t="shared" si="38"/>
        <v>0</v>
      </c>
    </row>
    <row r="759" spans="1:25" ht="15" x14ac:dyDescent="0.2">
      <c r="B759" s="209"/>
      <c r="C759" s="122" t="s">
        <v>79</v>
      </c>
      <c r="D759" s="4" t="s">
        <v>1177</v>
      </c>
      <c r="E759" s="4" t="s">
        <v>82</v>
      </c>
      <c r="F759" s="18" t="s">
        <v>2591</v>
      </c>
      <c r="G759" s="6">
        <v>45573</v>
      </c>
      <c r="H759" s="6">
        <v>45575</v>
      </c>
      <c r="I759" s="7">
        <v>5000</v>
      </c>
      <c r="J759" s="8">
        <v>95</v>
      </c>
      <c r="K759" s="6">
        <v>46670</v>
      </c>
      <c r="L759" s="8">
        <v>100</v>
      </c>
      <c r="M759" s="7">
        <v>5000</v>
      </c>
      <c r="N759" s="7">
        <v>0</v>
      </c>
      <c r="O759" s="7">
        <v>5000</v>
      </c>
      <c r="P759" s="8">
        <v>95</v>
      </c>
      <c r="Q759" s="8">
        <v>95</v>
      </c>
      <c r="R759" s="8">
        <v>95</v>
      </c>
      <c r="S759" s="154">
        <v>5000</v>
      </c>
      <c r="T759" s="9">
        <v>6.5</v>
      </c>
      <c r="U759" s="8">
        <v>7.91</v>
      </c>
      <c r="W759" s="161">
        <f t="shared" si="38"/>
        <v>0</v>
      </c>
    </row>
    <row r="760" spans="1:25" ht="15" x14ac:dyDescent="0.2">
      <c r="B760" s="209"/>
      <c r="C760" s="122" t="s">
        <v>113</v>
      </c>
      <c r="D760" s="4" t="s">
        <v>1177</v>
      </c>
      <c r="E760" s="4" t="s">
        <v>82</v>
      </c>
      <c r="F760" s="18" t="s">
        <v>2592</v>
      </c>
      <c r="G760" s="6">
        <v>45574</v>
      </c>
      <c r="H760" s="6">
        <v>45576</v>
      </c>
      <c r="I760" s="7">
        <v>30000</v>
      </c>
      <c r="J760" s="8">
        <v>91.2</v>
      </c>
      <c r="K760" s="6">
        <v>46671</v>
      </c>
      <c r="L760" s="8">
        <v>16.666699999999999</v>
      </c>
      <c r="M760" s="7">
        <v>4500</v>
      </c>
      <c r="N760" s="7">
        <v>500</v>
      </c>
      <c r="O760" s="7">
        <v>5000</v>
      </c>
      <c r="P760" s="8">
        <v>90</v>
      </c>
      <c r="Q760" s="8">
        <v>93</v>
      </c>
      <c r="R760" s="8">
        <v>90</v>
      </c>
      <c r="S760" s="154">
        <v>30000</v>
      </c>
      <c r="T760" s="9">
        <v>6.5</v>
      </c>
      <c r="U760" s="8">
        <v>9.9700000000000006</v>
      </c>
      <c r="W760" s="161">
        <f t="shared" si="38"/>
        <v>25000</v>
      </c>
    </row>
    <row r="761" spans="1:25" ht="15" x14ac:dyDescent="0.2">
      <c r="B761" s="209"/>
      <c r="C761" s="122" t="s">
        <v>111</v>
      </c>
      <c r="D761" s="4" t="s">
        <v>1397</v>
      </c>
      <c r="E761" s="4" t="s">
        <v>77</v>
      </c>
      <c r="F761" s="18" t="s">
        <v>1635</v>
      </c>
      <c r="G761" s="6">
        <v>45574</v>
      </c>
      <c r="H761" s="6">
        <v>45576</v>
      </c>
      <c r="I761" s="7">
        <v>15000</v>
      </c>
      <c r="J761" s="8">
        <v>92.147300000000001</v>
      </c>
      <c r="K761" s="6">
        <v>46604</v>
      </c>
      <c r="L761" s="8">
        <v>100</v>
      </c>
      <c r="M761" s="7">
        <v>11500</v>
      </c>
      <c r="N761" s="7">
        <v>3500</v>
      </c>
      <c r="O761" s="7">
        <v>15000</v>
      </c>
      <c r="P761" s="8">
        <v>91</v>
      </c>
      <c r="Q761" s="8">
        <v>91</v>
      </c>
      <c r="R761" s="8">
        <v>91</v>
      </c>
      <c r="S761" s="154">
        <v>15000</v>
      </c>
      <c r="T761" s="9">
        <v>6.25</v>
      </c>
      <c r="U761" s="8">
        <v>9.31</v>
      </c>
      <c r="W761" s="161">
        <f t="shared" si="38"/>
        <v>0</v>
      </c>
    </row>
    <row r="762" spans="1:25" ht="15" x14ac:dyDescent="0.2">
      <c r="B762" s="209"/>
      <c r="C762" s="122" t="s">
        <v>111</v>
      </c>
      <c r="D762" s="4" t="s">
        <v>1397</v>
      </c>
      <c r="E762" s="4" t="s">
        <v>77</v>
      </c>
      <c r="F762" s="18" t="s">
        <v>1747</v>
      </c>
      <c r="G762" s="6">
        <v>45574</v>
      </c>
      <c r="H762" s="6">
        <v>45576</v>
      </c>
      <c r="I762" s="7">
        <v>15000</v>
      </c>
      <c r="J762" s="8">
        <v>97.700800000000001</v>
      </c>
      <c r="K762" s="6">
        <v>46716</v>
      </c>
      <c r="L762" s="8">
        <v>46.666699999999999</v>
      </c>
      <c r="M762" s="7">
        <v>7000</v>
      </c>
      <c r="N762" s="7">
        <v>0</v>
      </c>
      <c r="O762" s="7">
        <v>7000</v>
      </c>
      <c r="P762" s="8">
        <v>92</v>
      </c>
      <c r="Q762" s="8">
        <v>92</v>
      </c>
      <c r="R762" s="8">
        <v>92</v>
      </c>
      <c r="S762" s="154">
        <v>15000</v>
      </c>
      <c r="T762" s="9">
        <v>6.5</v>
      </c>
      <c r="U762" s="8">
        <v>7.37</v>
      </c>
      <c r="W762" s="161">
        <f t="shared" si="38"/>
        <v>8000</v>
      </c>
    </row>
    <row r="763" spans="1:25" ht="15" x14ac:dyDescent="0.2">
      <c r="B763" s="209"/>
      <c r="C763" s="122" t="s">
        <v>111</v>
      </c>
      <c r="D763" s="4" t="s">
        <v>1397</v>
      </c>
      <c r="E763" s="4" t="s">
        <v>77</v>
      </c>
      <c r="F763" s="18" t="s">
        <v>1796</v>
      </c>
      <c r="G763" s="6">
        <v>45574</v>
      </c>
      <c r="H763" s="6">
        <v>45576</v>
      </c>
      <c r="I763" s="7">
        <v>10000</v>
      </c>
      <c r="J763" s="8">
        <v>94.209000000000003</v>
      </c>
      <c r="K763" s="6">
        <v>46800</v>
      </c>
      <c r="L763" s="8">
        <v>38.64</v>
      </c>
      <c r="M763" s="7">
        <v>3594</v>
      </c>
      <c r="N763" s="7">
        <v>270</v>
      </c>
      <c r="O763" s="7">
        <v>3864</v>
      </c>
      <c r="P763" s="8">
        <v>90</v>
      </c>
      <c r="Q763" s="8">
        <v>90</v>
      </c>
      <c r="R763" s="8">
        <v>90</v>
      </c>
      <c r="S763" s="154">
        <v>10000</v>
      </c>
      <c r="T763" s="9">
        <v>6.5</v>
      </c>
      <c r="U763" s="8">
        <v>8.74</v>
      </c>
      <c r="W763" s="161">
        <f t="shared" si="38"/>
        <v>6136</v>
      </c>
    </row>
    <row r="764" spans="1:25" ht="15" x14ac:dyDescent="0.2">
      <c r="B764" s="209"/>
      <c r="C764" s="122" t="s">
        <v>111</v>
      </c>
      <c r="D764" s="4" t="s">
        <v>1397</v>
      </c>
      <c r="E764" s="4" t="s">
        <v>101</v>
      </c>
      <c r="F764" s="18" t="s">
        <v>1856</v>
      </c>
      <c r="G764" s="6">
        <v>45574</v>
      </c>
      <c r="H764" s="6">
        <v>45576</v>
      </c>
      <c r="I764" s="7">
        <v>10000</v>
      </c>
      <c r="J764" s="8">
        <v>93.842500000000001</v>
      </c>
      <c r="K764" s="6">
        <v>47580</v>
      </c>
      <c r="L764" s="8">
        <v>56.05</v>
      </c>
      <c r="M764" s="7">
        <v>1605</v>
      </c>
      <c r="N764" s="7">
        <v>4000</v>
      </c>
      <c r="O764" s="7">
        <v>5605</v>
      </c>
      <c r="P764" s="8">
        <v>90</v>
      </c>
      <c r="Q764" s="8">
        <v>90</v>
      </c>
      <c r="R764" s="8">
        <v>90</v>
      </c>
      <c r="S764" s="154">
        <v>10000</v>
      </c>
      <c r="T764" s="9">
        <v>7.5</v>
      </c>
      <c r="U764" s="8">
        <v>8.85</v>
      </c>
      <c r="W764" s="161">
        <f t="shared" si="38"/>
        <v>4395</v>
      </c>
    </row>
    <row r="765" spans="1:25" ht="15" x14ac:dyDescent="0.2">
      <c r="B765" s="209"/>
      <c r="C765" s="122" t="s">
        <v>111</v>
      </c>
      <c r="D765" s="4" t="s">
        <v>1397</v>
      </c>
      <c r="E765" s="4" t="s">
        <v>92</v>
      </c>
      <c r="F765" s="18" t="s">
        <v>1322</v>
      </c>
      <c r="G765" s="6">
        <v>45574</v>
      </c>
      <c r="H765" s="6">
        <v>45576</v>
      </c>
      <c r="I765" s="7">
        <v>5000</v>
      </c>
      <c r="J765" s="8">
        <v>91.333600000000004</v>
      </c>
      <c r="K765" s="6">
        <v>48073</v>
      </c>
      <c r="L765" s="8">
        <v>90.4</v>
      </c>
      <c r="M765" s="7">
        <v>4520</v>
      </c>
      <c r="N765" s="7">
        <v>0</v>
      </c>
      <c r="O765" s="7">
        <v>4520</v>
      </c>
      <c r="P765" s="8">
        <v>90</v>
      </c>
      <c r="Q765" s="8">
        <v>90</v>
      </c>
      <c r="R765" s="8">
        <v>90</v>
      </c>
      <c r="S765" s="154">
        <v>5000</v>
      </c>
      <c r="T765" s="9">
        <v>8.25</v>
      </c>
      <c r="U765" s="8">
        <v>10</v>
      </c>
      <c r="W765" s="161">
        <f t="shared" si="38"/>
        <v>480</v>
      </c>
    </row>
    <row r="766" spans="1:25" ht="15" x14ac:dyDescent="0.2">
      <c r="B766" s="209"/>
      <c r="C766" s="122" t="s">
        <v>111</v>
      </c>
      <c r="D766" s="4" t="s">
        <v>1397</v>
      </c>
      <c r="E766" s="4" t="s">
        <v>82</v>
      </c>
      <c r="F766" s="18" t="s">
        <v>2593</v>
      </c>
      <c r="G766" s="6">
        <v>45574</v>
      </c>
      <c r="H766" s="6">
        <v>45576</v>
      </c>
      <c r="I766" s="7">
        <v>10000</v>
      </c>
      <c r="J766" s="8">
        <v>93.215100000000007</v>
      </c>
      <c r="K766" s="6">
        <v>46524</v>
      </c>
      <c r="L766" s="8">
        <v>100</v>
      </c>
      <c r="M766" s="7">
        <v>10000</v>
      </c>
      <c r="N766" s="7">
        <v>0</v>
      </c>
      <c r="O766" s="7">
        <v>10000</v>
      </c>
      <c r="P766" s="8">
        <v>91</v>
      </c>
      <c r="Q766" s="8">
        <v>91</v>
      </c>
      <c r="R766" s="8">
        <v>91</v>
      </c>
      <c r="S766" s="154">
        <v>10000</v>
      </c>
      <c r="T766" s="9">
        <v>5.5</v>
      </c>
      <c r="U766" s="8">
        <v>8.09</v>
      </c>
      <c r="W766" s="161">
        <f t="shared" si="38"/>
        <v>0</v>
      </c>
    </row>
    <row r="767" spans="1:25" ht="15" x14ac:dyDescent="0.2">
      <c r="B767" s="209"/>
      <c r="C767" s="122" t="s">
        <v>111</v>
      </c>
      <c r="D767" s="4" t="s">
        <v>1397</v>
      </c>
      <c r="E767" s="4" t="s">
        <v>82</v>
      </c>
      <c r="F767" s="18" t="s">
        <v>2594</v>
      </c>
      <c r="G767" s="6">
        <v>45574</v>
      </c>
      <c r="H767" s="6">
        <v>45576</v>
      </c>
      <c r="I767" s="7">
        <v>35000</v>
      </c>
      <c r="J767" s="8">
        <v>90.5</v>
      </c>
      <c r="K767" s="6">
        <v>46671</v>
      </c>
      <c r="L767" s="8">
        <v>86.605999999999995</v>
      </c>
      <c r="M767" s="7">
        <v>23175</v>
      </c>
      <c r="N767" s="7">
        <v>7137.0999999999985</v>
      </c>
      <c r="O767" s="7">
        <v>30312.1</v>
      </c>
      <c r="P767" s="8">
        <v>90.5</v>
      </c>
      <c r="Q767" s="8">
        <v>90.5</v>
      </c>
      <c r="R767" s="8">
        <v>90.5</v>
      </c>
      <c r="S767" s="154">
        <v>35000</v>
      </c>
      <c r="T767" s="9">
        <v>5.75</v>
      </c>
      <c r="U767" s="8">
        <v>9.4600000000000009</v>
      </c>
      <c r="W767" s="161">
        <f t="shared" si="38"/>
        <v>4687.9000000000015</v>
      </c>
    </row>
    <row r="768" spans="1:25" ht="15" x14ac:dyDescent="0.2">
      <c r="B768" s="209"/>
      <c r="C768" s="122" t="s">
        <v>111</v>
      </c>
      <c r="D768" s="4" t="s">
        <v>1397</v>
      </c>
      <c r="E768" s="4" t="s">
        <v>85</v>
      </c>
      <c r="F768" s="18" t="s">
        <v>2595</v>
      </c>
      <c r="G768" s="6">
        <v>45574</v>
      </c>
      <c r="H768" s="6">
        <v>45576</v>
      </c>
      <c r="I768" s="7">
        <v>10000</v>
      </c>
      <c r="J768" s="8">
        <v>95.163300000000007</v>
      </c>
      <c r="K768" s="6">
        <v>46407</v>
      </c>
      <c r="L768" s="8">
        <v>100</v>
      </c>
      <c r="M768" s="7">
        <v>7000</v>
      </c>
      <c r="N768" s="7">
        <v>3000</v>
      </c>
      <c r="O768" s="7">
        <v>10000</v>
      </c>
      <c r="P768" s="8">
        <v>91</v>
      </c>
      <c r="Q768" s="8">
        <v>91</v>
      </c>
      <c r="R768" s="8">
        <v>91</v>
      </c>
      <c r="S768" s="154">
        <v>10000</v>
      </c>
      <c r="T768" s="9">
        <v>5.75</v>
      </c>
      <c r="U768" s="8">
        <v>8.43</v>
      </c>
      <c r="W768" s="161">
        <f t="shared" si="38"/>
        <v>0</v>
      </c>
    </row>
    <row r="769" spans="2:23" ht="15" x14ac:dyDescent="0.2">
      <c r="B769" s="209"/>
      <c r="C769" s="122" t="s">
        <v>79</v>
      </c>
      <c r="D769" s="4" t="s">
        <v>2625</v>
      </c>
      <c r="E769" s="4" t="s">
        <v>1129</v>
      </c>
      <c r="F769" s="18" t="s">
        <v>2634</v>
      </c>
      <c r="G769" s="6">
        <v>45580</v>
      </c>
      <c r="H769" s="6">
        <v>45580</v>
      </c>
      <c r="I769" s="7">
        <v>83590</v>
      </c>
      <c r="J769" s="8"/>
      <c r="K769" s="6">
        <v>48867</v>
      </c>
      <c r="L769" s="8">
        <v>100</v>
      </c>
      <c r="M769" s="7"/>
      <c r="N769" s="7">
        <v>83590</v>
      </c>
      <c r="O769" s="7">
        <v>83590</v>
      </c>
      <c r="P769" s="8"/>
      <c r="Q769" s="8"/>
      <c r="R769" s="8"/>
      <c r="S769" s="154">
        <v>83590</v>
      </c>
      <c r="T769" s="9">
        <v>6</v>
      </c>
      <c r="U769" s="8"/>
      <c r="W769" s="161">
        <f t="shared" si="38"/>
        <v>0</v>
      </c>
    </row>
    <row r="770" spans="2:23" ht="15" x14ac:dyDescent="0.2">
      <c r="B770" s="209"/>
      <c r="C770" s="122" t="s">
        <v>79</v>
      </c>
      <c r="D770" s="4" t="s">
        <v>2625</v>
      </c>
      <c r="E770" s="4" t="s">
        <v>1129</v>
      </c>
      <c r="F770" s="18" t="s">
        <v>2635</v>
      </c>
      <c r="G770" s="6">
        <v>45580</v>
      </c>
      <c r="H770" s="6">
        <v>45580</v>
      </c>
      <c r="I770" s="7">
        <v>1140.9000000000001</v>
      </c>
      <c r="J770" s="8"/>
      <c r="K770" s="6">
        <v>48867</v>
      </c>
      <c r="L770" s="8">
        <v>100</v>
      </c>
      <c r="M770" s="7"/>
      <c r="N770" s="7">
        <v>1140.9000000000001</v>
      </c>
      <c r="O770" s="7">
        <v>1140.9000000000001</v>
      </c>
      <c r="P770" s="8"/>
      <c r="Q770" s="8"/>
      <c r="R770" s="8"/>
      <c r="S770" s="154">
        <v>1140.9000000000001</v>
      </c>
      <c r="T770" s="9">
        <v>6.25</v>
      </c>
      <c r="U770" s="8"/>
      <c r="W770" s="161">
        <f t="shared" si="38"/>
        <v>0</v>
      </c>
    </row>
    <row r="771" spans="2:23" ht="15" x14ac:dyDescent="0.2">
      <c r="B771" s="209"/>
      <c r="C771" s="122" t="s">
        <v>79</v>
      </c>
      <c r="D771" s="4" t="s">
        <v>2625</v>
      </c>
      <c r="E771" s="4" t="s">
        <v>92</v>
      </c>
      <c r="F771" s="18" t="s">
        <v>2636</v>
      </c>
      <c r="G771" s="6">
        <v>45580</v>
      </c>
      <c r="H771" s="6">
        <v>45580</v>
      </c>
      <c r="I771" s="7">
        <v>160696.5</v>
      </c>
      <c r="J771" s="8"/>
      <c r="K771" s="6">
        <v>49232</v>
      </c>
      <c r="L771" s="8">
        <v>100</v>
      </c>
      <c r="M771" s="7"/>
      <c r="N771" s="7">
        <v>160696.5</v>
      </c>
      <c r="O771" s="7">
        <v>160696.5</v>
      </c>
      <c r="P771" s="8"/>
      <c r="Q771" s="8"/>
      <c r="R771" s="8"/>
      <c r="S771" s="154">
        <v>160696.5</v>
      </c>
      <c r="T771" s="9">
        <v>6</v>
      </c>
      <c r="U771" s="8"/>
      <c r="W771" s="161">
        <f t="shared" ref="W771:W833" si="39">I771-O771</f>
        <v>0</v>
      </c>
    </row>
    <row r="772" spans="2:23" ht="15" x14ac:dyDescent="0.2">
      <c r="B772" s="209"/>
      <c r="C772" s="122" t="s">
        <v>79</v>
      </c>
      <c r="D772" s="4" t="s">
        <v>2625</v>
      </c>
      <c r="E772" s="4" t="s">
        <v>82</v>
      </c>
      <c r="F772" s="18" t="s">
        <v>2637</v>
      </c>
      <c r="G772" s="6">
        <v>45580</v>
      </c>
      <c r="H772" s="6">
        <v>45580</v>
      </c>
      <c r="I772" s="7">
        <v>8000</v>
      </c>
      <c r="J772" s="8"/>
      <c r="K772" s="6">
        <v>46675</v>
      </c>
      <c r="L772" s="8">
        <v>100</v>
      </c>
      <c r="M772" s="7">
        <v>8000</v>
      </c>
      <c r="N772" s="7"/>
      <c r="O772" s="7">
        <v>8000</v>
      </c>
      <c r="P772" s="8"/>
      <c r="Q772" s="8"/>
      <c r="R772" s="8"/>
      <c r="S772" s="154">
        <v>8000</v>
      </c>
      <c r="T772" s="9">
        <v>5.4</v>
      </c>
      <c r="U772" s="8"/>
      <c r="W772" s="161">
        <f t="shared" si="39"/>
        <v>0</v>
      </c>
    </row>
    <row r="773" spans="2:23" ht="15" x14ac:dyDescent="0.2">
      <c r="B773" s="209"/>
      <c r="C773" s="122" t="s">
        <v>79</v>
      </c>
      <c r="D773" s="4" t="s">
        <v>2625</v>
      </c>
      <c r="E773" s="4" t="s">
        <v>82</v>
      </c>
      <c r="F773" s="18" t="s">
        <v>2638</v>
      </c>
      <c r="G773" s="6">
        <v>45580</v>
      </c>
      <c r="H773" s="6">
        <v>45580</v>
      </c>
      <c r="I773" s="7">
        <v>7000</v>
      </c>
      <c r="J773" s="8"/>
      <c r="K773" s="6">
        <v>46675</v>
      </c>
      <c r="L773" s="8">
        <v>100</v>
      </c>
      <c r="M773" s="7">
        <v>7000</v>
      </c>
      <c r="N773" s="7"/>
      <c r="O773" s="7">
        <v>7000</v>
      </c>
      <c r="P773" s="8"/>
      <c r="Q773" s="8"/>
      <c r="R773" s="8"/>
      <c r="S773" s="154">
        <v>7000</v>
      </c>
      <c r="T773" s="9">
        <v>5.75</v>
      </c>
      <c r="U773" s="8"/>
      <c r="W773" s="161">
        <f t="shared" si="39"/>
        <v>0</v>
      </c>
    </row>
    <row r="774" spans="2:23" ht="15" x14ac:dyDescent="0.2">
      <c r="B774" s="209"/>
      <c r="C774" s="122" t="s">
        <v>79</v>
      </c>
      <c r="D774" s="4" t="s">
        <v>2625</v>
      </c>
      <c r="E774" s="4" t="s">
        <v>82</v>
      </c>
      <c r="F774" s="18" t="s">
        <v>2639</v>
      </c>
      <c r="G774" s="6">
        <v>45580</v>
      </c>
      <c r="H774" s="6">
        <v>45580</v>
      </c>
      <c r="I774" s="7">
        <v>5000</v>
      </c>
      <c r="J774" s="8"/>
      <c r="K774" s="6">
        <v>46675</v>
      </c>
      <c r="L774" s="8">
        <v>100</v>
      </c>
      <c r="M774" s="7">
        <v>5000</v>
      </c>
      <c r="N774" s="7"/>
      <c r="O774" s="7">
        <v>5000</v>
      </c>
      <c r="P774" s="8"/>
      <c r="Q774" s="8"/>
      <c r="R774" s="8"/>
      <c r="S774" s="154">
        <v>5000</v>
      </c>
      <c r="T774" s="9">
        <v>6</v>
      </c>
      <c r="U774" s="8"/>
      <c r="W774" s="161">
        <f t="shared" si="39"/>
        <v>0</v>
      </c>
    </row>
    <row r="775" spans="2:23" ht="15" x14ac:dyDescent="0.2">
      <c r="B775" s="209"/>
      <c r="C775" s="122" t="s">
        <v>79</v>
      </c>
      <c r="D775" s="4" t="s">
        <v>2625</v>
      </c>
      <c r="E775" s="4" t="s">
        <v>85</v>
      </c>
      <c r="F775" s="18" t="s">
        <v>2640</v>
      </c>
      <c r="G775" s="6">
        <v>45580</v>
      </c>
      <c r="H775" s="6">
        <v>45580</v>
      </c>
      <c r="I775" s="7">
        <v>3000</v>
      </c>
      <c r="J775" s="8"/>
      <c r="K775" s="6">
        <v>47041</v>
      </c>
      <c r="L775" s="8">
        <v>100</v>
      </c>
      <c r="M775" s="7">
        <v>3000</v>
      </c>
      <c r="N775" s="7"/>
      <c r="O775" s="7">
        <v>3000</v>
      </c>
      <c r="P775" s="8"/>
      <c r="Q775" s="8"/>
      <c r="R775" s="8"/>
      <c r="S775" s="154">
        <v>3000</v>
      </c>
      <c r="T775" s="9">
        <v>5.75</v>
      </c>
      <c r="U775" s="8"/>
      <c r="W775" s="161">
        <f t="shared" si="39"/>
        <v>0</v>
      </c>
    </row>
    <row r="776" spans="2:23" ht="15" x14ac:dyDescent="0.2">
      <c r="B776" s="209"/>
      <c r="C776" s="122" t="s">
        <v>79</v>
      </c>
      <c r="D776" s="4" t="s">
        <v>2625</v>
      </c>
      <c r="E776" s="4" t="s">
        <v>85</v>
      </c>
      <c r="F776" s="18" t="s">
        <v>2641</v>
      </c>
      <c r="G776" s="6">
        <v>45580</v>
      </c>
      <c r="H776" s="6">
        <v>45580</v>
      </c>
      <c r="I776" s="7">
        <v>23598.29</v>
      </c>
      <c r="J776" s="8"/>
      <c r="K776" s="6">
        <v>47041</v>
      </c>
      <c r="L776" s="8">
        <v>100</v>
      </c>
      <c r="M776" s="7">
        <v>23598.29</v>
      </c>
      <c r="N776" s="7"/>
      <c r="O776" s="7">
        <v>23598.29</v>
      </c>
      <c r="P776" s="8"/>
      <c r="Q776" s="8"/>
      <c r="R776" s="8"/>
      <c r="S776" s="154">
        <v>23598.29</v>
      </c>
      <c r="T776" s="9">
        <v>6</v>
      </c>
      <c r="U776" s="8"/>
      <c r="W776" s="161">
        <f t="shared" si="39"/>
        <v>0</v>
      </c>
    </row>
    <row r="777" spans="2:23" ht="15" x14ac:dyDescent="0.2">
      <c r="B777" s="209"/>
      <c r="C777" s="122" t="s">
        <v>79</v>
      </c>
      <c r="D777" s="4" t="s">
        <v>2625</v>
      </c>
      <c r="E777" s="4" t="s">
        <v>85</v>
      </c>
      <c r="F777" s="18" t="s">
        <v>2642</v>
      </c>
      <c r="G777" s="6">
        <v>45580</v>
      </c>
      <c r="H777" s="6">
        <v>45580</v>
      </c>
      <c r="I777" s="7">
        <v>4880.16</v>
      </c>
      <c r="J777" s="8"/>
      <c r="K777" s="6">
        <v>47041</v>
      </c>
      <c r="L777" s="8">
        <v>100</v>
      </c>
      <c r="M777" s="7">
        <v>4880.16</v>
      </c>
      <c r="N777" s="7"/>
      <c r="O777" s="7">
        <v>4880.16</v>
      </c>
      <c r="P777" s="8"/>
      <c r="Q777" s="8"/>
      <c r="R777" s="8"/>
      <c r="S777" s="154">
        <v>4880.16</v>
      </c>
      <c r="T777" s="9">
        <v>6.5</v>
      </c>
      <c r="U777" s="8"/>
      <c r="W777" s="161">
        <f t="shared" si="39"/>
        <v>0</v>
      </c>
    </row>
    <row r="778" spans="2:23" ht="15" x14ac:dyDescent="0.2">
      <c r="B778" s="209"/>
      <c r="C778" s="122" t="s">
        <v>79</v>
      </c>
      <c r="D778" s="4" t="s">
        <v>2625</v>
      </c>
      <c r="E778" s="4" t="s">
        <v>77</v>
      </c>
      <c r="F778" s="18" t="s">
        <v>2643</v>
      </c>
      <c r="G778" s="6">
        <v>45580</v>
      </c>
      <c r="H778" s="6">
        <v>45580</v>
      </c>
      <c r="I778" s="7">
        <v>600</v>
      </c>
      <c r="J778" s="8"/>
      <c r="K778" s="6">
        <v>47406</v>
      </c>
      <c r="L778" s="8">
        <v>100</v>
      </c>
      <c r="M778" s="7"/>
      <c r="N778" s="7">
        <v>600</v>
      </c>
      <c r="O778" s="7">
        <v>600</v>
      </c>
      <c r="P778" s="8"/>
      <c r="Q778" s="8"/>
      <c r="R778" s="8"/>
      <c r="S778" s="154">
        <v>600</v>
      </c>
      <c r="T778" s="9">
        <v>6</v>
      </c>
      <c r="U778" s="8"/>
      <c r="W778" s="161">
        <f t="shared" si="39"/>
        <v>0</v>
      </c>
    </row>
    <row r="779" spans="2:23" ht="15" x14ac:dyDescent="0.2">
      <c r="B779" s="209"/>
      <c r="C779" s="122" t="s">
        <v>79</v>
      </c>
      <c r="D779" s="4" t="s">
        <v>2625</v>
      </c>
      <c r="E779" s="4" t="s">
        <v>92</v>
      </c>
      <c r="F779" s="18" t="s">
        <v>2644</v>
      </c>
      <c r="G779" s="6">
        <v>45580</v>
      </c>
      <c r="H779" s="6">
        <v>45580</v>
      </c>
      <c r="I779" s="7">
        <v>5100</v>
      </c>
      <c r="J779" s="8"/>
      <c r="K779" s="6">
        <v>49232</v>
      </c>
      <c r="L779" s="8">
        <v>100</v>
      </c>
      <c r="M779" s="7"/>
      <c r="N779" s="7">
        <v>5100</v>
      </c>
      <c r="O779" s="7">
        <v>5100</v>
      </c>
      <c r="P779" s="8"/>
      <c r="Q779" s="8"/>
      <c r="R779" s="8"/>
      <c r="S779" s="154">
        <v>5100</v>
      </c>
      <c r="T779" s="9">
        <v>5.5</v>
      </c>
      <c r="U779" s="8"/>
      <c r="W779" s="161">
        <f t="shared" si="39"/>
        <v>0</v>
      </c>
    </row>
    <row r="780" spans="2:23" ht="15" x14ac:dyDescent="0.2">
      <c r="B780" s="209"/>
      <c r="C780" s="122" t="s">
        <v>79</v>
      </c>
      <c r="D780" s="4" t="s">
        <v>2625</v>
      </c>
      <c r="E780" s="4" t="s">
        <v>92</v>
      </c>
      <c r="F780" s="18" t="s">
        <v>2645</v>
      </c>
      <c r="G780" s="6">
        <v>45580</v>
      </c>
      <c r="H780" s="6">
        <v>45580</v>
      </c>
      <c r="I780" s="7">
        <v>5050</v>
      </c>
      <c r="J780" s="8"/>
      <c r="K780" s="6">
        <v>49232</v>
      </c>
      <c r="L780" s="8">
        <v>100</v>
      </c>
      <c r="M780" s="7"/>
      <c r="N780" s="7">
        <v>5050</v>
      </c>
      <c r="O780" s="7">
        <v>5050</v>
      </c>
      <c r="P780" s="8"/>
      <c r="Q780" s="8"/>
      <c r="R780" s="8"/>
      <c r="S780" s="154">
        <v>5050</v>
      </c>
      <c r="T780" s="9">
        <v>6.5</v>
      </c>
      <c r="U780" s="8"/>
      <c r="W780" s="161">
        <f t="shared" si="39"/>
        <v>0</v>
      </c>
    </row>
    <row r="781" spans="2:23" ht="15" x14ac:dyDescent="0.2">
      <c r="B781" s="209"/>
      <c r="C781" s="122" t="s">
        <v>79</v>
      </c>
      <c r="D781" s="4" t="s">
        <v>2625</v>
      </c>
      <c r="E781" s="4" t="s">
        <v>92</v>
      </c>
      <c r="F781" s="18" t="s">
        <v>2646</v>
      </c>
      <c r="G781" s="6">
        <v>45580</v>
      </c>
      <c r="H781" s="6">
        <v>45580</v>
      </c>
      <c r="I781" s="7">
        <v>24197.439999999999</v>
      </c>
      <c r="J781" s="8"/>
      <c r="K781" s="6">
        <v>49232</v>
      </c>
      <c r="L781" s="8">
        <v>100</v>
      </c>
      <c r="M781" s="7"/>
      <c r="N781" s="7">
        <v>24197.439999999999</v>
      </c>
      <c r="O781" s="7">
        <v>24197.439999999999</v>
      </c>
      <c r="P781" s="8"/>
      <c r="Q781" s="8"/>
      <c r="R781" s="8"/>
      <c r="S781" s="154">
        <v>24197.439999999999</v>
      </c>
      <c r="T781" s="9">
        <v>6</v>
      </c>
      <c r="U781" s="8"/>
      <c r="W781" s="161">
        <f t="shared" si="39"/>
        <v>0</v>
      </c>
    </row>
    <row r="782" spans="2:23" ht="15" x14ac:dyDescent="0.2">
      <c r="B782" s="209"/>
      <c r="C782" s="122" t="s">
        <v>79</v>
      </c>
      <c r="D782" s="4" t="s">
        <v>2625</v>
      </c>
      <c r="E782" s="4" t="s">
        <v>92</v>
      </c>
      <c r="F782" s="18" t="s">
        <v>2647</v>
      </c>
      <c r="G782" s="6">
        <v>45580</v>
      </c>
      <c r="H782" s="6">
        <v>45580</v>
      </c>
      <c r="I782" s="7">
        <v>2590</v>
      </c>
      <c r="J782" s="8"/>
      <c r="K782" s="6">
        <v>49232</v>
      </c>
      <c r="L782" s="8">
        <v>100</v>
      </c>
      <c r="M782" s="7"/>
      <c r="N782" s="7">
        <v>2590</v>
      </c>
      <c r="O782" s="7">
        <v>2590</v>
      </c>
      <c r="P782" s="8"/>
      <c r="Q782" s="8"/>
      <c r="R782" s="8"/>
      <c r="S782" s="154">
        <v>2590</v>
      </c>
      <c r="T782" s="9">
        <v>6.25</v>
      </c>
      <c r="U782" s="8"/>
      <c r="W782" s="161">
        <f t="shared" si="39"/>
        <v>0</v>
      </c>
    </row>
    <row r="783" spans="2:23" ht="15" x14ac:dyDescent="0.2">
      <c r="B783" s="209"/>
      <c r="C783" s="122" t="s">
        <v>79</v>
      </c>
      <c r="D783" s="4" t="s">
        <v>2625</v>
      </c>
      <c r="E783" s="4" t="s">
        <v>92</v>
      </c>
      <c r="F783" s="18" t="s">
        <v>2648</v>
      </c>
      <c r="G783" s="6">
        <v>45580</v>
      </c>
      <c r="H783" s="6">
        <v>45580</v>
      </c>
      <c r="I783" s="7">
        <v>2700</v>
      </c>
      <c r="J783" s="8"/>
      <c r="K783" s="6">
        <v>49232</v>
      </c>
      <c r="L783" s="8">
        <v>100</v>
      </c>
      <c r="M783" s="7"/>
      <c r="N783" s="7">
        <v>2700</v>
      </c>
      <c r="O783" s="7">
        <v>2700</v>
      </c>
      <c r="P783" s="8"/>
      <c r="Q783" s="8"/>
      <c r="R783" s="8"/>
      <c r="S783" s="154">
        <v>2700</v>
      </c>
      <c r="T783" s="9">
        <v>6.2</v>
      </c>
      <c r="U783" s="8"/>
      <c r="W783" s="161">
        <f t="shared" si="39"/>
        <v>0</v>
      </c>
    </row>
    <row r="784" spans="2:23" ht="15" x14ac:dyDescent="0.2">
      <c r="B784" s="209"/>
      <c r="C784" s="122" t="s">
        <v>79</v>
      </c>
      <c r="D784" s="4" t="s">
        <v>1177</v>
      </c>
      <c r="E784" s="4" t="s">
        <v>82</v>
      </c>
      <c r="F784" s="18" t="s">
        <v>2596</v>
      </c>
      <c r="G784" s="6">
        <v>45580</v>
      </c>
      <c r="H784" s="6">
        <v>45582</v>
      </c>
      <c r="I784" s="7">
        <v>15000</v>
      </c>
      <c r="J784" s="8">
        <v>91.360799999999998</v>
      </c>
      <c r="K784" s="6">
        <v>46677</v>
      </c>
      <c r="L784" s="8">
        <v>12.933299999999999</v>
      </c>
      <c r="M784" s="7">
        <v>0</v>
      </c>
      <c r="N784" s="7">
        <v>1940</v>
      </c>
      <c r="O784" s="7">
        <v>1940</v>
      </c>
      <c r="P784" s="8">
        <v>91</v>
      </c>
      <c r="Q784" s="8">
        <v>96</v>
      </c>
      <c r="R784" s="8">
        <v>91</v>
      </c>
      <c r="S784" s="154">
        <v>15000</v>
      </c>
      <c r="T784" s="9">
        <v>6</v>
      </c>
      <c r="U784" s="8">
        <v>9.3699999999999992</v>
      </c>
      <c r="W784" s="161">
        <f t="shared" si="39"/>
        <v>13060</v>
      </c>
    </row>
    <row r="785" spans="2:23" ht="15" x14ac:dyDescent="0.2">
      <c r="B785" s="209"/>
      <c r="C785" s="122" t="s">
        <v>113</v>
      </c>
      <c r="D785" s="4" t="s">
        <v>1177</v>
      </c>
      <c r="E785" s="4" t="s">
        <v>82</v>
      </c>
      <c r="F785" s="18" t="s">
        <v>2597</v>
      </c>
      <c r="G785" s="6">
        <v>45581</v>
      </c>
      <c r="H785" s="6">
        <v>45583</v>
      </c>
      <c r="I785" s="7">
        <v>30000</v>
      </c>
      <c r="J785" s="8">
        <v>90.1815</v>
      </c>
      <c r="K785" s="6">
        <v>46678</v>
      </c>
      <c r="L785" s="8">
        <v>21.654</v>
      </c>
      <c r="M785" s="7">
        <v>0</v>
      </c>
      <c r="N785" s="7">
        <v>6496.19</v>
      </c>
      <c r="O785" s="7">
        <v>6496.19</v>
      </c>
      <c r="P785" s="8">
        <v>90</v>
      </c>
      <c r="Q785" s="8">
        <v>92</v>
      </c>
      <c r="R785" s="8">
        <v>90</v>
      </c>
      <c r="S785" s="154">
        <v>30000</v>
      </c>
      <c r="T785" s="9">
        <v>6.5</v>
      </c>
      <c r="U785" s="8">
        <v>10.39</v>
      </c>
      <c r="W785" s="161">
        <f t="shared" si="39"/>
        <v>23503.81</v>
      </c>
    </row>
    <row r="786" spans="2:23" ht="15" x14ac:dyDescent="0.2">
      <c r="B786" s="209"/>
      <c r="C786" s="122" t="s">
        <v>111</v>
      </c>
      <c r="D786" s="4" t="s">
        <v>1177</v>
      </c>
      <c r="E786" s="4" t="s">
        <v>77</v>
      </c>
      <c r="F786" s="18" t="s">
        <v>2608</v>
      </c>
      <c r="G786" s="6">
        <v>45588</v>
      </c>
      <c r="H786" s="6">
        <v>45590</v>
      </c>
      <c r="I786" s="7"/>
      <c r="J786" s="8"/>
      <c r="K786" s="6"/>
      <c r="L786" s="8"/>
      <c r="M786" s="7"/>
      <c r="N786" s="7">
        <v>0</v>
      </c>
      <c r="O786" s="7"/>
      <c r="P786" s="8"/>
      <c r="Q786" s="8"/>
      <c r="R786" s="8"/>
      <c r="S786" s="154">
        <v>0</v>
      </c>
      <c r="T786" s="9"/>
      <c r="U786" s="8"/>
      <c r="W786" s="161">
        <f t="shared" si="39"/>
        <v>0</v>
      </c>
    </row>
    <row r="787" spans="2:23" ht="15" x14ac:dyDescent="0.2">
      <c r="B787" s="209"/>
      <c r="C787" s="122" t="s">
        <v>111</v>
      </c>
      <c r="D787" s="4" t="s">
        <v>1177</v>
      </c>
      <c r="E787" s="4" t="s">
        <v>85</v>
      </c>
      <c r="F787" s="18" t="s">
        <v>2609</v>
      </c>
      <c r="G787" s="6">
        <v>45588</v>
      </c>
      <c r="H787" s="6">
        <v>45590</v>
      </c>
      <c r="I787" s="7"/>
      <c r="J787" s="8"/>
      <c r="K787" s="6">
        <v>46526</v>
      </c>
      <c r="L787" s="8"/>
      <c r="M787" s="7"/>
      <c r="N787" s="7">
        <v>0</v>
      </c>
      <c r="O787" s="7"/>
      <c r="P787" s="8"/>
      <c r="Q787" s="8"/>
      <c r="R787" s="8"/>
      <c r="S787" s="154">
        <v>0</v>
      </c>
      <c r="T787" s="9"/>
      <c r="U787" s="8" t="s">
        <v>2611</v>
      </c>
      <c r="W787" s="161">
        <f t="shared" si="39"/>
        <v>0</v>
      </c>
    </row>
    <row r="788" spans="2:23" ht="15" x14ac:dyDescent="0.2">
      <c r="B788" s="209"/>
      <c r="C788" s="122" t="s">
        <v>113</v>
      </c>
      <c r="D788" s="4" t="s">
        <v>1177</v>
      </c>
      <c r="E788" s="4" t="s">
        <v>82</v>
      </c>
      <c r="F788" s="18" t="s">
        <v>2610</v>
      </c>
      <c r="G788" s="6">
        <v>45588</v>
      </c>
      <c r="H788" s="6">
        <v>45590</v>
      </c>
      <c r="I788" s="7">
        <v>30000</v>
      </c>
      <c r="J788" s="8">
        <v>90.066299999999998</v>
      </c>
      <c r="K788" s="6">
        <v>46685</v>
      </c>
      <c r="L788" s="8">
        <v>15.114599999999999</v>
      </c>
      <c r="M788" s="7">
        <v>500</v>
      </c>
      <c r="N788" s="7">
        <v>4034.37</v>
      </c>
      <c r="O788" s="7">
        <v>4534.37</v>
      </c>
      <c r="P788" s="8">
        <v>90</v>
      </c>
      <c r="Q788" s="8">
        <v>92</v>
      </c>
      <c r="R788" s="8">
        <v>90</v>
      </c>
      <c r="S788" s="154">
        <v>30000</v>
      </c>
      <c r="T788" s="9">
        <v>6.5</v>
      </c>
      <c r="U788" s="8">
        <v>10.44</v>
      </c>
      <c r="W788" s="161">
        <f t="shared" si="39"/>
        <v>25465.63</v>
      </c>
    </row>
    <row r="789" spans="2:23" ht="15" x14ac:dyDescent="0.2">
      <c r="B789" s="209"/>
      <c r="C789" s="122" t="s">
        <v>79</v>
      </c>
      <c r="D789" s="4" t="s">
        <v>2625</v>
      </c>
      <c r="E789" s="4" t="s">
        <v>82</v>
      </c>
      <c r="F789" s="18" t="s">
        <v>2649</v>
      </c>
      <c r="G789" s="6">
        <v>45596</v>
      </c>
      <c r="H789" s="6">
        <v>45596</v>
      </c>
      <c r="I789" s="7">
        <v>5750</v>
      </c>
      <c r="J789" s="8"/>
      <c r="K789" s="6">
        <v>46691</v>
      </c>
      <c r="L789" s="8">
        <v>100</v>
      </c>
      <c r="M789" s="7">
        <v>5750</v>
      </c>
      <c r="N789" s="7">
        <v>0</v>
      </c>
      <c r="O789" s="7">
        <v>5750</v>
      </c>
      <c r="P789" s="8"/>
      <c r="Q789" s="8"/>
      <c r="R789" s="8"/>
      <c r="S789" s="154">
        <v>5750</v>
      </c>
      <c r="T789" s="9">
        <v>5.75</v>
      </c>
      <c r="U789" s="8"/>
      <c r="W789" s="161">
        <f t="shared" si="39"/>
        <v>0</v>
      </c>
    </row>
    <row r="790" spans="2:23" ht="15" x14ac:dyDescent="0.2">
      <c r="B790" s="209"/>
      <c r="C790" s="122" t="s">
        <v>79</v>
      </c>
      <c r="D790" s="4" t="s">
        <v>2625</v>
      </c>
      <c r="E790" s="4" t="s">
        <v>85</v>
      </c>
      <c r="F790" s="18" t="s">
        <v>2650</v>
      </c>
      <c r="G790" s="6">
        <v>45596</v>
      </c>
      <c r="H790" s="6">
        <v>45596</v>
      </c>
      <c r="I790" s="7">
        <v>4911.5</v>
      </c>
      <c r="J790" s="8"/>
      <c r="K790" s="6">
        <v>47057</v>
      </c>
      <c r="L790" s="8">
        <v>100</v>
      </c>
      <c r="M790" s="7">
        <v>4911.5</v>
      </c>
      <c r="N790" s="7">
        <v>0</v>
      </c>
      <c r="O790" s="7">
        <v>4911.5</v>
      </c>
      <c r="P790" s="8"/>
      <c r="Q790" s="8"/>
      <c r="R790" s="8"/>
      <c r="S790" s="154">
        <v>4911.5</v>
      </c>
      <c r="T790" s="9">
        <v>6</v>
      </c>
      <c r="U790" s="8"/>
      <c r="W790" s="161">
        <f t="shared" si="39"/>
        <v>0</v>
      </c>
    </row>
    <row r="791" spans="2:23" ht="15" x14ac:dyDescent="0.2">
      <c r="B791" s="209"/>
      <c r="C791" s="122" t="s">
        <v>79</v>
      </c>
      <c r="D791" s="4" t="s">
        <v>2625</v>
      </c>
      <c r="E791" s="4" t="s">
        <v>85</v>
      </c>
      <c r="F791" s="18" t="s">
        <v>2651</v>
      </c>
      <c r="G791" s="6">
        <v>45596</v>
      </c>
      <c r="H791" s="6">
        <v>45596</v>
      </c>
      <c r="I791" s="7">
        <v>2500</v>
      </c>
      <c r="J791" s="8"/>
      <c r="K791" s="6">
        <v>47422</v>
      </c>
      <c r="L791" s="8">
        <v>100</v>
      </c>
      <c r="M791" s="7">
        <v>2500</v>
      </c>
      <c r="N791" s="7">
        <v>0</v>
      </c>
      <c r="O791" s="7">
        <v>2500</v>
      </c>
      <c r="P791" s="8"/>
      <c r="Q791" s="8"/>
      <c r="R791" s="8"/>
      <c r="S791" s="154">
        <v>2500</v>
      </c>
      <c r="T791" s="9">
        <v>5.9</v>
      </c>
      <c r="U791" s="8"/>
      <c r="W791" s="161">
        <f t="shared" si="39"/>
        <v>0</v>
      </c>
    </row>
    <row r="792" spans="2:23" ht="15" x14ac:dyDescent="0.2">
      <c r="B792" s="209"/>
      <c r="C792" s="122" t="s">
        <v>79</v>
      </c>
      <c r="D792" s="4" t="s">
        <v>2625</v>
      </c>
      <c r="E792" s="4" t="s">
        <v>77</v>
      </c>
      <c r="F792" s="18" t="s">
        <v>2652</v>
      </c>
      <c r="G792" s="6">
        <v>45596</v>
      </c>
      <c r="H792" s="6">
        <v>45596</v>
      </c>
      <c r="I792" s="7">
        <v>4000</v>
      </c>
      <c r="J792" s="8"/>
      <c r="K792" s="6">
        <v>47422</v>
      </c>
      <c r="L792" s="8">
        <v>100</v>
      </c>
      <c r="M792" s="7">
        <v>4000</v>
      </c>
      <c r="N792" s="7">
        <v>0</v>
      </c>
      <c r="O792" s="7">
        <v>4000</v>
      </c>
      <c r="P792" s="8"/>
      <c r="Q792" s="8"/>
      <c r="R792" s="8"/>
      <c r="S792" s="154">
        <v>4000</v>
      </c>
      <c r="T792" s="9">
        <v>6.5</v>
      </c>
      <c r="U792" s="8"/>
      <c r="W792" s="161">
        <f t="shared" si="39"/>
        <v>0</v>
      </c>
    </row>
    <row r="793" spans="2:23" ht="15" x14ac:dyDescent="0.2">
      <c r="B793" s="209"/>
      <c r="C793" s="122" t="s">
        <v>79</v>
      </c>
      <c r="D793" s="4" t="s">
        <v>2625</v>
      </c>
      <c r="E793" s="4" t="s">
        <v>77</v>
      </c>
      <c r="F793" s="18" t="s">
        <v>2653</v>
      </c>
      <c r="G793" s="6">
        <v>45596</v>
      </c>
      <c r="H793" s="6">
        <v>45596</v>
      </c>
      <c r="I793" s="7">
        <v>3575</v>
      </c>
      <c r="J793" s="8"/>
      <c r="K793" s="6">
        <v>47422</v>
      </c>
      <c r="L793" s="8">
        <v>100</v>
      </c>
      <c r="M793" s="7">
        <v>3575</v>
      </c>
      <c r="N793" s="7">
        <v>0</v>
      </c>
      <c r="O793" s="7">
        <v>3575</v>
      </c>
      <c r="P793" s="8"/>
      <c r="Q793" s="8"/>
      <c r="R793" s="8"/>
      <c r="S793" s="154">
        <v>3575</v>
      </c>
      <c r="T793" s="9">
        <v>5.4</v>
      </c>
      <c r="U793" s="8"/>
      <c r="W793" s="161">
        <f t="shared" si="39"/>
        <v>0</v>
      </c>
    </row>
    <row r="794" spans="2:23" ht="15" x14ac:dyDescent="0.2">
      <c r="B794" s="209"/>
      <c r="C794" s="122" t="s">
        <v>79</v>
      </c>
      <c r="D794" s="4" t="s">
        <v>2625</v>
      </c>
      <c r="E794" s="4" t="s">
        <v>101</v>
      </c>
      <c r="F794" s="18" t="s">
        <v>2654</v>
      </c>
      <c r="G794" s="6">
        <v>45596</v>
      </c>
      <c r="H794" s="6">
        <v>45596</v>
      </c>
      <c r="I794" s="7">
        <v>5500</v>
      </c>
      <c r="J794" s="8"/>
      <c r="K794" s="6">
        <v>48152</v>
      </c>
      <c r="L794" s="8">
        <v>100</v>
      </c>
      <c r="M794" s="7">
        <v>5500</v>
      </c>
      <c r="N794" s="7">
        <v>0</v>
      </c>
      <c r="O794" s="7">
        <v>5500</v>
      </c>
      <c r="P794" s="8"/>
      <c r="Q794" s="8"/>
      <c r="R794" s="8"/>
      <c r="S794" s="154">
        <v>5500</v>
      </c>
      <c r="T794" s="9">
        <v>6.5</v>
      </c>
      <c r="U794" s="8"/>
      <c r="W794" s="161">
        <f t="shared" si="39"/>
        <v>0</v>
      </c>
    </row>
    <row r="795" spans="2:23" ht="15" x14ac:dyDescent="0.2">
      <c r="B795" s="209"/>
      <c r="C795" s="122" t="s">
        <v>79</v>
      </c>
      <c r="D795" s="4" t="s">
        <v>2625</v>
      </c>
      <c r="E795" s="4" t="s">
        <v>101</v>
      </c>
      <c r="F795" s="18" t="s">
        <v>2655</v>
      </c>
      <c r="G795" s="6">
        <v>45596</v>
      </c>
      <c r="H795" s="6">
        <v>45596</v>
      </c>
      <c r="I795" s="7">
        <v>2400</v>
      </c>
      <c r="J795" s="8"/>
      <c r="K795" s="6">
        <v>48152</v>
      </c>
      <c r="L795" s="8">
        <v>100</v>
      </c>
      <c r="M795" s="7">
        <v>2400</v>
      </c>
      <c r="N795" s="7">
        <v>0</v>
      </c>
      <c r="O795" s="7">
        <v>2400</v>
      </c>
      <c r="P795" s="8"/>
      <c r="Q795" s="8"/>
      <c r="R795" s="8"/>
      <c r="S795" s="154">
        <v>2400</v>
      </c>
      <c r="T795" s="9">
        <v>6</v>
      </c>
      <c r="U795" s="8"/>
      <c r="W795" s="161">
        <f t="shared" si="39"/>
        <v>0</v>
      </c>
    </row>
    <row r="796" spans="2:23" ht="15" x14ac:dyDescent="0.2">
      <c r="B796" s="209"/>
      <c r="C796" s="122" t="s">
        <v>79</v>
      </c>
      <c r="D796" s="4" t="s">
        <v>2625</v>
      </c>
      <c r="E796" s="4" t="s">
        <v>1127</v>
      </c>
      <c r="F796" s="18" t="s">
        <v>2656</v>
      </c>
      <c r="G796" s="6">
        <v>45596</v>
      </c>
      <c r="H796" s="6">
        <v>45596</v>
      </c>
      <c r="I796" s="7">
        <v>3000</v>
      </c>
      <c r="J796" s="8"/>
      <c r="K796" s="6">
        <v>48518</v>
      </c>
      <c r="L796" s="8">
        <v>100</v>
      </c>
      <c r="M796" s="7">
        <v>3000</v>
      </c>
      <c r="N796" s="7">
        <v>0</v>
      </c>
      <c r="O796" s="7">
        <v>3000</v>
      </c>
      <c r="P796" s="8"/>
      <c r="Q796" s="8"/>
      <c r="R796" s="8"/>
      <c r="S796" s="154">
        <v>3000</v>
      </c>
      <c r="T796" s="9">
        <v>6.75</v>
      </c>
      <c r="U796" s="8"/>
      <c r="W796" s="161">
        <f t="shared" si="39"/>
        <v>0</v>
      </c>
    </row>
    <row r="797" spans="2:23" ht="15" x14ac:dyDescent="0.2">
      <c r="B797" s="209"/>
      <c r="C797" s="122" t="s">
        <v>79</v>
      </c>
      <c r="D797" s="4" t="s">
        <v>2625</v>
      </c>
      <c r="E797" s="4" t="s">
        <v>1127</v>
      </c>
      <c r="F797" s="18" t="s">
        <v>2657</v>
      </c>
      <c r="G797" s="6">
        <v>45596</v>
      </c>
      <c r="H797" s="6">
        <v>45596</v>
      </c>
      <c r="I797" s="7">
        <v>3450</v>
      </c>
      <c r="J797" s="8"/>
      <c r="K797" s="6">
        <v>48518</v>
      </c>
      <c r="L797" s="8">
        <v>100</v>
      </c>
      <c r="M797" s="7">
        <v>3450</v>
      </c>
      <c r="N797" s="7">
        <v>0</v>
      </c>
      <c r="O797" s="7">
        <v>3450</v>
      </c>
      <c r="P797" s="8"/>
      <c r="Q797" s="8"/>
      <c r="R797" s="8"/>
      <c r="S797" s="154">
        <v>3450</v>
      </c>
      <c r="T797" s="9">
        <v>6.5</v>
      </c>
      <c r="U797" s="8"/>
      <c r="W797" s="161">
        <f t="shared" si="39"/>
        <v>0</v>
      </c>
    </row>
    <row r="798" spans="2:23" ht="15" x14ac:dyDescent="0.2">
      <c r="B798" s="218" t="s">
        <v>161</v>
      </c>
      <c r="C798" s="11" t="s">
        <v>113</v>
      </c>
      <c r="D798" s="11" t="s">
        <v>1177</v>
      </c>
      <c r="E798" s="68" t="s">
        <v>80</v>
      </c>
      <c r="F798" s="68" t="s">
        <v>2624</v>
      </c>
      <c r="G798" s="13">
        <v>45595</v>
      </c>
      <c r="H798" s="13">
        <v>45597</v>
      </c>
      <c r="I798" s="14">
        <v>30000</v>
      </c>
      <c r="J798" s="15">
        <v>93.322500000000005</v>
      </c>
      <c r="K798" s="13">
        <v>46327</v>
      </c>
      <c r="L798" s="15">
        <v>42.537700000000001</v>
      </c>
      <c r="M798" s="14">
        <v>300</v>
      </c>
      <c r="N798" s="14">
        <v>12461.3</v>
      </c>
      <c r="O798" s="14">
        <v>12761.3</v>
      </c>
      <c r="P798" s="15">
        <v>90</v>
      </c>
      <c r="Q798" s="15">
        <v>94</v>
      </c>
      <c r="R798" s="15">
        <v>90</v>
      </c>
      <c r="S798" s="153">
        <v>30000</v>
      </c>
      <c r="T798" s="16">
        <v>6.5</v>
      </c>
      <c r="U798" s="15">
        <v>10.28</v>
      </c>
      <c r="W798" s="161">
        <f t="shared" si="39"/>
        <v>17238.7</v>
      </c>
    </row>
    <row r="799" spans="2:23" ht="15" x14ac:dyDescent="0.2">
      <c r="B799" s="214"/>
      <c r="C799" s="11" t="s">
        <v>111</v>
      </c>
      <c r="D799" s="11" t="s">
        <v>1177</v>
      </c>
      <c r="E799" s="68" t="s">
        <v>77</v>
      </c>
      <c r="F799" s="68" t="s">
        <v>2658</v>
      </c>
      <c r="G799" s="13">
        <v>45602</v>
      </c>
      <c r="H799" s="13">
        <v>45604</v>
      </c>
      <c r="I799" s="14">
        <v>10000</v>
      </c>
      <c r="J799" s="15">
        <v>95.601200000000006</v>
      </c>
      <c r="K799" s="13">
        <v>46247</v>
      </c>
      <c r="L799" s="15">
        <v>61</v>
      </c>
      <c r="M799" s="14">
        <v>1000</v>
      </c>
      <c r="N799" s="14">
        <v>5100</v>
      </c>
      <c r="O799" s="14">
        <v>6100</v>
      </c>
      <c r="P799" s="15">
        <v>90.8</v>
      </c>
      <c r="Q799" s="15">
        <v>95</v>
      </c>
      <c r="R799" s="15">
        <v>90.8</v>
      </c>
      <c r="S799" s="153">
        <v>10000</v>
      </c>
      <c r="T799" s="16">
        <v>6.25</v>
      </c>
      <c r="U799" s="15">
        <v>8.69</v>
      </c>
      <c r="W799" s="161">
        <f t="shared" si="39"/>
        <v>3900</v>
      </c>
    </row>
    <row r="800" spans="2:23" ht="15" x14ac:dyDescent="0.2">
      <c r="B800" s="214"/>
      <c r="C800" s="11" t="s">
        <v>113</v>
      </c>
      <c r="D800" s="11" t="s">
        <v>1177</v>
      </c>
      <c r="E800" s="68" t="s">
        <v>80</v>
      </c>
      <c r="F800" s="68" t="s">
        <v>2659</v>
      </c>
      <c r="G800" s="13">
        <v>45602</v>
      </c>
      <c r="H800" s="13">
        <v>45604</v>
      </c>
      <c r="I800" s="14">
        <v>15000</v>
      </c>
      <c r="J800" s="15">
        <v>93.522499999999994</v>
      </c>
      <c r="K800" s="13">
        <v>46327</v>
      </c>
      <c r="L800" s="15">
        <v>34.786700000000003</v>
      </c>
      <c r="M800" s="14">
        <v>2000</v>
      </c>
      <c r="N800" s="14">
        <v>3218</v>
      </c>
      <c r="O800" s="14">
        <v>5218</v>
      </c>
      <c r="P800" s="15">
        <v>90</v>
      </c>
      <c r="Q800" s="15">
        <v>95</v>
      </c>
      <c r="R800" s="15">
        <v>90</v>
      </c>
      <c r="S800" s="153">
        <v>15000</v>
      </c>
      <c r="T800" s="16">
        <v>6.5</v>
      </c>
      <c r="U800" s="15">
        <v>10.16</v>
      </c>
      <c r="W800" s="161">
        <f t="shared" si="39"/>
        <v>9782</v>
      </c>
    </row>
    <row r="801" spans="2:23" ht="15" x14ac:dyDescent="0.2">
      <c r="B801" s="214"/>
      <c r="C801" s="11" t="s">
        <v>113</v>
      </c>
      <c r="D801" s="11" t="s">
        <v>1177</v>
      </c>
      <c r="E801" s="68" t="s">
        <v>82</v>
      </c>
      <c r="F801" s="68" t="s">
        <v>2680</v>
      </c>
      <c r="G801" s="13">
        <v>45609</v>
      </c>
      <c r="H801" s="13">
        <v>45611</v>
      </c>
      <c r="I801" s="14">
        <v>30000</v>
      </c>
      <c r="J801" s="15">
        <v>90</v>
      </c>
      <c r="K801" s="13">
        <v>46706</v>
      </c>
      <c r="L801" s="15">
        <v>44.291699999999999</v>
      </c>
      <c r="M801" s="14">
        <v>908.15</v>
      </c>
      <c r="N801" s="14">
        <v>10091.85</v>
      </c>
      <c r="O801" s="14">
        <v>11000</v>
      </c>
      <c r="P801" s="15">
        <v>90</v>
      </c>
      <c r="Q801" s="15">
        <v>90</v>
      </c>
      <c r="R801" s="15">
        <v>90</v>
      </c>
      <c r="S801" s="153">
        <v>30000</v>
      </c>
      <c r="T801" s="16">
        <v>6.5</v>
      </c>
      <c r="U801" s="15">
        <v>10.47</v>
      </c>
      <c r="W801" s="161">
        <f t="shared" si="39"/>
        <v>19000</v>
      </c>
    </row>
    <row r="802" spans="2:23" ht="15" x14ac:dyDescent="0.2">
      <c r="B802" s="214"/>
      <c r="C802" s="11" t="s">
        <v>408</v>
      </c>
      <c r="D802" s="11" t="s">
        <v>1177</v>
      </c>
      <c r="E802" s="68" t="s">
        <v>77</v>
      </c>
      <c r="F802" s="68" t="s">
        <v>2681</v>
      </c>
      <c r="G802" s="13">
        <v>45614</v>
      </c>
      <c r="H802" s="13">
        <v>45616</v>
      </c>
      <c r="I802" s="14">
        <v>7500</v>
      </c>
      <c r="J802" s="15">
        <v>88</v>
      </c>
      <c r="K802" s="13">
        <v>47442</v>
      </c>
      <c r="L802" s="15">
        <v>16.2</v>
      </c>
      <c r="M802" s="14">
        <v>1215</v>
      </c>
      <c r="N802" s="14">
        <v>0</v>
      </c>
      <c r="O802" s="14">
        <v>1215</v>
      </c>
      <c r="P802" s="15">
        <v>88</v>
      </c>
      <c r="Q802" s="15">
        <v>88</v>
      </c>
      <c r="R802" s="15">
        <v>88</v>
      </c>
      <c r="S802" s="153">
        <v>7500</v>
      </c>
      <c r="T802" s="16">
        <v>7</v>
      </c>
      <c r="U802" s="15">
        <v>10.119999999999999</v>
      </c>
      <c r="W802" s="161">
        <f t="shared" si="39"/>
        <v>6285</v>
      </c>
    </row>
    <row r="803" spans="2:23" ht="15" x14ac:dyDescent="0.2">
      <c r="B803" s="214"/>
      <c r="C803" s="11" t="s">
        <v>408</v>
      </c>
      <c r="D803" s="11" t="s">
        <v>1177</v>
      </c>
      <c r="E803" s="68" t="s">
        <v>85</v>
      </c>
      <c r="F803" s="68" t="s">
        <v>2682</v>
      </c>
      <c r="G803" s="13">
        <v>45614</v>
      </c>
      <c r="H803" s="13">
        <v>45616</v>
      </c>
      <c r="I803" s="14">
        <v>10000</v>
      </c>
      <c r="J803" s="15">
        <v>89</v>
      </c>
      <c r="K803" s="13">
        <v>47077</v>
      </c>
      <c r="L803" s="15">
        <v>4</v>
      </c>
      <c r="M803" s="14">
        <v>400</v>
      </c>
      <c r="N803" s="14">
        <v>0</v>
      </c>
      <c r="O803" s="14">
        <v>400</v>
      </c>
      <c r="P803" s="15">
        <v>89</v>
      </c>
      <c r="Q803" s="15">
        <v>89</v>
      </c>
      <c r="R803" s="15">
        <v>89</v>
      </c>
      <c r="S803" s="153">
        <v>10000</v>
      </c>
      <c r="T803" s="16">
        <v>6.75</v>
      </c>
      <c r="U803" s="15">
        <v>10.17</v>
      </c>
      <c r="W803" s="161">
        <f t="shared" si="39"/>
        <v>9600</v>
      </c>
    </row>
    <row r="804" spans="2:23" ht="15" x14ac:dyDescent="0.2">
      <c r="B804" s="214"/>
      <c r="C804" s="11" t="s">
        <v>111</v>
      </c>
      <c r="D804" s="11" t="s">
        <v>1177</v>
      </c>
      <c r="E804" s="68" t="s">
        <v>85</v>
      </c>
      <c r="F804" s="68" t="s">
        <v>2683</v>
      </c>
      <c r="G804" s="13">
        <v>45616</v>
      </c>
      <c r="H804" s="13">
        <v>45618</v>
      </c>
      <c r="I804" s="14"/>
      <c r="J804" s="15"/>
      <c r="K804" s="13"/>
      <c r="L804" s="15"/>
      <c r="M804" s="14"/>
      <c r="N804" s="14">
        <v>0</v>
      </c>
      <c r="O804" s="14"/>
      <c r="P804" s="15"/>
      <c r="Q804" s="15"/>
      <c r="R804" s="15"/>
      <c r="S804" s="153">
        <v>0</v>
      </c>
      <c r="T804" s="16"/>
      <c r="U804" s="15"/>
      <c r="W804" s="161">
        <f t="shared" si="39"/>
        <v>0</v>
      </c>
    </row>
    <row r="805" spans="2:23" ht="15" x14ac:dyDescent="0.2">
      <c r="B805" s="214"/>
      <c r="C805" s="11" t="s">
        <v>76</v>
      </c>
      <c r="D805" s="11" t="s">
        <v>1177</v>
      </c>
      <c r="E805" s="68" t="s">
        <v>77</v>
      </c>
      <c r="F805" s="68" t="s">
        <v>2684</v>
      </c>
      <c r="G805" s="13">
        <v>45621</v>
      </c>
      <c r="H805" s="13">
        <v>45623</v>
      </c>
      <c r="I805" s="14">
        <v>30000</v>
      </c>
      <c r="J805" s="15">
        <v>94.944900000000004</v>
      </c>
      <c r="K805" s="13">
        <v>47449</v>
      </c>
      <c r="L805" s="15">
        <v>84.376300000000001</v>
      </c>
      <c r="M805" s="14">
        <v>11186</v>
      </c>
      <c r="N805" s="14">
        <v>0</v>
      </c>
      <c r="O805" s="14">
        <v>11186</v>
      </c>
      <c r="P805" s="15">
        <v>94.5</v>
      </c>
      <c r="Q805" s="15">
        <v>98</v>
      </c>
      <c r="R805" s="15">
        <v>92</v>
      </c>
      <c r="S805" s="153">
        <v>30000</v>
      </c>
      <c r="T805" s="16">
        <v>6.7</v>
      </c>
      <c r="U805" s="15">
        <v>7.95</v>
      </c>
      <c r="W805" s="161">
        <f t="shared" si="39"/>
        <v>18814</v>
      </c>
    </row>
    <row r="806" spans="2:23" ht="15" x14ac:dyDescent="0.2">
      <c r="B806" s="214"/>
      <c r="C806" s="11" t="s">
        <v>111</v>
      </c>
      <c r="D806" s="11" t="s">
        <v>1177</v>
      </c>
      <c r="E806" s="68" t="s">
        <v>77</v>
      </c>
      <c r="F806" s="68" t="s">
        <v>2685</v>
      </c>
      <c r="G806" s="13">
        <v>45623</v>
      </c>
      <c r="H806" s="13">
        <v>45625</v>
      </c>
      <c r="I806" s="14">
        <v>10000</v>
      </c>
      <c r="J806" s="15">
        <v>92.316599999999994</v>
      </c>
      <c r="K806" s="13">
        <v>46604</v>
      </c>
      <c r="L806" s="15">
        <v>75.69</v>
      </c>
      <c r="M806" s="14">
        <v>0</v>
      </c>
      <c r="N806" s="14">
        <v>7569</v>
      </c>
      <c r="O806" s="14">
        <v>7569</v>
      </c>
      <c r="P806" s="15">
        <v>90</v>
      </c>
      <c r="Q806" s="15">
        <v>90.5</v>
      </c>
      <c r="R806" s="15">
        <v>90</v>
      </c>
      <c r="S806" s="153">
        <v>10000</v>
      </c>
      <c r="T806" s="16">
        <v>6.25</v>
      </c>
      <c r="U806" s="15">
        <v>9.24</v>
      </c>
      <c r="W806" s="161">
        <f t="shared" si="39"/>
        <v>2431</v>
      </c>
    </row>
    <row r="807" spans="2:23" ht="15" x14ac:dyDescent="0.2">
      <c r="B807" s="214"/>
      <c r="C807" s="11" t="s">
        <v>111</v>
      </c>
      <c r="D807" s="11" t="s">
        <v>1177</v>
      </c>
      <c r="E807" s="68" t="s">
        <v>77</v>
      </c>
      <c r="F807" s="68" t="s">
        <v>2686</v>
      </c>
      <c r="G807" s="13">
        <v>45623</v>
      </c>
      <c r="H807" s="13">
        <v>45625</v>
      </c>
      <c r="I807" s="14">
        <v>10000</v>
      </c>
      <c r="J807" s="15">
        <v>95.079499999999996</v>
      </c>
      <c r="K807" s="13">
        <v>46800</v>
      </c>
      <c r="L807" s="15">
        <v>92.872500000000002</v>
      </c>
      <c r="M807" s="14">
        <v>0</v>
      </c>
      <c r="N807" s="14">
        <v>9012.25</v>
      </c>
      <c r="O807" s="14">
        <v>9012.25</v>
      </c>
      <c r="P807" s="15">
        <v>90</v>
      </c>
      <c r="Q807" s="15">
        <v>100</v>
      </c>
      <c r="R807" s="15">
        <v>89.5</v>
      </c>
      <c r="S807" s="153">
        <v>10000</v>
      </c>
      <c r="T807" s="16">
        <v>6.5</v>
      </c>
      <c r="U807" s="15">
        <v>8.39</v>
      </c>
      <c r="W807" s="161">
        <f t="shared" si="39"/>
        <v>987.75</v>
      </c>
    </row>
    <row r="808" spans="2:23" ht="15" x14ac:dyDescent="0.2">
      <c r="B808" s="214"/>
      <c r="C808" s="11" t="s">
        <v>111</v>
      </c>
      <c r="D808" s="11" t="s">
        <v>1177</v>
      </c>
      <c r="E808" s="68" t="s">
        <v>82</v>
      </c>
      <c r="F808" s="68" t="s">
        <v>2687</v>
      </c>
      <c r="G808" s="13">
        <v>45623</v>
      </c>
      <c r="H808" s="13">
        <v>45625</v>
      </c>
      <c r="I808" s="14">
        <v>12500</v>
      </c>
      <c r="J808" s="15">
        <v>91.298400000000001</v>
      </c>
      <c r="K808" s="13">
        <v>46671</v>
      </c>
      <c r="L808" s="15">
        <v>162.12100000000001</v>
      </c>
      <c r="M808" s="14">
        <v>0</v>
      </c>
      <c r="N808" s="14">
        <v>12500</v>
      </c>
      <c r="O808" s="14">
        <v>12500</v>
      </c>
      <c r="P808" s="15">
        <v>90.5</v>
      </c>
      <c r="Q808" s="15">
        <v>91.75</v>
      </c>
      <c r="R808" s="15">
        <v>90.5</v>
      </c>
      <c r="S808" s="153">
        <v>12500</v>
      </c>
      <c r="T808" s="16">
        <v>5.75</v>
      </c>
      <c r="U808" s="15">
        <v>9.1300000000000008</v>
      </c>
      <c r="W808" s="161">
        <f t="shared" si="39"/>
        <v>0</v>
      </c>
    </row>
    <row r="809" spans="2:23" ht="15" x14ac:dyDescent="0.2">
      <c r="B809" s="214"/>
      <c r="C809" s="11" t="s">
        <v>113</v>
      </c>
      <c r="D809" s="11" t="s">
        <v>1177</v>
      </c>
      <c r="E809" s="68" t="s">
        <v>82</v>
      </c>
      <c r="F809" s="68" t="s">
        <v>2688</v>
      </c>
      <c r="G809" s="13">
        <v>45623</v>
      </c>
      <c r="H809" s="13">
        <v>45625</v>
      </c>
      <c r="I809" s="14">
        <v>15000</v>
      </c>
      <c r="J809" s="15">
        <v>90.182500000000005</v>
      </c>
      <c r="K809" s="13">
        <v>46720</v>
      </c>
      <c r="L809" s="15">
        <v>90.276600000000002</v>
      </c>
      <c r="M809" s="14">
        <v>0</v>
      </c>
      <c r="N809" s="14">
        <v>13541.49</v>
      </c>
      <c r="O809" s="14">
        <v>13541.49</v>
      </c>
      <c r="P809" s="15">
        <v>90</v>
      </c>
      <c r="Q809" s="15">
        <v>93</v>
      </c>
      <c r="R809" s="15">
        <v>90</v>
      </c>
      <c r="S809" s="153">
        <v>15000</v>
      </c>
      <c r="T809" s="16">
        <v>6.5</v>
      </c>
      <c r="U809" s="15">
        <v>10.39</v>
      </c>
      <c r="W809" s="161">
        <f t="shared" si="39"/>
        <v>1458.5100000000002</v>
      </c>
    </row>
    <row r="810" spans="2:23" ht="15" x14ac:dyDescent="0.2">
      <c r="B810" s="213" t="s">
        <v>946</v>
      </c>
      <c r="C810" s="122" t="s">
        <v>76</v>
      </c>
      <c r="D810" s="4" t="s">
        <v>1177</v>
      </c>
      <c r="E810" s="4" t="s">
        <v>77</v>
      </c>
      <c r="F810" s="18" t="s">
        <v>2689</v>
      </c>
      <c r="G810" s="6">
        <v>45628</v>
      </c>
      <c r="H810" s="6">
        <v>45630</v>
      </c>
      <c r="I810" s="7">
        <v>20000</v>
      </c>
      <c r="J810" s="8">
        <v>95.685199999999995</v>
      </c>
      <c r="K810" s="6">
        <v>47449</v>
      </c>
      <c r="L810" s="8">
        <v>107.1157</v>
      </c>
      <c r="M810" s="7">
        <v>17423.14</v>
      </c>
      <c r="N810" s="7">
        <v>0</v>
      </c>
      <c r="O810" s="7">
        <v>17423.14</v>
      </c>
      <c r="P810" s="8">
        <v>94.5</v>
      </c>
      <c r="Q810" s="8">
        <v>96</v>
      </c>
      <c r="R810" s="8">
        <v>94</v>
      </c>
      <c r="S810" s="154">
        <v>20000</v>
      </c>
      <c r="T810" s="9">
        <v>6.7</v>
      </c>
      <c r="U810" s="8">
        <v>7.76</v>
      </c>
      <c r="W810" s="161">
        <f t="shared" si="39"/>
        <v>2576.8600000000006</v>
      </c>
    </row>
    <row r="811" spans="2:23" ht="15" x14ac:dyDescent="0.2">
      <c r="B811" s="209"/>
      <c r="C811" s="122" t="s">
        <v>111</v>
      </c>
      <c r="D811" s="4" t="s">
        <v>1177</v>
      </c>
      <c r="E811" s="4" t="s">
        <v>77</v>
      </c>
      <c r="F811" s="18" t="s">
        <v>2690</v>
      </c>
      <c r="G811" s="6">
        <v>45630</v>
      </c>
      <c r="H811" s="6">
        <v>45632</v>
      </c>
      <c r="I811" s="7">
        <v>10000</v>
      </c>
      <c r="J811" s="8">
        <v>93.081100000000006</v>
      </c>
      <c r="K811" s="6">
        <v>46247</v>
      </c>
      <c r="L811" s="8">
        <v>85.77</v>
      </c>
      <c r="M811" s="7">
        <v>1000</v>
      </c>
      <c r="N811" s="7">
        <v>7577</v>
      </c>
      <c r="O811" s="7">
        <v>8577</v>
      </c>
      <c r="P811" s="8">
        <v>90</v>
      </c>
      <c r="Q811" s="8">
        <v>93</v>
      </c>
      <c r="R811" s="8">
        <v>90</v>
      </c>
      <c r="S811" s="154">
        <v>10000</v>
      </c>
      <c r="T811" s="9">
        <v>6.25</v>
      </c>
      <c r="U811" s="8">
        <v>10.16</v>
      </c>
      <c r="W811" s="161">
        <f t="shared" si="39"/>
        <v>1423</v>
      </c>
    </row>
    <row r="812" spans="2:23" ht="15" x14ac:dyDescent="0.2">
      <c r="B812" s="209"/>
      <c r="C812" s="122" t="s">
        <v>111</v>
      </c>
      <c r="D812" s="4" t="s">
        <v>1177</v>
      </c>
      <c r="E812" s="4" t="s">
        <v>101</v>
      </c>
      <c r="F812" s="18" t="s">
        <v>1227</v>
      </c>
      <c r="G812" s="6">
        <v>45630</v>
      </c>
      <c r="H812" s="6">
        <v>45632</v>
      </c>
      <c r="I812" s="7"/>
      <c r="J812" s="8"/>
      <c r="K812" s="6"/>
      <c r="L812" s="8"/>
      <c r="M812" s="7"/>
      <c r="N812" s="7">
        <v>0</v>
      </c>
      <c r="O812" s="7"/>
      <c r="P812" s="8"/>
      <c r="Q812" s="8"/>
      <c r="R812" s="8"/>
      <c r="S812" s="154">
        <v>0</v>
      </c>
      <c r="T812" s="9"/>
      <c r="U812" s="8" t="s">
        <v>1321</v>
      </c>
      <c r="W812" s="161">
        <f t="shared" si="39"/>
        <v>0</v>
      </c>
    </row>
    <row r="813" spans="2:23" ht="15" x14ac:dyDescent="0.2">
      <c r="B813" s="209"/>
      <c r="C813" s="122" t="s">
        <v>111</v>
      </c>
      <c r="D813" s="4" t="s">
        <v>1177</v>
      </c>
      <c r="E813" s="4" t="s">
        <v>82</v>
      </c>
      <c r="F813" s="18" t="s">
        <v>2716</v>
      </c>
      <c r="G813" s="6">
        <v>45630</v>
      </c>
      <c r="H813" s="6">
        <v>45632</v>
      </c>
      <c r="I813" s="7">
        <v>15000</v>
      </c>
      <c r="J813" s="8">
        <v>96.0227</v>
      </c>
      <c r="K813" s="6">
        <v>46427</v>
      </c>
      <c r="L813" s="8">
        <v>26.828900000000001</v>
      </c>
      <c r="M813" s="7">
        <v>1000</v>
      </c>
      <c r="N813" s="7"/>
      <c r="O813" s="7">
        <v>4024.33</v>
      </c>
      <c r="P813" s="8">
        <v>91</v>
      </c>
      <c r="Q813" s="8">
        <v>93</v>
      </c>
      <c r="R813" s="8">
        <v>91</v>
      </c>
      <c r="S813" s="154">
        <v>15000</v>
      </c>
      <c r="T813" s="9">
        <v>5.5</v>
      </c>
      <c r="U813" s="8">
        <v>7.68</v>
      </c>
      <c r="W813" s="161">
        <f t="shared" si="39"/>
        <v>10975.67</v>
      </c>
    </row>
    <row r="814" spans="2:23" ht="15" x14ac:dyDescent="0.2">
      <c r="B814" s="209"/>
      <c r="C814" s="122" t="s">
        <v>113</v>
      </c>
      <c r="D814" s="4" t="s">
        <v>1177</v>
      </c>
      <c r="E814" s="4" t="s">
        <v>82</v>
      </c>
      <c r="F814" s="18" t="s">
        <v>2691</v>
      </c>
      <c r="G814" s="6">
        <v>45630</v>
      </c>
      <c r="H814" s="6">
        <v>45632</v>
      </c>
      <c r="I814" s="7">
        <v>15000</v>
      </c>
      <c r="J814" s="8">
        <v>90</v>
      </c>
      <c r="K814" s="6">
        <v>46727</v>
      </c>
      <c r="L814" s="8">
        <v>34.279699999999998</v>
      </c>
      <c r="M814" s="7">
        <v>5141.96</v>
      </c>
      <c r="N814" s="7">
        <v>0</v>
      </c>
      <c r="O814" s="7">
        <v>5141.96</v>
      </c>
      <c r="P814" s="8">
        <v>90</v>
      </c>
      <c r="Q814" s="8">
        <v>90</v>
      </c>
      <c r="R814" s="8">
        <v>90</v>
      </c>
      <c r="S814" s="154">
        <v>15000</v>
      </c>
      <c r="T814" s="9">
        <v>6.5</v>
      </c>
      <c r="U814" s="8">
        <v>10.47</v>
      </c>
      <c r="W814" s="161">
        <f t="shared" si="39"/>
        <v>9858.0400000000009</v>
      </c>
    </row>
    <row r="815" spans="2:23" ht="15" x14ac:dyDescent="0.2">
      <c r="B815" s="209"/>
      <c r="C815" s="122" t="s">
        <v>408</v>
      </c>
      <c r="D815" s="4" t="s">
        <v>1397</v>
      </c>
      <c r="E815" s="4" t="s">
        <v>80</v>
      </c>
      <c r="F815" s="18" t="s">
        <v>2717</v>
      </c>
      <c r="G815" s="6">
        <v>45635</v>
      </c>
      <c r="H815" s="6">
        <v>45637</v>
      </c>
      <c r="I815" s="7">
        <v>12500</v>
      </c>
      <c r="J815" s="8">
        <v>92</v>
      </c>
      <c r="K815" s="6">
        <v>46367</v>
      </c>
      <c r="L815" s="8">
        <v>100</v>
      </c>
      <c r="M815" s="7">
        <v>7500</v>
      </c>
      <c r="N815" s="7">
        <v>5000</v>
      </c>
      <c r="O815" s="7">
        <v>12500</v>
      </c>
      <c r="P815" s="8">
        <v>92</v>
      </c>
      <c r="Q815" s="8">
        <v>92</v>
      </c>
      <c r="R815" s="8">
        <v>92</v>
      </c>
      <c r="S815" s="154">
        <v>12500</v>
      </c>
      <c r="T815" s="9">
        <v>6.25</v>
      </c>
      <c r="U815" s="8">
        <v>10.8</v>
      </c>
      <c r="W815" s="161">
        <f t="shared" si="39"/>
        <v>0</v>
      </c>
    </row>
    <row r="816" spans="2:23" ht="15" x14ac:dyDescent="0.2">
      <c r="B816" s="209"/>
      <c r="C816" s="122" t="s">
        <v>408</v>
      </c>
      <c r="D816" s="4" t="s">
        <v>1397</v>
      </c>
      <c r="E816" s="4" t="s">
        <v>77</v>
      </c>
      <c r="F816" s="18" t="s">
        <v>2718</v>
      </c>
      <c r="G816" s="6">
        <v>45635</v>
      </c>
      <c r="H816" s="6">
        <v>45637</v>
      </c>
      <c r="I816" s="7">
        <v>7500</v>
      </c>
      <c r="J816" s="8">
        <v>89.402699999999996</v>
      </c>
      <c r="K816" s="6">
        <v>47442</v>
      </c>
      <c r="L816" s="8">
        <v>100</v>
      </c>
      <c r="M816" s="7">
        <v>7500</v>
      </c>
      <c r="N816" s="7">
        <v>0</v>
      </c>
      <c r="O816" s="7">
        <v>7500</v>
      </c>
      <c r="P816" s="8">
        <v>89</v>
      </c>
      <c r="Q816" s="8">
        <v>89</v>
      </c>
      <c r="R816" s="8">
        <v>89</v>
      </c>
      <c r="S816" s="154">
        <v>7500</v>
      </c>
      <c r="T816" s="9">
        <v>7</v>
      </c>
      <c r="U816" s="8">
        <v>9.73</v>
      </c>
      <c r="W816" s="161">
        <f t="shared" si="39"/>
        <v>0</v>
      </c>
    </row>
    <row r="817" spans="2:23" ht="15" x14ac:dyDescent="0.2">
      <c r="B817" s="209"/>
      <c r="C817" s="122" t="s">
        <v>79</v>
      </c>
      <c r="D817" s="4" t="s">
        <v>1177</v>
      </c>
      <c r="E817" s="4" t="s">
        <v>80</v>
      </c>
      <c r="F817" s="18" t="s">
        <v>2719</v>
      </c>
      <c r="G817" s="6">
        <v>45636</v>
      </c>
      <c r="H817" s="6">
        <v>45638</v>
      </c>
      <c r="I817" s="7">
        <v>25000</v>
      </c>
      <c r="J817" s="8">
        <v>90.068100000000001</v>
      </c>
      <c r="K817" s="6">
        <v>46368</v>
      </c>
      <c r="L817" s="8">
        <v>14.4</v>
      </c>
      <c r="M817" s="7">
        <v>90</v>
      </c>
      <c r="N817" s="7">
        <v>3510</v>
      </c>
      <c r="O817" s="7">
        <v>3600</v>
      </c>
      <c r="P817" s="8">
        <v>90</v>
      </c>
      <c r="Q817" s="8">
        <v>92.5</v>
      </c>
      <c r="R817" s="8">
        <v>90</v>
      </c>
      <c r="S817" s="154">
        <v>25000</v>
      </c>
      <c r="T817" s="9">
        <v>5.5</v>
      </c>
      <c r="U817" s="8">
        <v>11.18</v>
      </c>
      <c r="W817" s="161">
        <f t="shared" si="39"/>
        <v>21400</v>
      </c>
    </row>
    <row r="818" spans="2:23" ht="15" x14ac:dyDescent="0.2">
      <c r="B818" s="209"/>
      <c r="C818" s="122" t="s">
        <v>111</v>
      </c>
      <c r="D818" s="4" t="s">
        <v>1177</v>
      </c>
      <c r="E818" s="4" t="s">
        <v>77</v>
      </c>
      <c r="F818" s="18" t="s">
        <v>2720</v>
      </c>
      <c r="G818" s="6">
        <v>45637</v>
      </c>
      <c r="H818" s="6">
        <v>45639</v>
      </c>
      <c r="I818" s="7"/>
      <c r="J818" s="8"/>
      <c r="K818" s="6"/>
      <c r="L818" s="8"/>
      <c r="M818" s="7"/>
      <c r="N818" s="7">
        <v>0</v>
      </c>
      <c r="O818" s="7"/>
      <c r="P818" s="8"/>
      <c r="Q818" s="8"/>
      <c r="R818" s="8"/>
      <c r="S818" s="154">
        <v>0</v>
      </c>
      <c r="T818" s="9"/>
      <c r="U818" s="8" t="s">
        <v>1321</v>
      </c>
      <c r="W818" s="161">
        <f t="shared" si="39"/>
        <v>0</v>
      </c>
    </row>
    <row r="819" spans="2:23" ht="15" x14ac:dyDescent="0.2">
      <c r="B819" s="209"/>
      <c r="C819" s="122" t="s">
        <v>113</v>
      </c>
      <c r="D819" s="4" t="s">
        <v>1177</v>
      </c>
      <c r="E819" s="4" t="s">
        <v>82</v>
      </c>
      <c r="F819" s="18" t="s">
        <v>2721</v>
      </c>
      <c r="G819" s="6">
        <v>45637</v>
      </c>
      <c r="H819" s="6">
        <v>45639</v>
      </c>
      <c r="I819" s="7">
        <v>20000</v>
      </c>
      <c r="J819" s="8">
        <v>97.306299999999993</v>
      </c>
      <c r="K819" s="6">
        <v>46734</v>
      </c>
      <c r="L819" s="8">
        <v>65.388300000000001</v>
      </c>
      <c r="M819" s="7">
        <v>9551.3799999999992</v>
      </c>
      <c r="N819" s="7">
        <v>3526.2800000000007</v>
      </c>
      <c r="O819" s="7">
        <v>13077.66</v>
      </c>
      <c r="P819" s="8">
        <v>90</v>
      </c>
      <c r="Q819" s="8">
        <v>100</v>
      </c>
      <c r="R819" s="8">
        <v>90</v>
      </c>
      <c r="S819" s="154">
        <v>20000</v>
      </c>
      <c r="T819" s="9">
        <v>6.5</v>
      </c>
      <c r="U819" s="8">
        <v>7.52</v>
      </c>
      <c r="W819" s="161">
        <f t="shared" si="39"/>
        <v>6922.34</v>
      </c>
    </row>
    <row r="820" spans="2:23" ht="15" x14ac:dyDescent="0.2">
      <c r="B820" s="209"/>
      <c r="C820" s="122" t="s">
        <v>408</v>
      </c>
      <c r="D820" s="4" t="s">
        <v>1177</v>
      </c>
      <c r="E820" s="4" t="s">
        <v>80</v>
      </c>
      <c r="F820" s="18" t="s">
        <v>2722</v>
      </c>
      <c r="G820" s="6">
        <v>45642</v>
      </c>
      <c r="H820" s="6">
        <v>45644</v>
      </c>
      <c r="I820" s="7">
        <v>5000</v>
      </c>
      <c r="J820" s="8">
        <v>92.119900000000001</v>
      </c>
      <c r="K820" s="6">
        <v>46367</v>
      </c>
      <c r="L820" s="8">
        <v>80</v>
      </c>
      <c r="M820" s="7">
        <v>4000</v>
      </c>
      <c r="N820" s="7">
        <v>0</v>
      </c>
      <c r="O820" s="7">
        <v>4000</v>
      </c>
      <c r="P820" s="8">
        <v>92</v>
      </c>
      <c r="Q820" s="8">
        <v>92</v>
      </c>
      <c r="R820" s="8">
        <v>92</v>
      </c>
      <c r="S820" s="154">
        <v>5000</v>
      </c>
      <c r="T820" s="9">
        <v>6.25</v>
      </c>
      <c r="U820" s="8">
        <v>10.73</v>
      </c>
      <c r="W820" s="161">
        <f t="shared" si="39"/>
        <v>1000</v>
      </c>
    </row>
    <row r="821" spans="2:23" ht="15" x14ac:dyDescent="0.2">
      <c r="B821" s="209"/>
      <c r="C821" s="122" t="s">
        <v>408</v>
      </c>
      <c r="D821" s="4" t="s">
        <v>1339</v>
      </c>
      <c r="E821" s="4" t="s">
        <v>77</v>
      </c>
      <c r="F821" s="18" t="s">
        <v>2723</v>
      </c>
      <c r="G821" s="6">
        <v>45642</v>
      </c>
      <c r="H821" s="6">
        <v>45644</v>
      </c>
      <c r="I821" s="7">
        <v>5000</v>
      </c>
      <c r="J821" s="8">
        <v>89.537000000000006</v>
      </c>
      <c r="K821" s="6">
        <v>47442</v>
      </c>
      <c r="L821" s="8">
        <v>80</v>
      </c>
      <c r="M821" s="7">
        <v>4000</v>
      </c>
      <c r="N821" s="7">
        <v>0</v>
      </c>
      <c r="O821" s="7">
        <v>4000</v>
      </c>
      <c r="P821" s="8">
        <v>89</v>
      </c>
      <c r="Q821" s="8">
        <v>89</v>
      </c>
      <c r="R821" s="8">
        <v>89</v>
      </c>
      <c r="S821" s="154">
        <v>5000</v>
      </c>
      <c r="T821" s="9">
        <v>7</v>
      </c>
      <c r="U821" s="8">
        <v>9.69</v>
      </c>
      <c r="W821" s="161">
        <f t="shared" si="39"/>
        <v>1000</v>
      </c>
    </row>
    <row r="822" spans="2:23" ht="15" x14ac:dyDescent="0.2">
      <c r="B822" s="209"/>
      <c r="C822" s="122" t="s">
        <v>111</v>
      </c>
      <c r="D822" s="4" t="s">
        <v>1177</v>
      </c>
      <c r="E822" s="4" t="s">
        <v>77</v>
      </c>
      <c r="F822" s="18" t="s">
        <v>2724</v>
      </c>
      <c r="G822" s="6">
        <v>45644</v>
      </c>
      <c r="H822" s="6">
        <v>45646</v>
      </c>
      <c r="I822" s="7">
        <v>15000</v>
      </c>
      <c r="J822" s="8">
        <v>96.061700000000002</v>
      </c>
      <c r="K822" s="6">
        <v>46436</v>
      </c>
      <c r="L822" s="8">
        <v>22.6</v>
      </c>
      <c r="M822" s="7">
        <v>0</v>
      </c>
      <c r="N822" s="7">
        <v>3390</v>
      </c>
      <c r="O822" s="7">
        <v>3390</v>
      </c>
      <c r="P822" s="8">
        <v>90</v>
      </c>
      <c r="Q822" s="8">
        <v>92</v>
      </c>
      <c r="R822" s="8">
        <v>90</v>
      </c>
      <c r="S822" s="154">
        <v>15000</v>
      </c>
      <c r="T822" s="9">
        <v>6.25</v>
      </c>
      <c r="U822" s="8">
        <v>8.43</v>
      </c>
      <c r="W822" s="161">
        <f t="shared" si="39"/>
        <v>11610</v>
      </c>
    </row>
    <row r="823" spans="2:23" ht="15" x14ac:dyDescent="0.2">
      <c r="B823" s="209"/>
      <c r="C823" s="122" t="s">
        <v>111</v>
      </c>
      <c r="D823" s="4" t="s">
        <v>1177</v>
      </c>
      <c r="E823" s="4" t="s">
        <v>77</v>
      </c>
      <c r="F823" s="18" t="s">
        <v>2725</v>
      </c>
      <c r="G823" s="6">
        <v>45644</v>
      </c>
      <c r="H823" s="6">
        <v>45646</v>
      </c>
      <c r="I823" s="7">
        <v>12500</v>
      </c>
      <c r="J823" s="8">
        <v>95.863</v>
      </c>
      <c r="K823" s="6">
        <v>46457</v>
      </c>
      <c r="L823" s="8">
        <v>58.64</v>
      </c>
      <c r="M823" s="7">
        <v>7000</v>
      </c>
      <c r="N823" s="7">
        <v>330</v>
      </c>
      <c r="O823" s="7">
        <v>7330</v>
      </c>
      <c r="P823" s="8">
        <v>91</v>
      </c>
      <c r="Q823" s="8">
        <v>91</v>
      </c>
      <c r="R823" s="8">
        <v>91</v>
      </c>
      <c r="S823" s="154">
        <v>12500</v>
      </c>
      <c r="T823" s="9">
        <v>6.25</v>
      </c>
      <c r="U823" s="8">
        <v>8.5399999999999991</v>
      </c>
      <c r="W823" s="161">
        <f t="shared" si="39"/>
        <v>5170</v>
      </c>
    </row>
    <row r="824" spans="2:23" ht="15" x14ac:dyDescent="0.2">
      <c r="B824" s="209"/>
      <c r="C824" s="122" t="s">
        <v>111</v>
      </c>
      <c r="D824" s="4" t="s">
        <v>1177</v>
      </c>
      <c r="E824" s="4" t="s">
        <v>77</v>
      </c>
      <c r="F824" s="18" t="s">
        <v>2726</v>
      </c>
      <c r="G824" s="6">
        <v>45644</v>
      </c>
      <c r="H824" s="6">
        <v>45646</v>
      </c>
      <c r="I824" s="7">
        <v>15000</v>
      </c>
      <c r="J824" s="8">
        <v>91.5732</v>
      </c>
      <c r="K824" s="6">
        <v>46716</v>
      </c>
      <c r="L824" s="8">
        <v>8.41</v>
      </c>
      <c r="M824" s="7">
        <v>0</v>
      </c>
      <c r="N824" s="7">
        <v>1261.5</v>
      </c>
      <c r="O824" s="7">
        <v>1261.5</v>
      </c>
      <c r="P824" s="8">
        <v>90</v>
      </c>
      <c r="Q824" s="8">
        <v>92</v>
      </c>
      <c r="R824" s="8">
        <v>90</v>
      </c>
      <c r="S824" s="154">
        <v>15000</v>
      </c>
      <c r="T824" s="9">
        <v>6.5</v>
      </c>
      <c r="U824" s="8">
        <v>9.81</v>
      </c>
      <c r="W824" s="161">
        <f t="shared" si="39"/>
        <v>13738.5</v>
      </c>
    </row>
    <row r="825" spans="2:23" ht="15" x14ac:dyDescent="0.2">
      <c r="B825" s="209"/>
      <c r="C825" s="122" t="s">
        <v>111</v>
      </c>
      <c r="D825" s="4" t="s">
        <v>1397</v>
      </c>
      <c r="E825" s="4" t="s">
        <v>85</v>
      </c>
      <c r="F825" s="18" t="s">
        <v>2727</v>
      </c>
      <c r="G825" s="6">
        <v>45644</v>
      </c>
      <c r="H825" s="6">
        <v>45646</v>
      </c>
      <c r="I825" s="7">
        <v>7500</v>
      </c>
      <c r="J825" s="8">
        <v>94.579800000000006</v>
      </c>
      <c r="K825" s="6">
        <v>46484</v>
      </c>
      <c r="L825" s="8">
        <v>86.9</v>
      </c>
      <c r="M825" s="7">
        <v>0</v>
      </c>
      <c r="N825" s="7">
        <v>6517.5</v>
      </c>
      <c r="O825" s="7">
        <v>6517.5</v>
      </c>
      <c r="P825" s="8">
        <v>90</v>
      </c>
      <c r="Q825" s="8">
        <v>92</v>
      </c>
      <c r="R825" s="8">
        <v>90</v>
      </c>
      <c r="S825" s="154">
        <v>7500</v>
      </c>
      <c r="T825" s="9">
        <v>6.5</v>
      </c>
      <c r="U825" s="8">
        <v>9.5399999999999991</v>
      </c>
      <c r="W825" s="161">
        <f t="shared" si="39"/>
        <v>982.5</v>
      </c>
    </row>
    <row r="826" spans="2:23" ht="15" x14ac:dyDescent="0.2">
      <c r="B826" s="209"/>
      <c r="C826" s="122" t="s">
        <v>113</v>
      </c>
      <c r="D826" s="4" t="s">
        <v>1177</v>
      </c>
      <c r="E826" s="4" t="s">
        <v>82</v>
      </c>
      <c r="F826" s="18" t="s">
        <v>2728</v>
      </c>
      <c r="G826" s="6">
        <v>45644</v>
      </c>
      <c r="H826" s="6">
        <v>45646</v>
      </c>
      <c r="I826" s="7">
        <v>30000</v>
      </c>
      <c r="J826" s="8"/>
      <c r="K826" s="6">
        <v>46741</v>
      </c>
      <c r="L826" s="8"/>
      <c r="M826" s="7"/>
      <c r="N826" s="7">
        <v>0</v>
      </c>
      <c r="O826" s="7"/>
      <c r="P826" s="8"/>
      <c r="Q826" s="8"/>
      <c r="R826" s="8"/>
      <c r="S826" s="154">
        <v>30000</v>
      </c>
      <c r="T826" s="9"/>
      <c r="U826" s="8" t="s">
        <v>1321</v>
      </c>
      <c r="W826" s="161">
        <f t="shared" si="39"/>
        <v>30000</v>
      </c>
    </row>
    <row r="827" spans="2:23" ht="15" x14ac:dyDescent="0.2">
      <c r="B827" s="209"/>
      <c r="C827" s="122" t="s">
        <v>79</v>
      </c>
      <c r="D827" s="4" t="s">
        <v>1177</v>
      </c>
      <c r="E827" s="4" t="s">
        <v>80</v>
      </c>
      <c r="F827" s="18" t="s">
        <v>2729</v>
      </c>
      <c r="G827" s="6">
        <v>45650</v>
      </c>
      <c r="H827" s="6">
        <v>45652</v>
      </c>
      <c r="I827" s="7">
        <v>10000</v>
      </c>
      <c r="J827" s="8"/>
      <c r="K827" s="6">
        <v>46368</v>
      </c>
      <c r="L827" s="8"/>
      <c r="M827" s="7"/>
      <c r="N827" s="7">
        <v>0</v>
      </c>
      <c r="O827" s="7"/>
      <c r="P827" s="8"/>
      <c r="Q827" s="8"/>
      <c r="R827" s="8"/>
      <c r="S827" s="154">
        <v>10000</v>
      </c>
      <c r="T827" s="9"/>
      <c r="U827" s="8" t="s">
        <v>1321</v>
      </c>
      <c r="W827" s="161">
        <f t="shared" si="39"/>
        <v>10000</v>
      </c>
    </row>
    <row r="828" spans="2:23" ht="15" x14ac:dyDescent="0.2">
      <c r="B828" s="209"/>
      <c r="C828" s="122" t="s">
        <v>111</v>
      </c>
      <c r="D828" s="4" t="s">
        <v>1177</v>
      </c>
      <c r="E828" s="4" t="s">
        <v>77</v>
      </c>
      <c r="F828" s="18" t="s">
        <v>1906</v>
      </c>
      <c r="G828" s="6">
        <v>45651</v>
      </c>
      <c r="H828" s="6">
        <v>45653</v>
      </c>
      <c r="I828" s="7">
        <v>20000</v>
      </c>
      <c r="J828" s="8">
        <v>93.579499999999996</v>
      </c>
      <c r="K828" s="6">
        <v>46913</v>
      </c>
      <c r="L828" s="8">
        <v>27.12</v>
      </c>
      <c r="M828" s="7">
        <v>1000</v>
      </c>
      <c r="N828" s="7">
        <v>424</v>
      </c>
      <c r="O828" s="7">
        <v>1424</v>
      </c>
      <c r="P828" s="8">
        <v>90</v>
      </c>
      <c r="Q828" s="8">
        <v>90</v>
      </c>
      <c r="R828" s="8">
        <v>88</v>
      </c>
      <c r="S828" s="154">
        <v>20000</v>
      </c>
      <c r="T828" s="9">
        <v>6.5</v>
      </c>
      <c r="U828" s="8">
        <v>8.99</v>
      </c>
      <c r="W828" s="161">
        <f t="shared" si="39"/>
        <v>18576</v>
      </c>
    </row>
    <row r="829" spans="2:23" ht="15" x14ac:dyDescent="0.2">
      <c r="B829" s="209"/>
      <c r="C829" s="122" t="s">
        <v>111</v>
      </c>
      <c r="D829" s="4" t="s">
        <v>1177</v>
      </c>
      <c r="E829" s="4" t="s">
        <v>101</v>
      </c>
      <c r="F829" s="18" t="s">
        <v>1831</v>
      </c>
      <c r="G829" s="6">
        <v>45651</v>
      </c>
      <c r="H829" s="6">
        <v>45653</v>
      </c>
      <c r="I829" s="7">
        <v>10000</v>
      </c>
      <c r="J829" s="8">
        <v>95.686300000000003</v>
      </c>
      <c r="K829" s="6">
        <v>47559</v>
      </c>
      <c r="L829" s="8">
        <v>10.051</v>
      </c>
      <c r="M829" s="7">
        <v>1000</v>
      </c>
      <c r="N829" s="7">
        <v>5.1000000000000227</v>
      </c>
      <c r="O829" s="7">
        <v>1005.1</v>
      </c>
      <c r="P829" s="8">
        <v>90</v>
      </c>
      <c r="Q829" s="8">
        <v>95</v>
      </c>
      <c r="R829" s="8">
        <v>90</v>
      </c>
      <c r="S829" s="154">
        <v>10000</v>
      </c>
      <c r="T829" s="9">
        <v>7.25</v>
      </c>
      <c r="U829" s="8">
        <v>8.32</v>
      </c>
      <c r="W829" s="161">
        <f t="shared" si="39"/>
        <v>8994.9</v>
      </c>
    </row>
    <row r="830" spans="2:23" ht="15" x14ac:dyDescent="0.2">
      <c r="B830" s="209"/>
      <c r="C830" s="122" t="s">
        <v>113</v>
      </c>
      <c r="D830" s="4" t="s">
        <v>1177</v>
      </c>
      <c r="E830" s="4" t="s">
        <v>80</v>
      </c>
      <c r="F830" s="18" t="s">
        <v>2730</v>
      </c>
      <c r="G830" s="6">
        <v>45651</v>
      </c>
      <c r="H830" s="6">
        <v>45653</v>
      </c>
      <c r="I830" s="7">
        <v>10000</v>
      </c>
      <c r="J830" s="8">
        <v>91.875</v>
      </c>
      <c r="K830" s="6">
        <v>46383</v>
      </c>
      <c r="L830" s="8">
        <v>100</v>
      </c>
      <c r="M830" s="7">
        <v>10000</v>
      </c>
      <c r="N830" s="7">
        <v>0</v>
      </c>
      <c r="O830" s="7">
        <v>10000</v>
      </c>
      <c r="P830" s="8">
        <v>91.875</v>
      </c>
      <c r="Q830" s="8">
        <v>91.875</v>
      </c>
      <c r="R830" s="8">
        <v>91.875</v>
      </c>
      <c r="S830" s="154">
        <v>10000</v>
      </c>
      <c r="T830" s="9">
        <v>6.5</v>
      </c>
      <c r="U830" s="8">
        <v>11.14</v>
      </c>
      <c r="W830" s="161">
        <f t="shared" si="39"/>
        <v>0</v>
      </c>
    </row>
    <row r="831" spans="2:23" ht="15" x14ac:dyDescent="0.2">
      <c r="B831" s="209"/>
      <c r="C831" s="122" t="s">
        <v>113</v>
      </c>
      <c r="D831" s="4" t="s">
        <v>1177</v>
      </c>
      <c r="E831" s="4" t="s">
        <v>77</v>
      </c>
      <c r="F831" s="18" t="s">
        <v>2731</v>
      </c>
      <c r="G831" s="6">
        <v>45651</v>
      </c>
      <c r="H831" s="6">
        <v>45653</v>
      </c>
      <c r="I831" s="7">
        <v>10000</v>
      </c>
      <c r="J831" s="8">
        <v>91.875</v>
      </c>
      <c r="K831" s="6">
        <v>47479</v>
      </c>
      <c r="L831" s="8">
        <v>100</v>
      </c>
      <c r="M831" s="7">
        <v>10000</v>
      </c>
      <c r="N831" s="7">
        <v>0</v>
      </c>
      <c r="O831" s="7">
        <v>10000</v>
      </c>
      <c r="P831" s="8">
        <v>91.875</v>
      </c>
      <c r="Q831" s="8">
        <v>91.875</v>
      </c>
      <c r="R831" s="8">
        <v>91.875</v>
      </c>
      <c r="S831" s="154">
        <v>10000</v>
      </c>
      <c r="T831" s="9">
        <v>6.5</v>
      </c>
      <c r="U831" s="8">
        <v>8.5299999999999994</v>
      </c>
      <c r="W831" s="161">
        <f t="shared" si="39"/>
        <v>0</v>
      </c>
    </row>
    <row r="832" spans="2:23" ht="15" x14ac:dyDescent="0.2">
      <c r="B832" s="209"/>
      <c r="C832" s="122" t="s">
        <v>113</v>
      </c>
      <c r="D832" s="4" t="s">
        <v>1177</v>
      </c>
      <c r="E832" s="4" t="s">
        <v>82</v>
      </c>
      <c r="F832" s="18" t="s">
        <v>2732</v>
      </c>
      <c r="G832" s="6">
        <v>45651</v>
      </c>
      <c r="H832" s="6">
        <v>45653</v>
      </c>
      <c r="I832" s="7">
        <v>10000</v>
      </c>
      <c r="J832" s="8">
        <v>91.875</v>
      </c>
      <c r="K832" s="6">
        <v>46748</v>
      </c>
      <c r="L832" s="8">
        <v>100</v>
      </c>
      <c r="M832" s="7">
        <v>10000</v>
      </c>
      <c r="N832" s="7">
        <v>0</v>
      </c>
      <c r="O832" s="7">
        <v>10000</v>
      </c>
      <c r="P832" s="8">
        <v>91.875</v>
      </c>
      <c r="Q832" s="8">
        <v>91.875</v>
      </c>
      <c r="R832" s="8">
        <v>91.875</v>
      </c>
      <c r="S832" s="154">
        <v>10000</v>
      </c>
      <c r="T832" s="9">
        <v>6.5</v>
      </c>
      <c r="U832" s="8">
        <v>9.69</v>
      </c>
      <c r="W832" s="161">
        <f t="shared" si="39"/>
        <v>0</v>
      </c>
    </row>
    <row r="833" spans="2:23" ht="15" x14ac:dyDescent="0.2">
      <c r="B833" s="209"/>
      <c r="C833" s="122" t="s">
        <v>113</v>
      </c>
      <c r="D833" s="4" t="s">
        <v>1177</v>
      </c>
      <c r="E833" s="4" t="s">
        <v>85</v>
      </c>
      <c r="F833" s="18" t="s">
        <v>2733</v>
      </c>
      <c r="G833" s="6">
        <v>45651</v>
      </c>
      <c r="H833" s="6">
        <v>45653</v>
      </c>
      <c r="I833" s="7">
        <v>10000</v>
      </c>
      <c r="J833" s="8">
        <v>91.875</v>
      </c>
      <c r="K833" s="6">
        <v>47114</v>
      </c>
      <c r="L833" s="8">
        <v>100</v>
      </c>
      <c r="M833" s="7">
        <v>10000</v>
      </c>
      <c r="N833" s="7">
        <v>0</v>
      </c>
      <c r="O833" s="7">
        <v>10000</v>
      </c>
      <c r="P833" s="8">
        <v>91.875</v>
      </c>
      <c r="Q833" s="8">
        <v>91.875</v>
      </c>
      <c r="R833" s="8">
        <v>91.875</v>
      </c>
      <c r="S833" s="154">
        <v>10000</v>
      </c>
      <c r="T833" s="9">
        <v>6.5</v>
      </c>
      <c r="U833" s="8">
        <v>8.9600000000000009</v>
      </c>
      <c r="W833" s="161">
        <f t="shared" si="39"/>
        <v>0</v>
      </c>
    </row>
    <row r="834" spans="2:23" ht="15" x14ac:dyDescent="0.2">
      <c r="B834" s="218" t="s">
        <v>945</v>
      </c>
      <c r="C834" s="11" t="s">
        <v>79</v>
      </c>
      <c r="D834" s="11" t="s">
        <v>1177</v>
      </c>
      <c r="E834" s="68" t="s">
        <v>82</v>
      </c>
      <c r="F834" s="68" t="s">
        <v>2734</v>
      </c>
      <c r="G834" s="13">
        <v>45657</v>
      </c>
      <c r="H834" s="13">
        <v>45659</v>
      </c>
      <c r="I834" s="14">
        <v>10000</v>
      </c>
      <c r="J834" s="15"/>
      <c r="K834" s="13">
        <v>46754</v>
      </c>
      <c r="L834" s="15"/>
      <c r="M834" s="14"/>
      <c r="N834" s="14">
        <v>0</v>
      </c>
      <c r="O834" s="14"/>
      <c r="P834" s="15"/>
      <c r="Q834" s="15"/>
      <c r="R834" s="15"/>
      <c r="S834" s="153">
        <v>10000</v>
      </c>
      <c r="T834" s="16"/>
      <c r="U834" s="15" t="s">
        <v>1829</v>
      </c>
      <c r="W834" s="161">
        <f t="shared" ref="W834:W835" si="40">I834-O834</f>
        <v>10000</v>
      </c>
    </row>
    <row r="835" spans="2:23" ht="15" x14ac:dyDescent="0.2">
      <c r="B835" s="214"/>
      <c r="C835" s="11" t="s">
        <v>111</v>
      </c>
      <c r="D835" s="11" t="s">
        <v>1177</v>
      </c>
      <c r="E835" s="68" t="s">
        <v>77</v>
      </c>
      <c r="F835" s="68" t="s">
        <v>2735</v>
      </c>
      <c r="G835" s="13">
        <v>45658</v>
      </c>
      <c r="H835" s="13">
        <v>45660</v>
      </c>
      <c r="I835" s="14">
        <v>10000</v>
      </c>
      <c r="J835" s="15">
        <v>95.472099999999998</v>
      </c>
      <c r="K835" s="13">
        <v>46436</v>
      </c>
      <c r="L835" s="15">
        <v>119.59</v>
      </c>
      <c r="M835" s="14">
        <v>0</v>
      </c>
      <c r="N835" s="14">
        <v>10000</v>
      </c>
      <c r="O835" s="14">
        <v>10000</v>
      </c>
      <c r="P835" s="15">
        <v>90</v>
      </c>
      <c r="Q835" s="15">
        <v>92</v>
      </c>
      <c r="R835" s="15">
        <v>90</v>
      </c>
      <c r="S835" s="153">
        <v>10000</v>
      </c>
      <c r="T835" s="16">
        <v>6.25</v>
      </c>
      <c r="U835" s="15">
        <v>8.77</v>
      </c>
      <c r="W835" s="161">
        <f t="shared" si="40"/>
        <v>0</v>
      </c>
    </row>
    <row r="836" spans="2:23" ht="15" x14ac:dyDescent="0.2">
      <c r="B836" s="214"/>
      <c r="C836" s="11" t="s">
        <v>113</v>
      </c>
      <c r="D836" s="11" t="s">
        <v>1177</v>
      </c>
      <c r="E836" s="68" t="s">
        <v>82</v>
      </c>
      <c r="F836" s="68" t="s">
        <v>2736</v>
      </c>
      <c r="G836" s="13">
        <v>45658</v>
      </c>
      <c r="H836" s="13">
        <v>45660</v>
      </c>
      <c r="I836" s="14">
        <v>30000</v>
      </c>
      <c r="J836" s="15">
        <v>90</v>
      </c>
      <c r="K836" s="13">
        <v>46755</v>
      </c>
      <c r="L836" s="15">
        <v>33.092300000000002</v>
      </c>
      <c r="M836" s="14">
        <v>0</v>
      </c>
      <c r="N836" s="14">
        <v>9927.7000000000007</v>
      </c>
      <c r="O836" s="14">
        <v>9927.7000000000007</v>
      </c>
      <c r="P836" s="15">
        <v>90</v>
      </c>
      <c r="Q836" s="15">
        <v>90</v>
      </c>
      <c r="R836" s="15">
        <v>90</v>
      </c>
      <c r="S836" s="153">
        <v>30000</v>
      </c>
      <c r="T836" s="16">
        <v>6.5</v>
      </c>
      <c r="U836" s="15">
        <v>10.47</v>
      </c>
      <c r="W836" s="161">
        <f t="shared" ref="W836:W844" si="41">I836-O836</f>
        <v>20072.3</v>
      </c>
    </row>
    <row r="837" spans="2:23" ht="15" x14ac:dyDescent="0.2">
      <c r="B837" s="214"/>
      <c r="C837" s="11" t="s">
        <v>79</v>
      </c>
      <c r="D837" s="11" t="s">
        <v>1177</v>
      </c>
      <c r="E837" s="68" t="s">
        <v>80</v>
      </c>
      <c r="F837" s="68" t="s">
        <v>2737</v>
      </c>
      <c r="G837" s="13">
        <v>45664</v>
      </c>
      <c r="H837" s="13">
        <v>45666</v>
      </c>
      <c r="I837" s="14">
        <v>15000</v>
      </c>
      <c r="J837" s="15">
        <v>92</v>
      </c>
      <c r="K837" s="13">
        <v>46396</v>
      </c>
      <c r="L837" s="15">
        <v>21.455300000000001</v>
      </c>
      <c r="M837" s="14">
        <v>218.3</v>
      </c>
      <c r="N837" s="14">
        <v>3000</v>
      </c>
      <c r="O837" s="14">
        <v>3218.3</v>
      </c>
      <c r="P837" s="15">
        <v>92</v>
      </c>
      <c r="Q837" s="15">
        <v>92</v>
      </c>
      <c r="R837" s="15">
        <v>92</v>
      </c>
      <c r="S837" s="153">
        <v>15000</v>
      </c>
      <c r="T837" s="16">
        <v>5.5</v>
      </c>
      <c r="U837" s="15">
        <v>10.01</v>
      </c>
      <c r="W837" s="161">
        <f t="shared" si="41"/>
        <v>11781.7</v>
      </c>
    </row>
    <row r="838" spans="2:23" ht="15" x14ac:dyDescent="0.2">
      <c r="B838" s="214"/>
      <c r="C838" s="11" t="s">
        <v>79</v>
      </c>
      <c r="D838" s="11" t="s">
        <v>1177</v>
      </c>
      <c r="E838" s="68" t="s">
        <v>77</v>
      </c>
      <c r="F838" s="68" t="s">
        <v>2738</v>
      </c>
      <c r="G838" s="13">
        <v>45664</v>
      </c>
      <c r="H838" s="13">
        <v>45666</v>
      </c>
      <c r="I838" s="14">
        <v>12000</v>
      </c>
      <c r="J838" s="15">
        <v>86</v>
      </c>
      <c r="K838" s="13">
        <v>47492</v>
      </c>
      <c r="L838" s="15">
        <v>50</v>
      </c>
      <c r="M838" s="14">
        <v>0</v>
      </c>
      <c r="N838" s="14">
        <v>6000</v>
      </c>
      <c r="O838" s="14">
        <v>6000</v>
      </c>
      <c r="P838" s="15">
        <v>86</v>
      </c>
      <c r="Q838" s="15">
        <v>86</v>
      </c>
      <c r="R838" s="15">
        <v>86</v>
      </c>
      <c r="S838" s="153">
        <v>12000</v>
      </c>
      <c r="T838" s="16">
        <v>5.9</v>
      </c>
      <c r="U838" s="15">
        <v>9.48</v>
      </c>
      <c r="W838" s="161">
        <f t="shared" si="41"/>
        <v>6000</v>
      </c>
    </row>
    <row r="839" spans="2:23" ht="15" x14ac:dyDescent="0.2">
      <c r="B839" s="214"/>
      <c r="C839" s="11" t="s">
        <v>111</v>
      </c>
      <c r="D839" s="11" t="s">
        <v>1177</v>
      </c>
      <c r="E839" s="68" t="s">
        <v>80</v>
      </c>
      <c r="F839" s="68" t="s">
        <v>2741</v>
      </c>
      <c r="G839" s="13">
        <v>45665</v>
      </c>
      <c r="H839" s="13">
        <v>45667</v>
      </c>
      <c r="I839" s="14">
        <v>20000</v>
      </c>
      <c r="J839" s="15"/>
      <c r="K839" s="13">
        <v>46397</v>
      </c>
      <c r="L839" s="15"/>
      <c r="M839" s="14"/>
      <c r="N839" s="14">
        <v>0</v>
      </c>
      <c r="O839" s="14"/>
      <c r="P839" s="15"/>
      <c r="Q839" s="15"/>
      <c r="R839" s="15"/>
      <c r="S839" s="153">
        <v>20000</v>
      </c>
      <c r="T839" s="16"/>
      <c r="U839" s="15" t="s">
        <v>1829</v>
      </c>
      <c r="W839" s="161">
        <f t="shared" si="41"/>
        <v>20000</v>
      </c>
    </row>
    <row r="840" spans="2:23" ht="15" x14ac:dyDescent="0.2">
      <c r="B840" s="214"/>
      <c r="C840" s="11" t="s">
        <v>111</v>
      </c>
      <c r="D840" s="11" t="s">
        <v>1177</v>
      </c>
      <c r="E840" s="68" t="s">
        <v>77</v>
      </c>
      <c r="F840" s="68" t="s">
        <v>2742</v>
      </c>
      <c r="G840" s="13">
        <v>45665</v>
      </c>
      <c r="H840" s="13">
        <v>45667</v>
      </c>
      <c r="I840" s="14">
        <v>15000</v>
      </c>
      <c r="J840" s="15">
        <v>95.294200000000004</v>
      </c>
      <c r="K840" s="13">
        <v>46457</v>
      </c>
      <c r="L840" s="15">
        <v>60.252699999999997</v>
      </c>
      <c r="M840" s="14">
        <v>0</v>
      </c>
      <c r="N840" s="14">
        <v>9037.9</v>
      </c>
      <c r="O840" s="14">
        <v>9037.9</v>
      </c>
      <c r="P840" s="15">
        <v>90</v>
      </c>
      <c r="Q840" s="15">
        <v>95</v>
      </c>
      <c r="R840" s="15">
        <v>90</v>
      </c>
      <c r="S840" s="153">
        <v>15000</v>
      </c>
      <c r="T840" s="16">
        <v>6.25</v>
      </c>
      <c r="U840" s="15">
        <v>8.8699999999999992</v>
      </c>
      <c r="W840" s="161">
        <f t="shared" si="41"/>
        <v>5962.1</v>
      </c>
    </row>
    <row r="841" spans="2:23" ht="15" x14ac:dyDescent="0.2">
      <c r="B841" s="214"/>
      <c r="C841" s="11" t="s">
        <v>79</v>
      </c>
      <c r="D841" s="11" t="s">
        <v>1177</v>
      </c>
      <c r="E841" s="68" t="s">
        <v>80</v>
      </c>
      <c r="F841" s="68" t="s">
        <v>2745</v>
      </c>
      <c r="G841" s="13">
        <v>45671</v>
      </c>
      <c r="H841" s="13">
        <v>45673</v>
      </c>
      <c r="I841" s="14">
        <v>10000</v>
      </c>
      <c r="J841" s="15"/>
      <c r="K841" s="13">
        <v>46396</v>
      </c>
      <c r="L841" s="15"/>
      <c r="M841" s="14"/>
      <c r="N841" s="14">
        <v>0</v>
      </c>
      <c r="O841" s="14"/>
      <c r="P841" s="15"/>
      <c r="Q841" s="15"/>
      <c r="R841" s="15"/>
      <c r="S841" s="153">
        <v>10000</v>
      </c>
      <c r="T841" s="16"/>
      <c r="U841" s="15" t="s">
        <v>1829</v>
      </c>
      <c r="W841" s="161">
        <f t="shared" si="41"/>
        <v>10000</v>
      </c>
    </row>
    <row r="842" spans="2:23" ht="15" x14ac:dyDescent="0.2">
      <c r="B842" s="214"/>
      <c r="C842" s="11" t="s">
        <v>79</v>
      </c>
      <c r="D842" s="11" t="s">
        <v>1177</v>
      </c>
      <c r="E842" s="68" t="s">
        <v>82</v>
      </c>
      <c r="F842" s="68" t="s">
        <v>2746</v>
      </c>
      <c r="G842" s="13">
        <v>45671</v>
      </c>
      <c r="H842" s="13">
        <v>45673</v>
      </c>
      <c r="I842" s="14">
        <v>10000</v>
      </c>
      <c r="J842" s="15"/>
      <c r="K842" s="13">
        <v>46768</v>
      </c>
      <c r="L842" s="15"/>
      <c r="M842" s="14"/>
      <c r="N842" s="14">
        <v>0</v>
      </c>
      <c r="O842" s="14"/>
      <c r="P842" s="15"/>
      <c r="Q842" s="15"/>
      <c r="R842" s="15"/>
      <c r="S842" s="153">
        <v>10000</v>
      </c>
      <c r="T842" s="16"/>
      <c r="U842" s="15" t="s">
        <v>1829</v>
      </c>
      <c r="W842" s="161">
        <f t="shared" si="41"/>
        <v>10000</v>
      </c>
    </row>
    <row r="843" spans="2:23" ht="15" x14ac:dyDescent="0.2">
      <c r="B843" s="214"/>
      <c r="C843" s="11" t="s">
        <v>111</v>
      </c>
      <c r="D843" s="11" t="s">
        <v>1177</v>
      </c>
      <c r="E843" s="68" t="s">
        <v>77</v>
      </c>
      <c r="F843" s="68" t="s">
        <v>2747</v>
      </c>
      <c r="G843" s="13">
        <v>45672</v>
      </c>
      <c r="H843" s="13">
        <v>45674</v>
      </c>
      <c r="I843" s="14">
        <v>10000</v>
      </c>
      <c r="J843" s="15">
        <v>95.5197</v>
      </c>
      <c r="K843" s="13">
        <v>46457</v>
      </c>
      <c r="L843" s="15">
        <v>54.0642</v>
      </c>
      <c r="M843" s="14">
        <v>0</v>
      </c>
      <c r="N843" s="14">
        <v>5406.42</v>
      </c>
      <c r="O843" s="14">
        <v>5406.42</v>
      </c>
      <c r="P843" s="15">
        <v>90</v>
      </c>
      <c r="Q843" s="15">
        <v>92</v>
      </c>
      <c r="R843" s="15">
        <v>90</v>
      </c>
      <c r="S843" s="153">
        <v>10000</v>
      </c>
      <c r="T843" s="16">
        <v>6.25</v>
      </c>
      <c r="U843" s="15">
        <v>8.74</v>
      </c>
      <c r="W843" s="161">
        <f t="shared" si="41"/>
        <v>4593.58</v>
      </c>
    </row>
    <row r="844" spans="2:23" ht="15" x14ac:dyDescent="0.2">
      <c r="B844" s="214"/>
      <c r="C844" s="11" t="s">
        <v>112</v>
      </c>
      <c r="D844" s="11" t="s">
        <v>1177</v>
      </c>
      <c r="E844" s="68" t="s">
        <v>82</v>
      </c>
      <c r="F844" s="68" t="s">
        <v>2759</v>
      </c>
      <c r="G844" s="13">
        <v>45678</v>
      </c>
      <c r="H844" s="13">
        <v>45680</v>
      </c>
      <c r="I844" s="14">
        <v>50000</v>
      </c>
      <c r="J844" s="15">
        <v>91.444500000000005</v>
      </c>
      <c r="K844" s="13">
        <v>46775</v>
      </c>
      <c r="L844" s="15">
        <v>95.573999999999998</v>
      </c>
      <c r="M844" s="14">
        <v>34437</v>
      </c>
      <c r="N844" s="14">
        <v>13350</v>
      </c>
      <c r="O844" s="14">
        <v>47787</v>
      </c>
      <c r="P844" s="15">
        <v>90</v>
      </c>
      <c r="Q844" s="15">
        <v>92</v>
      </c>
      <c r="R844" s="15">
        <v>90</v>
      </c>
      <c r="S844" s="153">
        <v>50000</v>
      </c>
      <c r="T844" s="16">
        <v>7</v>
      </c>
      <c r="U844" s="15">
        <v>10.39</v>
      </c>
      <c r="W844" s="161">
        <f t="shared" si="41"/>
        <v>2213</v>
      </c>
    </row>
    <row r="845" spans="2:23" ht="15" x14ac:dyDescent="0.2">
      <c r="B845" s="214"/>
      <c r="C845" s="11" t="s">
        <v>113</v>
      </c>
      <c r="D845" s="11" t="s">
        <v>1177</v>
      </c>
      <c r="E845" s="68" t="s">
        <v>77</v>
      </c>
      <c r="F845" s="68" t="s">
        <v>2760</v>
      </c>
      <c r="G845" s="13">
        <v>45679</v>
      </c>
      <c r="H845" s="13">
        <v>45681</v>
      </c>
      <c r="I845" s="14">
        <v>12000</v>
      </c>
      <c r="J845" s="15">
        <v>100</v>
      </c>
      <c r="K845" s="13">
        <v>47507</v>
      </c>
      <c r="L845" s="15">
        <v>58.333300000000001</v>
      </c>
      <c r="M845" s="14">
        <v>7000</v>
      </c>
      <c r="N845" s="14">
        <v>0</v>
      </c>
      <c r="O845" s="14">
        <v>7000</v>
      </c>
      <c r="P845" s="15">
        <v>100</v>
      </c>
      <c r="Q845" s="15">
        <v>100</v>
      </c>
      <c r="R845" s="15">
        <v>100</v>
      </c>
      <c r="S845" s="153">
        <v>12000</v>
      </c>
      <c r="T845" s="16">
        <v>6.5</v>
      </c>
      <c r="U845" s="15">
        <v>6.5</v>
      </c>
      <c r="W845" s="161">
        <f>I845-O845</f>
        <v>5000</v>
      </c>
    </row>
    <row r="846" spans="2:23" ht="15" x14ac:dyDescent="0.2">
      <c r="B846" s="214"/>
      <c r="C846" s="11" t="s">
        <v>113</v>
      </c>
      <c r="D846" s="11" t="s">
        <v>1177</v>
      </c>
      <c r="E846" s="68" t="s">
        <v>82</v>
      </c>
      <c r="F846" s="68" t="s">
        <v>2761</v>
      </c>
      <c r="G846" s="13">
        <v>45679</v>
      </c>
      <c r="H846" s="13">
        <v>45681</v>
      </c>
      <c r="I846" s="14">
        <v>20000</v>
      </c>
      <c r="J846" s="15">
        <v>90.048699999999997</v>
      </c>
      <c r="K846" s="13">
        <v>46776</v>
      </c>
      <c r="L846" s="15">
        <v>73.857299999999995</v>
      </c>
      <c r="M846" s="14">
        <v>13112.72</v>
      </c>
      <c r="N846" s="14">
        <v>1658.7399999999998</v>
      </c>
      <c r="O846" s="14">
        <v>14771.46</v>
      </c>
      <c r="P846" s="15">
        <v>90</v>
      </c>
      <c r="Q846" s="15">
        <v>92</v>
      </c>
      <c r="R846" s="15">
        <v>90</v>
      </c>
      <c r="S846" s="153">
        <v>20000</v>
      </c>
      <c r="T846" s="16">
        <v>6.5</v>
      </c>
      <c r="U846" s="15">
        <v>10.45</v>
      </c>
      <c r="W846" s="161">
        <f>I846-O846</f>
        <v>5228.5400000000009</v>
      </c>
    </row>
    <row r="847" spans="2:23" ht="15" x14ac:dyDescent="0.2">
      <c r="B847" s="214"/>
      <c r="C847" s="11" t="s">
        <v>79</v>
      </c>
      <c r="D847" s="11" t="s">
        <v>1177</v>
      </c>
      <c r="E847" s="68" t="s">
        <v>82</v>
      </c>
      <c r="F847" s="68" t="s">
        <v>2746</v>
      </c>
      <c r="G847" s="13">
        <v>45685</v>
      </c>
      <c r="H847" s="13">
        <v>45687</v>
      </c>
      <c r="I847" s="14">
        <v>15000</v>
      </c>
      <c r="J847" s="15">
        <v>91.060299999999998</v>
      </c>
      <c r="K847" s="13">
        <v>46768</v>
      </c>
      <c r="L847" s="15">
        <v>7.0667</v>
      </c>
      <c r="M847" s="14">
        <v>680</v>
      </c>
      <c r="N847" s="14">
        <v>380</v>
      </c>
      <c r="O847" s="14">
        <v>1060</v>
      </c>
      <c r="P847" s="15">
        <v>90</v>
      </c>
      <c r="Q847" s="15">
        <v>91</v>
      </c>
      <c r="R847" s="15">
        <v>90</v>
      </c>
      <c r="S847" s="153">
        <v>15000</v>
      </c>
      <c r="T847" s="16">
        <v>6</v>
      </c>
      <c r="U847" s="15">
        <v>9.49</v>
      </c>
      <c r="W847" s="161">
        <f>I847-O847</f>
        <v>13940</v>
      </c>
    </row>
    <row r="848" spans="2:23" ht="15" x14ac:dyDescent="0.2">
      <c r="B848" s="234" t="s">
        <v>944</v>
      </c>
      <c r="C848" s="122" t="s">
        <v>111</v>
      </c>
      <c r="D848" s="4" t="s">
        <v>1177</v>
      </c>
      <c r="E848" s="4" t="s">
        <v>82</v>
      </c>
      <c r="F848" s="18" t="s">
        <v>2773</v>
      </c>
      <c r="G848" s="6">
        <v>45693</v>
      </c>
      <c r="H848" s="6">
        <v>45695</v>
      </c>
      <c r="I848" s="7">
        <v>25000</v>
      </c>
      <c r="J848" s="8">
        <v>90</v>
      </c>
      <c r="K848" s="6">
        <v>46788</v>
      </c>
      <c r="L848" s="8">
        <v>16</v>
      </c>
      <c r="M848" s="7">
        <v>3000</v>
      </c>
      <c r="N848" s="7">
        <v>0</v>
      </c>
      <c r="O848" s="7">
        <v>3000</v>
      </c>
      <c r="P848" s="8">
        <v>90</v>
      </c>
      <c r="Q848" s="8">
        <v>90</v>
      </c>
      <c r="R848" s="8">
        <v>89.5</v>
      </c>
      <c r="S848" s="154">
        <v>25000</v>
      </c>
      <c r="T848" s="9">
        <v>5.5</v>
      </c>
      <c r="U848" s="8">
        <v>9.4</v>
      </c>
      <c r="W848" s="161">
        <f t="shared" ref="W848:W894" si="42">I848-O848</f>
        <v>22000</v>
      </c>
    </row>
    <row r="849" spans="2:26" ht="15" x14ac:dyDescent="0.2">
      <c r="B849" s="235"/>
      <c r="C849" s="122" t="s">
        <v>111</v>
      </c>
      <c r="D849" s="4" t="s">
        <v>1177</v>
      </c>
      <c r="E849" s="4" t="s">
        <v>85</v>
      </c>
      <c r="F849" s="18" t="s">
        <v>2774</v>
      </c>
      <c r="G849" s="6">
        <v>45693</v>
      </c>
      <c r="H849" s="6">
        <v>45695</v>
      </c>
      <c r="I849" s="7">
        <v>30000</v>
      </c>
      <c r="J849" s="8">
        <v>94.638999999999996</v>
      </c>
      <c r="K849" s="6">
        <v>46925</v>
      </c>
      <c r="L849" s="8">
        <v>100</v>
      </c>
      <c r="M849" s="7">
        <v>30000</v>
      </c>
      <c r="N849" s="7">
        <v>0</v>
      </c>
      <c r="O849" s="7">
        <v>30000</v>
      </c>
      <c r="P849" s="8">
        <v>91</v>
      </c>
      <c r="Q849" s="8">
        <v>91</v>
      </c>
      <c r="R849" s="8">
        <v>91</v>
      </c>
      <c r="S849" s="154">
        <v>30000</v>
      </c>
      <c r="T849" s="9">
        <v>5.75</v>
      </c>
      <c r="U849" s="8">
        <v>7.79</v>
      </c>
      <c r="W849" s="161">
        <f t="shared" si="42"/>
        <v>0</v>
      </c>
    </row>
    <row r="850" spans="2:26" ht="15" x14ac:dyDescent="0.2">
      <c r="B850" s="235"/>
      <c r="C850" s="122" t="s">
        <v>111</v>
      </c>
      <c r="D850" s="4" t="s">
        <v>1177</v>
      </c>
      <c r="E850" s="4" t="s">
        <v>77</v>
      </c>
      <c r="F850" s="18" t="s">
        <v>2131</v>
      </c>
      <c r="G850" s="6">
        <v>45693</v>
      </c>
      <c r="H850" s="6">
        <v>45695</v>
      </c>
      <c r="I850" s="7">
        <v>20000</v>
      </c>
      <c r="J850" s="8">
        <v>92.586399999999998</v>
      </c>
      <c r="K850" s="6">
        <v>47088</v>
      </c>
      <c r="L850" s="8">
        <v>75.25</v>
      </c>
      <c r="M850" s="7">
        <v>10000</v>
      </c>
      <c r="N850" s="7">
        <v>5050</v>
      </c>
      <c r="O850" s="7">
        <v>15050</v>
      </c>
      <c r="P850" s="8">
        <v>90</v>
      </c>
      <c r="Q850" s="8">
        <v>92</v>
      </c>
      <c r="R850" s="8">
        <v>90</v>
      </c>
      <c r="S850" s="154">
        <v>20000</v>
      </c>
      <c r="T850" s="9">
        <v>6.75</v>
      </c>
      <c r="U850" s="8">
        <v>9</v>
      </c>
      <c r="W850" s="161">
        <f t="shared" si="42"/>
        <v>4950</v>
      </c>
    </row>
    <row r="851" spans="2:26" ht="15" x14ac:dyDescent="0.2">
      <c r="B851" s="235"/>
      <c r="C851" s="122" t="s">
        <v>111</v>
      </c>
      <c r="D851" s="4" t="s">
        <v>1339</v>
      </c>
      <c r="E851" s="4" t="s">
        <v>80</v>
      </c>
      <c r="F851" s="18" t="s">
        <v>1852</v>
      </c>
      <c r="G851" s="6">
        <v>45707</v>
      </c>
      <c r="H851" s="6">
        <v>45709</v>
      </c>
      <c r="I851" s="7">
        <v>10000</v>
      </c>
      <c r="J851" s="8"/>
      <c r="K851" s="6">
        <v>45754</v>
      </c>
      <c r="L851" s="8"/>
      <c r="M851" s="7">
        <v>5500</v>
      </c>
      <c r="N851" s="7">
        <v>0</v>
      </c>
      <c r="O851" s="7">
        <v>5500</v>
      </c>
      <c r="P851" s="8"/>
      <c r="Q851" s="8"/>
      <c r="R851" s="8"/>
      <c r="S851" s="154">
        <v>10000</v>
      </c>
      <c r="T851" s="9"/>
      <c r="U851" s="8"/>
      <c r="W851" s="161">
        <f t="shared" si="42"/>
        <v>4500</v>
      </c>
    </row>
    <row r="852" spans="2:26" ht="15" x14ac:dyDescent="0.2">
      <c r="B852" s="235"/>
      <c r="C852" s="122" t="s">
        <v>111</v>
      </c>
      <c r="D852" s="4" t="s">
        <v>1339</v>
      </c>
      <c r="E852" s="4" t="s">
        <v>80</v>
      </c>
      <c r="F852" s="18" t="s">
        <v>1927</v>
      </c>
      <c r="G852" s="6">
        <v>45707</v>
      </c>
      <c r="H852" s="6">
        <v>45709</v>
      </c>
      <c r="I852" s="7">
        <v>15000</v>
      </c>
      <c r="J852" s="8"/>
      <c r="K852" s="6">
        <v>45824</v>
      </c>
      <c r="L852" s="8"/>
      <c r="M852" s="7">
        <v>6383.2599999999993</v>
      </c>
      <c r="N852" s="7">
        <v>6892.06</v>
      </c>
      <c r="O852" s="7">
        <v>13275.32</v>
      </c>
      <c r="P852" s="8">
        <v>100</v>
      </c>
      <c r="Q852" s="8">
        <v>100</v>
      </c>
      <c r="R852" s="8">
        <v>100</v>
      </c>
      <c r="S852" s="154">
        <v>15000</v>
      </c>
      <c r="T852" s="9"/>
      <c r="U852" s="8"/>
      <c r="W852" s="161">
        <f t="shared" si="42"/>
        <v>1724.6800000000003</v>
      </c>
      <c r="Y852" s="116"/>
      <c r="Z852" s="116"/>
    </row>
    <row r="853" spans="2:26" ht="15" x14ac:dyDescent="0.2">
      <c r="B853" s="235"/>
      <c r="C853" s="122" t="s">
        <v>111</v>
      </c>
      <c r="D853" s="4" t="s">
        <v>1339</v>
      </c>
      <c r="E853" s="4" t="s">
        <v>80</v>
      </c>
      <c r="F853" s="18" t="s">
        <v>2210</v>
      </c>
      <c r="G853" s="6">
        <v>45707</v>
      </c>
      <c r="H853" s="6">
        <v>45709</v>
      </c>
      <c r="I853" s="7">
        <v>10000</v>
      </c>
      <c r="J853" s="8">
        <v>101.7945</v>
      </c>
      <c r="K853" s="6">
        <v>45943</v>
      </c>
      <c r="L853" s="8">
        <v>100</v>
      </c>
      <c r="M853" s="7">
        <v>6450</v>
      </c>
      <c r="N853" s="7">
        <v>3550</v>
      </c>
      <c r="O853" s="7">
        <v>10000</v>
      </c>
      <c r="P853" s="8">
        <v>100</v>
      </c>
      <c r="Q853" s="8">
        <v>100</v>
      </c>
      <c r="R853" s="8">
        <v>100</v>
      </c>
      <c r="S853" s="154">
        <v>10000</v>
      </c>
      <c r="T853" s="9">
        <v>5</v>
      </c>
      <c r="U853" s="8">
        <v>3.16</v>
      </c>
      <c r="W853" s="161">
        <f t="shared" si="42"/>
        <v>0</v>
      </c>
    </row>
    <row r="854" spans="2:26" ht="15" x14ac:dyDescent="0.2">
      <c r="B854" s="235"/>
      <c r="C854" s="122" t="s">
        <v>111</v>
      </c>
      <c r="D854" s="4" t="s">
        <v>1339</v>
      </c>
      <c r="E854" s="4" t="s">
        <v>80</v>
      </c>
      <c r="F854" s="18" t="s">
        <v>2791</v>
      </c>
      <c r="G854" s="6">
        <v>45707</v>
      </c>
      <c r="H854" s="6">
        <v>45709</v>
      </c>
      <c r="I854" s="7">
        <v>40000</v>
      </c>
      <c r="J854" s="8">
        <v>101.1233</v>
      </c>
      <c r="K854" s="6">
        <v>45992</v>
      </c>
      <c r="L854" s="8">
        <v>95.755200000000002</v>
      </c>
      <c r="M854" s="7">
        <v>38262.1</v>
      </c>
      <c r="N854" s="7">
        <v>40</v>
      </c>
      <c r="O854" s="7">
        <v>38302.1</v>
      </c>
      <c r="P854" s="8">
        <v>100</v>
      </c>
      <c r="Q854" s="8">
        <v>100</v>
      </c>
      <c r="R854" s="8">
        <v>100</v>
      </c>
      <c r="S854" s="154">
        <v>40000</v>
      </c>
      <c r="T854" s="9">
        <v>5</v>
      </c>
      <c r="U854" s="8">
        <v>3.84</v>
      </c>
      <c r="W854" s="161">
        <f t="shared" si="42"/>
        <v>1697.9000000000015</v>
      </c>
    </row>
    <row r="855" spans="2:26" ht="15" x14ac:dyDescent="0.2">
      <c r="B855" s="235"/>
      <c r="C855" s="122" t="s">
        <v>111</v>
      </c>
      <c r="D855" s="4" t="s">
        <v>1339</v>
      </c>
      <c r="E855" s="4" t="s">
        <v>77</v>
      </c>
      <c r="F855" s="18" t="s">
        <v>2805</v>
      </c>
      <c r="G855" s="6">
        <v>45707</v>
      </c>
      <c r="H855" s="6">
        <v>45709</v>
      </c>
      <c r="I855" s="7">
        <v>20000</v>
      </c>
      <c r="J855" s="8"/>
      <c r="K855" s="6">
        <v>45890</v>
      </c>
      <c r="L855" s="8"/>
      <c r="M855" s="7">
        <v>17094.099999999999</v>
      </c>
      <c r="N855" s="7">
        <v>0</v>
      </c>
      <c r="O855" s="7">
        <v>17094.099999999999</v>
      </c>
      <c r="P855" s="8">
        <v>100</v>
      </c>
      <c r="Q855" s="8">
        <v>100</v>
      </c>
      <c r="R855" s="8">
        <v>100</v>
      </c>
      <c r="S855" s="154">
        <v>20000</v>
      </c>
      <c r="T855" s="9"/>
      <c r="U855" s="8"/>
      <c r="W855" s="161">
        <f t="shared" si="42"/>
        <v>2905.9000000000015</v>
      </c>
    </row>
    <row r="856" spans="2:26" ht="15" x14ac:dyDescent="0.2">
      <c r="B856" s="235"/>
      <c r="C856" s="122" t="s">
        <v>111</v>
      </c>
      <c r="D856" s="4" t="s">
        <v>1339</v>
      </c>
      <c r="E856" s="4" t="s">
        <v>77</v>
      </c>
      <c r="F856" s="18" t="s">
        <v>2806</v>
      </c>
      <c r="G856" s="6">
        <v>45707</v>
      </c>
      <c r="H856" s="6">
        <v>45709</v>
      </c>
      <c r="I856" s="7">
        <v>15000</v>
      </c>
      <c r="J856" s="8">
        <v>102.6534</v>
      </c>
      <c r="K856" s="6">
        <v>45925</v>
      </c>
      <c r="L856" s="8">
        <v>98.238600000000005</v>
      </c>
      <c r="M856" s="7">
        <v>14735.79</v>
      </c>
      <c r="N856" s="7">
        <v>0</v>
      </c>
      <c r="O856" s="7">
        <v>14735.79</v>
      </c>
      <c r="P856" s="8">
        <v>100</v>
      </c>
      <c r="Q856" s="8">
        <v>100</v>
      </c>
      <c r="R856" s="8">
        <v>100</v>
      </c>
      <c r="S856" s="154">
        <v>15000</v>
      </c>
      <c r="T856" s="9">
        <v>6.5</v>
      </c>
      <c r="U856" s="8">
        <v>3.77</v>
      </c>
      <c r="W856" s="161">
        <f t="shared" si="42"/>
        <v>264.20999999999913</v>
      </c>
    </row>
    <row r="857" spans="2:26" ht="15" x14ac:dyDescent="0.2">
      <c r="B857" s="235"/>
      <c r="C857" s="122" t="s">
        <v>111</v>
      </c>
      <c r="D857" s="4" t="s">
        <v>1339</v>
      </c>
      <c r="E857" s="4" t="s">
        <v>77</v>
      </c>
      <c r="F857" s="18" t="s">
        <v>2792</v>
      </c>
      <c r="G857" s="6">
        <v>45707</v>
      </c>
      <c r="H857" s="6">
        <v>45709</v>
      </c>
      <c r="I857" s="7">
        <v>10000</v>
      </c>
      <c r="J857" s="8">
        <v>101.53149999999999</v>
      </c>
      <c r="K857" s="6">
        <v>45988</v>
      </c>
      <c r="L857" s="8">
        <v>10</v>
      </c>
      <c r="M857" s="7">
        <v>1000</v>
      </c>
      <c r="N857" s="7">
        <v>0</v>
      </c>
      <c r="O857" s="7">
        <v>1000</v>
      </c>
      <c r="P857" s="8">
        <v>100</v>
      </c>
      <c r="Q857" s="8">
        <v>100</v>
      </c>
      <c r="R857" s="8">
        <v>100</v>
      </c>
      <c r="S857" s="154">
        <v>10000</v>
      </c>
      <c r="T857" s="9">
        <v>6.5</v>
      </c>
      <c r="U857" s="8">
        <v>4.91</v>
      </c>
      <c r="W857" s="161">
        <f t="shared" si="42"/>
        <v>9000</v>
      </c>
    </row>
    <row r="858" spans="2:26" ht="15" x14ac:dyDescent="0.2">
      <c r="B858" s="235"/>
      <c r="C858" s="122" t="s">
        <v>111</v>
      </c>
      <c r="D858" s="4" t="s">
        <v>1339</v>
      </c>
      <c r="E858" s="4" t="s">
        <v>77</v>
      </c>
      <c r="F858" s="18" t="s">
        <v>2793</v>
      </c>
      <c r="G858" s="6">
        <v>45707</v>
      </c>
      <c r="H858" s="6">
        <v>45709</v>
      </c>
      <c r="I858" s="7">
        <v>10000</v>
      </c>
      <c r="J858" s="8">
        <v>101.0329</v>
      </c>
      <c r="K858" s="6">
        <v>46016</v>
      </c>
      <c r="L858" s="8">
        <v>75</v>
      </c>
      <c r="M858" s="7">
        <v>5000</v>
      </c>
      <c r="N858" s="7">
        <v>2500</v>
      </c>
      <c r="O858" s="7">
        <v>7500</v>
      </c>
      <c r="P858" s="8">
        <v>100</v>
      </c>
      <c r="Q858" s="8">
        <v>100</v>
      </c>
      <c r="R858" s="8">
        <v>100</v>
      </c>
      <c r="S858" s="154">
        <v>10000</v>
      </c>
      <c r="T858" s="9">
        <v>6.5</v>
      </c>
      <c r="U858" s="8">
        <v>5.43</v>
      </c>
      <c r="W858" s="161">
        <f t="shared" si="42"/>
        <v>2500</v>
      </c>
      <c r="X858" s="166"/>
      <c r="Y858" s="116"/>
      <c r="Z858" s="116"/>
    </row>
    <row r="859" spans="2:26" ht="15" x14ac:dyDescent="0.2">
      <c r="B859" s="235"/>
      <c r="C859" s="122" t="s">
        <v>111</v>
      </c>
      <c r="D859" s="4" t="s">
        <v>1339</v>
      </c>
      <c r="E859" s="4" t="s">
        <v>82</v>
      </c>
      <c r="F859" s="18" t="s">
        <v>2807</v>
      </c>
      <c r="G859" s="6">
        <v>45707</v>
      </c>
      <c r="H859" s="6">
        <v>45709</v>
      </c>
      <c r="I859" s="7">
        <v>10000</v>
      </c>
      <c r="J859" s="8"/>
      <c r="K859" s="6">
        <v>45741</v>
      </c>
      <c r="L859" s="8"/>
      <c r="M859" s="7">
        <v>6058.29</v>
      </c>
      <c r="N859" s="7">
        <v>200</v>
      </c>
      <c r="O859" s="7">
        <v>6258.29</v>
      </c>
      <c r="P859" s="8">
        <v>100</v>
      </c>
      <c r="Q859" s="8">
        <v>100</v>
      </c>
      <c r="R859" s="8">
        <v>100</v>
      </c>
      <c r="S859" s="154">
        <v>10000</v>
      </c>
      <c r="T859" s="9"/>
      <c r="U859" s="8"/>
      <c r="W859" s="161">
        <f t="shared" si="42"/>
        <v>3741.71</v>
      </c>
    </row>
    <row r="860" spans="2:26" ht="15" x14ac:dyDescent="0.2">
      <c r="B860" s="235"/>
      <c r="C860" s="122" t="s">
        <v>111</v>
      </c>
      <c r="D860" s="4" t="s">
        <v>1339</v>
      </c>
      <c r="E860" s="4" t="s">
        <v>82</v>
      </c>
      <c r="F860" s="18" t="s">
        <v>2794</v>
      </c>
      <c r="G860" s="6">
        <v>45707</v>
      </c>
      <c r="H860" s="6">
        <v>45709</v>
      </c>
      <c r="I860" s="7">
        <v>15000</v>
      </c>
      <c r="J860" s="8"/>
      <c r="K860" s="6">
        <v>45797</v>
      </c>
      <c r="L860" s="8"/>
      <c r="M860" s="7">
        <v>8439.89</v>
      </c>
      <c r="N860" s="7">
        <v>4481.08</v>
      </c>
      <c r="O860" s="7">
        <v>12920.97</v>
      </c>
      <c r="P860" s="8">
        <v>100</v>
      </c>
      <c r="Q860" s="8">
        <v>100</v>
      </c>
      <c r="R860" s="8">
        <v>100</v>
      </c>
      <c r="S860" s="154">
        <v>15000</v>
      </c>
      <c r="T860" s="9"/>
      <c r="U860" s="8"/>
      <c r="W860" s="161">
        <f t="shared" si="42"/>
        <v>2079.0300000000007</v>
      </c>
    </row>
    <row r="861" spans="2:26" ht="15" x14ac:dyDescent="0.2">
      <c r="B861" s="235"/>
      <c r="C861" s="122" t="s">
        <v>111</v>
      </c>
      <c r="D861" s="4" t="s">
        <v>1177</v>
      </c>
      <c r="E861" s="4" t="s">
        <v>80</v>
      </c>
      <c r="F861" s="18" t="s">
        <v>2795</v>
      </c>
      <c r="G861" s="6">
        <v>45707</v>
      </c>
      <c r="H861" s="6">
        <v>45709</v>
      </c>
      <c r="I861" s="7">
        <v>55000</v>
      </c>
      <c r="J861" s="8">
        <v>92</v>
      </c>
      <c r="K861" s="6">
        <v>46439</v>
      </c>
      <c r="L861" s="8">
        <v>98.909099999999995</v>
      </c>
      <c r="M861" s="7">
        <v>46168</v>
      </c>
      <c r="N861" s="7">
        <v>8232</v>
      </c>
      <c r="O861" s="7">
        <v>54400</v>
      </c>
      <c r="P861" s="8">
        <v>92</v>
      </c>
      <c r="Q861" s="8">
        <v>92</v>
      </c>
      <c r="R861" s="8">
        <v>92</v>
      </c>
      <c r="S861" s="154">
        <v>55000</v>
      </c>
      <c r="T861" s="9">
        <v>5</v>
      </c>
      <c r="U861" s="8">
        <v>9.49</v>
      </c>
      <c r="W861" s="161">
        <f t="shared" si="42"/>
        <v>600</v>
      </c>
    </row>
    <row r="862" spans="2:26" ht="15" x14ac:dyDescent="0.2">
      <c r="B862" s="235"/>
      <c r="C862" s="122" t="s">
        <v>111</v>
      </c>
      <c r="D862" s="4" t="s">
        <v>1177</v>
      </c>
      <c r="E862" s="4" t="s">
        <v>77</v>
      </c>
      <c r="F862" s="18" t="s">
        <v>2796</v>
      </c>
      <c r="G862" s="6">
        <v>45707</v>
      </c>
      <c r="H862" s="6">
        <v>45709</v>
      </c>
      <c r="I862" s="7">
        <v>25000</v>
      </c>
      <c r="J862" s="8">
        <v>99.287700000000001</v>
      </c>
      <c r="K862" s="6">
        <v>46247</v>
      </c>
      <c r="L862" s="8">
        <v>100</v>
      </c>
      <c r="M862" s="7">
        <v>17265</v>
      </c>
      <c r="N862" s="7">
        <v>7735</v>
      </c>
      <c r="O862" s="7">
        <v>25000</v>
      </c>
      <c r="P862" s="8">
        <v>96</v>
      </c>
      <c r="Q862" s="8">
        <v>96</v>
      </c>
      <c r="R862" s="8">
        <v>96</v>
      </c>
      <c r="S862" s="154">
        <v>25000</v>
      </c>
      <c r="T862" s="9">
        <v>6.25</v>
      </c>
      <c r="U862" s="8">
        <v>7</v>
      </c>
      <c r="W862" s="161">
        <f t="shared" si="42"/>
        <v>0</v>
      </c>
    </row>
    <row r="863" spans="2:26" ht="15" x14ac:dyDescent="0.2">
      <c r="B863" s="235"/>
      <c r="C863" s="122" t="s">
        <v>111</v>
      </c>
      <c r="D863" s="4" t="s">
        <v>1177</v>
      </c>
      <c r="E863" s="4" t="s">
        <v>77</v>
      </c>
      <c r="F863" s="18" t="s">
        <v>2797</v>
      </c>
      <c r="G863" s="6">
        <v>45707</v>
      </c>
      <c r="H863" s="6">
        <v>45709</v>
      </c>
      <c r="I863" s="7">
        <v>20000</v>
      </c>
      <c r="J863" s="8">
        <v>90</v>
      </c>
      <c r="K863" s="6">
        <v>47535</v>
      </c>
      <c r="L863" s="8">
        <v>57.510599999999997</v>
      </c>
      <c r="M863" s="7">
        <v>9202.1299999999992</v>
      </c>
      <c r="N863" s="7">
        <v>2300</v>
      </c>
      <c r="O863" s="7">
        <v>11502.13</v>
      </c>
      <c r="P863" s="8">
        <v>90</v>
      </c>
      <c r="Q863" s="8">
        <v>90</v>
      </c>
      <c r="R863" s="8">
        <v>90</v>
      </c>
      <c r="S863" s="154">
        <v>20000</v>
      </c>
      <c r="T863" s="9">
        <v>6.75</v>
      </c>
      <c r="U863" s="8">
        <v>9.3000000000000007</v>
      </c>
      <c r="W863" s="161">
        <f t="shared" si="42"/>
        <v>8497.8700000000008</v>
      </c>
    </row>
    <row r="864" spans="2:26" ht="15" x14ac:dyDescent="0.2">
      <c r="B864" s="235"/>
      <c r="C864" s="122" t="s">
        <v>111</v>
      </c>
      <c r="D864" s="4" t="s">
        <v>1177</v>
      </c>
      <c r="E864" s="4" t="s">
        <v>101</v>
      </c>
      <c r="F864" s="18" t="s">
        <v>2798</v>
      </c>
      <c r="G864" s="6">
        <v>45707</v>
      </c>
      <c r="H864" s="6">
        <v>45709</v>
      </c>
      <c r="I864" s="7">
        <v>15000</v>
      </c>
      <c r="J864" s="8">
        <v>90</v>
      </c>
      <c r="K864" s="6">
        <v>48265</v>
      </c>
      <c r="L864" s="8">
        <v>74.5989</v>
      </c>
      <c r="M864" s="7">
        <v>10912.1</v>
      </c>
      <c r="N864" s="7">
        <v>277.73999999999978</v>
      </c>
      <c r="O864" s="7">
        <v>11189.84</v>
      </c>
      <c r="P864" s="8">
        <v>90</v>
      </c>
      <c r="Q864" s="8">
        <v>90</v>
      </c>
      <c r="R864" s="8">
        <v>90</v>
      </c>
      <c r="S864" s="154">
        <v>15000</v>
      </c>
      <c r="T864" s="9">
        <v>8</v>
      </c>
      <c r="U864" s="8">
        <v>10.02</v>
      </c>
      <c r="W864" s="161">
        <f t="shared" si="42"/>
        <v>3810.16</v>
      </c>
    </row>
    <row r="865" spans="2:25" ht="15" x14ac:dyDescent="0.2">
      <c r="B865" s="235"/>
      <c r="C865" s="122" t="s">
        <v>111</v>
      </c>
      <c r="D865" s="4" t="s">
        <v>1177</v>
      </c>
      <c r="E865" s="4" t="s">
        <v>82</v>
      </c>
      <c r="F865" s="18" t="s">
        <v>2799</v>
      </c>
      <c r="G865" s="6">
        <v>45707</v>
      </c>
      <c r="H865" s="6">
        <v>45709</v>
      </c>
      <c r="I865" s="7">
        <v>65000</v>
      </c>
      <c r="J865" s="8">
        <v>90.5</v>
      </c>
      <c r="K865" s="6">
        <v>46804</v>
      </c>
      <c r="L865" s="8">
        <v>81.619600000000005</v>
      </c>
      <c r="M865" s="7">
        <v>41202.71</v>
      </c>
      <c r="N865" s="7">
        <v>11850</v>
      </c>
      <c r="O865" s="7">
        <v>53052.71</v>
      </c>
      <c r="P865" s="8">
        <v>90.5</v>
      </c>
      <c r="Q865" s="8">
        <v>90.5</v>
      </c>
      <c r="R865" s="8">
        <v>90.5</v>
      </c>
      <c r="S865" s="154">
        <v>65000</v>
      </c>
      <c r="T865" s="9">
        <v>5.75</v>
      </c>
      <c r="U865" s="8">
        <v>9.4600000000000009</v>
      </c>
      <c r="W865" s="161">
        <f t="shared" si="42"/>
        <v>11947.29</v>
      </c>
    </row>
    <row r="866" spans="2:25" ht="15" x14ac:dyDescent="0.2">
      <c r="B866" s="235"/>
      <c r="C866" s="122" t="s">
        <v>111</v>
      </c>
      <c r="D866" s="4" t="s">
        <v>1177</v>
      </c>
      <c r="E866" s="4" t="s">
        <v>85</v>
      </c>
      <c r="F866" s="18" t="s">
        <v>2800</v>
      </c>
      <c r="G866" s="6">
        <v>45707</v>
      </c>
      <c r="H866" s="6">
        <v>45709</v>
      </c>
      <c r="I866" s="7">
        <v>30000</v>
      </c>
      <c r="J866" s="8">
        <v>90</v>
      </c>
      <c r="K866" s="6">
        <v>47170</v>
      </c>
      <c r="L866" s="8">
        <v>99.933329999999998</v>
      </c>
      <c r="M866" s="7">
        <v>29965</v>
      </c>
      <c r="N866" s="7">
        <v>15</v>
      </c>
      <c r="O866" s="7">
        <v>29980</v>
      </c>
      <c r="P866" s="8">
        <v>90</v>
      </c>
      <c r="Q866" s="8">
        <v>90</v>
      </c>
      <c r="R866" s="8">
        <v>90</v>
      </c>
      <c r="S866" s="154">
        <v>30000</v>
      </c>
      <c r="T866" s="9">
        <v>6.5</v>
      </c>
      <c r="U866" s="8">
        <v>9.57</v>
      </c>
      <c r="W866" s="161">
        <f t="shared" si="42"/>
        <v>20</v>
      </c>
    </row>
    <row r="867" spans="2:25" ht="15" x14ac:dyDescent="0.2">
      <c r="B867" s="235"/>
      <c r="C867" s="122" t="s">
        <v>111</v>
      </c>
      <c r="D867" s="4" t="s">
        <v>1177</v>
      </c>
      <c r="E867" s="4" t="s">
        <v>85</v>
      </c>
      <c r="F867" s="18" t="s">
        <v>2801</v>
      </c>
      <c r="G867" s="6">
        <v>45707</v>
      </c>
      <c r="H867" s="6">
        <v>45709</v>
      </c>
      <c r="I867" s="7">
        <v>10000</v>
      </c>
      <c r="J867" s="8">
        <v>90</v>
      </c>
      <c r="K867" s="6">
        <v>47900</v>
      </c>
      <c r="L867" s="8">
        <v>44.53</v>
      </c>
      <c r="M867" s="7">
        <v>2056</v>
      </c>
      <c r="N867" s="7">
        <v>2397</v>
      </c>
      <c r="O867" s="7">
        <v>4453</v>
      </c>
      <c r="P867" s="8">
        <v>90</v>
      </c>
      <c r="Q867" s="8">
        <v>90</v>
      </c>
      <c r="R867" s="8">
        <v>90</v>
      </c>
      <c r="S867" s="154">
        <v>10000</v>
      </c>
      <c r="T867" s="9">
        <v>7.5</v>
      </c>
      <c r="U867" s="8">
        <v>9.74</v>
      </c>
      <c r="W867" s="161">
        <f t="shared" si="42"/>
        <v>5547</v>
      </c>
    </row>
    <row r="868" spans="2:25" ht="15" x14ac:dyDescent="0.2">
      <c r="B868" s="235"/>
      <c r="C868" s="122" t="s">
        <v>113</v>
      </c>
      <c r="D868" s="4" t="s">
        <v>1177</v>
      </c>
      <c r="E868" s="4" t="s">
        <v>82</v>
      </c>
      <c r="F868" s="18" t="s">
        <v>2802</v>
      </c>
      <c r="G868" s="6">
        <v>45707</v>
      </c>
      <c r="H868" s="6">
        <v>45709</v>
      </c>
      <c r="I868" s="7">
        <v>15000</v>
      </c>
      <c r="J868" s="8">
        <v>90.061999999999998</v>
      </c>
      <c r="K868" s="6">
        <v>46804</v>
      </c>
      <c r="L868" s="8">
        <v>44.101500000000001</v>
      </c>
      <c r="M868" s="7">
        <v>0</v>
      </c>
      <c r="N868" s="7">
        <v>6615.23</v>
      </c>
      <c r="O868" s="7">
        <v>6615.23</v>
      </c>
      <c r="P868" s="8">
        <v>90</v>
      </c>
      <c r="Q868" s="8">
        <v>93</v>
      </c>
      <c r="R868" s="8">
        <v>90</v>
      </c>
      <c r="S868" s="154">
        <v>15000</v>
      </c>
      <c r="T868" s="9">
        <v>6.5</v>
      </c>
      <c r="U868" s="8">
        <v>10.44</v>
      </c>
      <c r="W868" s="161">
        <f t="shared" si="42"/>
        <v>8384.77</v>
      </c>
    </row>
    <row r="869" spans="2:25" ht="15" x14ac:dyDescent="0.2">
      <c r="B869" s="235"/>
      <c r="C869" s="122" t="s">
        <v>113</v>
      </c>
      <c r="D869" s="4" t="s">
        <v>1177</v>
      </c>
      <c r="E869" s="4" t="s">
        <v>77</v>
      </c>
      <c r="F869" s="18" t="s">
        <v>2803</v>
      </c>
      <c r="G869" s="6">
        <v>45698</v>
      </c>
      <c r="H869" s="6">
        <v>45700</v>
      </c>
      <c r="I869" s="7">
        <v>5000</v>
      </c>
      <c r="J869" s="8">
        <v>100</v>
      </c>
      <c r="K869" s="6">
        <v>47535</v>
      </c>
      <c r="L869" s="8">
        <v>100</v>
      </c>
      <c r="M869" s="7">
        <v>5000</v>
      </c>
      <c r="N869" s="7">
        <v>0</v>
      </c>
      <c r="O869" s="7">
        <v>5000</v>
      </c>
      <c r="P869" s="8">
        <v>100</v>
      </c>
      <c r="Q869" s="8">
        <v>100</v>
      </c>
      <c r="R869" s="8">
        <v>100</v>
      </c>
      <c r="S869" s="154">
        <v>5000</v>
      </c>
      <c r="T869" s="9">
        <v>6.5</v>
      </c>
      <c r="U869" s="8">
        <v>6.5</v>
      </c>
      <c r="W869" s="161">
        <f t="shared" si="42"/>
        <v>0</v>
      </c>
    </row>
    <row r="870" spans="2:25" ht="15" x14ac:dyDescent="0.2">
      <c r="B870" s="237"/>
      <c r="C870" s="122" t="s">
        <v>113</v>
      </c>
      <c r="D870" s="4" t="s">
        <v>1177</v>
      </c>
      <c r="E870" s="4" t="s">
        <v>82</v>
      </c>
      <c r="F870" s="18" t="s">
        <v>2804</v>
      </c>
      <c r="G870" s="6">
        <v>45714</v>
      </c>
      <c r="H870" s="6">
        <v>45716</v>
      </c>
      <c r="I870" s="7">
        <v>10000</v>
      </c>
      <c r="J870" s="8">
        <v>90.014899999999997</v>
      </c>
      <c r="K870" s="6">
        <v>46811</v>
      </c>
      <c r="L870" s="8">
        <v>109.94970000000001</v>
      </c>
      <c r="M870" s="7">
        <v>0</v>
      </c>
      <c r="N870" s="7">
        <v>7984.97</v>
      </c>
      <c r="O870" s="7">
        <v>7984.97</v>
      </c>
      <c r="P870" s="8">
        <v>90</v>
      </c>
      <c r="Q870" s="8">
        <v>92</v>
      </c>
      <c r="R870" s="8">
        <v>89</v>
      </c>
      <c r="S870" s="154">
        <v>10000</v>
      </c>
      <c r="T870" s="9">
        <v>6.5</v>
      </c>
      <c r="U870" s="8">
        <v>10.46</v>
      </c>
      <c r="W870" s="161">
        <f t="shared" si="42"/>
        <v>2015.0299999999997</v>
      </c>
    </row>
    <row r="871" spans="2:25" ht="15" x14ac:dyDescent="0.2">
      <c r="B871" s="219"/>
      <c r="C871" s="11" t="s">
        <v>76</v>
      </c>
      <c r="D871" s="11" t="s">
        <v>1177</v>
      </c>
      <c r="E871" s="68" t="s">
        <v>77</v>
      </c>
      <c r="F871" s="68" t="s">
        <v>2832</v>
      </c>
      <c r="G871" s="13">
        <v>45733</v>
      </c>
      <c r="H871" s="13">
        <v>45735</v>
      </c>
      <c r="I871" s="14">
        <v>25000</v>
      </c>
      <c r="J871" s="15"/>
      <c r="K871" s="13">
        <v>47561</v>
      </c>
      <c r="L871" s="15"/>
      <c r="M871" s="14"/>
      <c r="N871" s="14">
        <v>0</v>
      </c>
      <c r="O871" s="14"/>
      <c r="P871" s="15"/>
      <c r="Q871" s="15"/>
      <c r="R871" s="15" t="s">
        <v>1162</v>
      </c>
      <c r="S871" s="153">
        <v>25000</v>
      </c>
      <c r="T871" s="16"/>
      <c r="U871" s="15"/>
      <c r="W871" s="161">
        <f t="shared" si="42"/>
        <v>25000</v>
      </c>
    </row>
    <row r="872" spans="2:25" ht="15" x14ac:dyDescent="0.2">
      <c r="B872" s="220"/>
      <c r="C872" s="11" t="s">
        <v>76</v>
      </c>
      <c r="D872" s="11" t="s">
        <v>1177</v>
      </c>
      <c r="E872" s="68" t="s">
        <v>101</v>
      </c>
      <c r="F872" s="68" t="s">
        <v>2833</v>
      </c>
      <c r="G872" s="13">
        <v>45733</v>
      </c>
      <c r="H872" s="13">
        <v>45735</v>
      </c>
      <c r="I872" s="14">
        <v>20000</v>
      </c>
      <c r="J872" s="15">
        <v>93.6721</v>
      </c>
      <c r="K872" s="13">
        <v>48292</v>
      </c>
      <c r="L872" s="15">
        <v>27.923200000000001</v>
      </c>
      <c r="M872" s="14">
        <v>5584.65</v>
      </c>
      <c r="N872" s="14">
        <v>0</v>
      </c>
      <c r="O872" s="14">
        <v>5584.65</v>
      </c>
      <c r="P872" s="15">
        <v>93</v>
      </c>
      <c r="Q872" s="15">
        <v>95</v>
      </c>
      <c r="R872" s="15">
        <v>93</v>
      </c>
      <c r="S872" s="153">
        <v>20000</v>
      </c>
      <c r="T872" s="16">
        <v>7.5</v>
      </c>
      <c r="U872" s="15">
        <v>8.73</v>
      </c>
      <c r="W872" s="161">
        <f t="shared" si="42"/>
        <v>14415.35</v>
      </c>
    </row>
    <row r="873" spans="2:25" ht="15" x14ac:dyDescent="0.2">
      <c r="B873" s="220"/>
      <c r="C873" s="11" t="s">
        <v>76</v>
      </c>
      <c r="D873" s="11" t="s">
        <v>1177</v>
      </c>
      <c r="E873" s="68" t="s">
        <v>82</v>
      </c>
      <c r="F873" s="68" t="s">
        <v>2834</v>
      </c>
      <c r="G873" s="13">
        <v>45733</v>
      </c>
      <c r="H873" s="13">
        <v>45735</v>
      </c>
      <c r="I873" s="14">
        <v>25000</v>
      </c>
      <c r="J873" s="15">
        <v>95</v>
      </c>
      <c r="K873" s="13">
        <v>46831</v>
      </c>
      <c r="L873" s="15">
        <v>101.28</v>
      </c>
      <c r="M873" s="14">
        <v>5020</v>
      </c>
      <c r="N873" s="14">
        <v>0</v>
      </c>
      <c r="O873" s="14">
        <v>5020</v>
      </c>
      <c r="P873" s="15">
        <v>95</v>
      </c>
      <c r="Q873" s="15">
        <v>95</v>
      </c>
      <c r="R873" s="15">
        <v>6</v>
      </c>
      <c r="S873" s="153">
        <v>25000</v>
      </c>
      <c r="T873" s="16">
        <v>6</v>
      </c>
      <c r="U873" s="15">
        <v>7.91</v>
      </c>
      <c r="W873" s="161">
        <f t="shared" si="42"/>
        <v>19980</v>
      </c>
    </row>
    <row r="874" spans="2:25" ht="15" x14ac:dyDescent="0.2">
      <c r="B874" s="220"/>
      <c r="C874" s="11" t="s">
        <v>76</v>
      </c>
      <c r="D874" s="11" t="s">
        <v>1177</v>
      </c>
      <c r="E874" s="68" t="s">
        <v>85</v>
      </c>
      <c r="F874" s="68" t="s">
        <v>2835</v>
      </c>
      <c r="G874" s="13">
        <v>45733</v>
      </c>
      <c r="H874" s="13">
        <v>45735</v>
      </c>
      <c r="I874" s="14">
        <v>25000</v>
      </c>
      <c r="J874" s="15"/>
      <c r="K874" s="13">
        <v>47196</v>
      </c>
      <c r="L874" s="15"/>
      <c r="M874" s="14"/>
      <c r="N874" s="14">
        <v>0</v>
      </c>
      <c r="O874" s="14"/>
      <c r="P874" s="15"/>
      <c r="Q874" s="15"/>
      <c r="R874" s="15" t="s">
        <v>1162</v>
      </c>
      <c r="S874" s="153">
        <v>25000</v>
      </c>
      <c r="T874" s="16"/>
      <c r="U874" s="15"/>
      <c r="W874" s="161">
        <f t="shared" si="42"/>
        <v>25000</v>
      </c>
      <c r="Y874" s="169"/>
    </row>
    <row r="875" spans="2:25" ht="15" x14ac:dyDescent="0.2">
      <c r="B875" s="220"/>
      <c r="C875" s="11" t="s">
        <v>79</v>
      </c>
      <c r="D875" s="11" t="s">
        <v>1177</v>
      </c>
      <c r="E875" s="68" t="s">
        <v>80</v>
      </c>
      <c r="F875" s="68" t="s">
        <v>2836</v>
      </c>
      <c r="G875" s="13">
        <v>45734</v>
      </c>
      <c r="H875" s="13">
        <v>45736</v>
      </c>
      <c r="I875" s="14">
        <v>4000</v>
      </c>
      <c r="J875" s="15">
        <v>101.8674</v>
      </c>
      <c r="K875" s="13">
        <v>46137</v>
      </c>
      <c r="L875" s="15">
        <v>149.375</v>
      </c>
      <c r="M875" s="14">
        <v>4000</v>
      </c>
      <c r="N875" s="14">
        <v>0</v>
      </c>
      <c r="O875" s="14">
        <v>4000</v>
      </c>
      <c r="P875" s="15">
        <v>97</v>
      </c>
      <c r="Q875" s="15">
        <v>97</v>
      </c>
      <c r="R875" s="15">
        <v>5.5</v>
      </c>
      <c r="S875" s="153">
        <v>4000</v>
      </c>
      <c r="T875" s="16">
        <v>5.4</v>
      </c>
      <c r="U875" s="15">
        <v>3.48</v>
      </c>
      <c r="W875" s="161">
        <f t="shared" si="42"/>
        <v>0</v>
      </c>
      <c r="Y875" s="169"/>
    </row>
    <row r="876" spans="2:25" ht="15" x14ac:dyDescent="0.2">
      <c r="B876" s="220"/>
      <c r="C876" s="11" t="s">
        <v>79</v>
      </c>
      <c r="D876" s="11" t="s">
        <v>1177</v>
      </c>
      <c r="E876" s="68" t="s">
        <v>80</v>
      </c>
      <c r="F876" s="68" t="s">
        <v>2837</v>
      </c>
      <c r="G876" s="13">
        <v>45734</v>
      </c>
      <c r="H876" s="13">
        <v>45736</v>
      </c>
      <c r="I876" s="14">
        <v>25000</v>
      </c>
      <c r="J876" s="15">
        <v>93.5</v>
      </c>
      <c r="K876" s="13">
        <v>46466</v>
      </c>
      <c r="L876" s="15">
        <v>53.256</v>
      </c>
      <c r="M876" s="14">
        <v>13314</v>
      </c>
      <c r="N876" s="14">
        <v>0</v>
      </c>
      <c r="O876" s="14">
        <v>13314</v>
      </c>
      <c r="P876" s="15">
        <v>93.5</v>
      </c>
      <c r="Q876" s="15">
        <v>93.5</v>
      </c>
      <c r="R876" s="15">
        <v>93.5</v>
      </c>
      <c r="S876" s="153">
        <v>25000</v>
      </c>
      <c r="T876" s="16">
        <v>5.75</v>
      </c>
      <c r="U876" s="15">
        <v>9.39</v>
      </c>
      <c r="W876" s="161">
        <f t="shared" si="42"/>
        <v>11686</v>
      </c>
      <c r="Y876" s="169"/>
    </row>
    <row r="877" spans="2:25" ht="15" x14ac:dyDescent="0.2">
      <c r="B877" s="220"/>
      <c r="C877" s="11" t="s">
        <v>79</v>
      </c>
      <c r="D877" s="11" t="s">
        <v>1177</v>
      </c>
      <c r="E877" s="68" t="s">
        <v>77</v>
      </c>
      <c r="F877" s="68" t="s">
        <v>2838</v>
      </c>
      <c r="G877" s="13">
        <v>45734</v>
      </c>
      <c r="H877" s="13">
        <v>45736</v>
      </c>
      <c r="I877" s="14">
        <v>5500</v>
      </c>
      <c r="J877" s="15">
        <v>101.3767</v>
      </c>
      <c r="K877" s="13">
        <v>46219</v>
      </c>
      <c r="L877" s="15">
        <v>338.9982</v>
      </c>
      <c r="M877" s="14">
        <v>5459.9</v>
      </c>
      <c r="N877" s="14">
        <v>40.100000000000364</v>
      </c>
      <c r="O877" s="14">
        <v>5500</v>
      </c>
      <c r="P877" s="15">
        <v>93</v>
      </c>
      <c r="Q877" s="15">
        <v>97</v>
      </c>
      <c r="R877" s="15">
        <v>90</v>
      </c>
      <c r="S877" s="153">
        <v>5500</v>
      </c>
      <c r="T877" s="16">
        <v>6.5</v>
      </c>
      <c r="U877" s="15">
        <v>5.07</v>
      </c>
      <c r="W877" s="161">
        <f t="shared" si="42"/>
        <v>0</v>
      </c>
      <c r="X877" s="170"/>
      <c r="Y877" s="116"/>
    </row>
    <row r="878" spans="2:25" ht="15" x14ac:dyDescent="0.2">
      <c r="B878" s="220"/>
      <c r="C878" s="11" t="s">
        <v>79</v>
      </c>
      <c r="D878" s="11" t="s">
        <v>1177</v>
      </c>
      <c r="E878" s="68" t="s">
        <v>85</v>
      </c>
      <c r="F878" s="68" t="s">
        <v>1707</v>
      </c>
      <c r="G878" s="13">
        <v>45734</v>
      </c>
      <c r="H878" s="13">
        <v>45736</v>
      </c>
      <c r="I878" s="14">
        <v>5500</v>
      </c>
      <c r="J878" s="15">
        <v>98.367599999999996</v>
      </c>
      <c r="K878" s="13">
        <v>46329</v>
      </c>
      <c r="L878" s="15">
        <v>54.818199999999997</v>
      </c>
      <c r="M878" s="14">
        <v>3000</v>
      </c>
      <c r="N878" s="14">
        <v>15</v>
      </c>
      <c r="O878" s="14">
        <v>3015</v>
      </c>
      <c r="P878" s="15">
        <v>90</v>
      </c>
      <c r="Q878" s="15">
        <v>96</v>
      </c>
      <c r="R878" s="15">
        <v>90</v>
      </c>
      <c r="S878" s="153">
        <v>5500</v>
      </c>
      <c r="T878" s="16">
        <v>6.3</v>
      </c>
      <c r="U878" s="15">
        <v>7.19</v>
      </c>
      <c r="W878" s="161">
        <f t="shared" si="42"/>
        <v>2485</v>
      </c>
    </row>
    <row r="879" spans="2:25" ht="15" x14ac:dyDescent="0.2">
      <c r="B879" s="220"/>
      <c r="C879" s="11" t="s">
        <v>79</v>
      </c>
      <c r="D879" s="11" t="s">
        <v>1339</v>
      </c>
      <c r="E879" s="68" t="s">
        <v>80</v>
      </c>
      <c r="F879" s="68" t="s">
        <v>2839</v>
      </c>
      <c r="G879" s="13">
        <v>45734</v>
      </c>
      <c r="H879" s="13">
        <v>45736</v>
      </c>
      <c r="I879" s="14">
        <v>20598.900000000001</v>
      </c>
      <c r="J879" s="15"/>
      <c r="K879" s="13">
        <v>45739</v>
      </c>
      <c r="L879" s="15"/>
      <c r="M879" s="14">
        <v>20598.900000000001</v>
      </c>
      <c r="N879" s="14">
        <v>0</v>
      </c>
      <c r="O879" s="14">
        <v>20598.900000000001</v>
      </c>
      <c r="P879" s="15">
        <v>100</v>
      </c>
      <c r="Q879" s="15">
        <v>100</v>
      </c>
      <c r="R879" s="15">
        <v>100</v>
      </c>
      <c r="S879" s="153">
        <v>20598.900000000001</v>
      </c>
      <c r="T879" s="16"/>
      <c r="U879" s="15"/>
      <c r="W879" s="161">
        <f t="shared" si="42"/>
        <v>0</v>
      </c>
    </row>
    <row r="880" spans="2:25" ht="15" x14ac:dyDescent="0.2">
      <c r="B880" s="220"/>
      <c r="C880" s="11" t="s">
        <v>113</v>
      </c>
      <c r="D880" s="11" t="s">
        <v>1177</v>
      </c>
      <c r="E880" s="68" t="s">
        <v>82</v>
      </c>
      <c r="F880" s="68" t="s">
        <v>2840</v>
      </c>
      <c r="G880" s="13">
        <v>45728</v>
      </c>
      <c r="H880" s="13">
        <v>45730</v>
      </c>
      <c r="I880" s="14">
        <v>30000</v>
      </c>
      <c r="J880" s="15">
        <v>90.157300000000006</v>
      </c>
      <c r="K880" s="13">
        <v>46826</v>
      </c>
      <c r="L880" s="15">
        <v>74.796899999999994</v>
      </c>
      <c r="M880" s="14">
        <v>14838.27</v>
      </c>
      <c r="N880" s="14">
        <v>7580.7999999999993</v>
      </c>
      <c r="O880" s="14">
        <v>22419.07</v>
      </c>
      <c r="P880" s="15">
        <v>90</v>
      </c>
      <c r="Q880" s="15">
        <v>95</v>
      </c>
      <c r="R880" s="15">
        <v>89</v>
      </c>
      <c r="S880" s="153">
        <v>30000</v>
      </c>
      <c r="T880" s="16">
        <v>6.5</v>
      </c>
      <c r="U880" s="15">
        <v>10.4</v>
      </c>
      <c r="W880" s="161">
        <f t="shared" si="42"/>
        <v>7580.93</v>
      </c>
    </row>
    <row r="881" spans="2:23" ht="15" x14ac:dyDescent="0.2">
      <c r="B881" s="220"/>
      <c r="C881" s="11" t="s">
        <v>111</v>
      </c>
      <c r="D881" s="11" t="s">
        <v>1177</v>
      </c>
      <c r="E881" s="68" t="s">
        <v>82</v>
      </c>
      <c r="F881" s="68" t="s">
        <v>2841</v>
      </c>
      <c r="G881" s="13">
        <v>45735</v>
      </c>
      <c r="H881" s="13">
        <v>45737</v>
      </c>
      <c r="I881" s="14">
        <v>9500</v>
      </c>
      <c r="J881" s="15">
        <v>90</v>
      </c>
      <c r="K881" s="13">
        <v>46833</v>
      </c>
      <c r="L881" s="15">
        <v>52.631599999999999</v>
      </c>
      <c r="M881" s="14">
        <v>0</v>
      </c>
      <c r="N881" s="14">
        <v>5000</v>
      </c>
      <c r="O881" s="14">
        <v>5000</v>
      </c>
      <c r="P881" s="15">
        <v>90</v>
      </c>
      <c r="Q881" s="15">
        <v>90</v>
      </c>
      <c r="R881" s="15">
        <v>90</v>
      </c>
      <c r="S881" s="153">
        <v>9500</v>
      </c>
      <c r="T881" s="16">
        <v>5.75</v>
      </c>
      <c r="U881" s="15">
        <v>9.67</v>
      </c>
      <c r="W881" s="161">
        <f t="shared" si="42"/>
        <v>4500</v>
      </c>
    </row>
    <row r="882" spans="2:23" ht="15" x14ac:dyDescent="0.2">
      <c r="B882" s="220"/>
      <c r="C882" s="11" t="s">
        <v>113</v>
      </c>
      <c r="D882" s="11" t="s">
        <v>1177</v>
      </c>
      <c r="E882" s="68" t="s">
        <v>82</v>
      </c>
      <c r="F882" s="68" t="s">
        <v>2842</v>
      </c>
      <c r="G882" s="13">
        <v>45735</v>
      </c>
      <c r="H882" s="13">
        <v>45737</v>
      </c>
      <c r="I882" s="14">
        <v>20000</v>
      </c>
      <c r="J882" s="15">
        <v>90.014300000000006</v>
      </c>
      <c r="K882" s="13">
        <v>46833</v>
      </c>
      <c r="L882" s="15">
        <v>67.4024</v>
      </c>
      <c r="M882" s="14">
        <v>0</v>
      </c>
      <c r="N882" s="14">
        <v>13480.48</v>
      </c>
      <c r="O882" s="14">
        <v>13480.48</v>
      </c>
      <c r="P882" s="15">
        <v>90</v>
      </c>
      <c r="Q882" s="15">
        <v>92</v>
      </c>
      <c r="R882" s="15">
        <v>90</v>
      </c>
      <c r="S882" s="153">
        <v>20000</v>
      </c>
      <c r="T882" s="16">
        <v>6.5</v>
      </c>
      <c r="U882" s="15">
        <v>10.46</v>
      </c>
      <c r="W882" s="161">
        <f t="shared" si="42"/>
        <v>6519.52</v>
      </c>
    </row>
    <row r="883" spans="2:23" ht="15" x14ac:dyDescent="0.2">
      <c r="B883" s="220"/>
      <c r="C883" s="11" t="s">
        <v>76</v>
      </c>
      <c r="D883" s="11" t="s">
        <v>1177</v>
      </c>
      <c r="E883" s="68" t="s">
        <v>85</v>
      </c>
      <c r="F883" s="68" t="s">
        <v>2843</v>
      </c>
      <c r="G883" s="13">
        <v>45740</v>
      </c>
      <c r="H883" s="13">
        <v>45742</v>
      </c>
      <c r="I883" s="14">
        <v>25000</v>
      </c>
      <c r="J883" s="15">
        <v>95</v>
      </c>
      <c r="K883" s="13">
        <v>47203</v>
      </c>
      <c r="L883" s="15">
        <v>8.0399999999999991</v>
      </c>
      <c r="M883" s="14">
        <v>4000</v>
      </c>
      <c r="N883" s="14">
        <v>0</v>
      </c>
      <c r="O883" s="14">
        <v>4000</v>
      </c>
      <c r="P883" s="15">
        <v>95</v>
      </c>
      <c r="Q883" s="15">
        <v>95</v>
      </c>
      <c r="R883" s="15">
        <v>90</v>
      </c>
      <c r="S883" s="153">
        <v>25000</v>
      </c>
      <c r="T883" s="16">
        <v>6.5</v>
      </c>
      <c r="U883" s="15">
        <v>7.99</v>
      </c>
      <c r="W883" s="161">
        <f t="shared" si="42"/>
        <v>21000</v>
      </c>
    </row>
    <row r="884" spans="2:23" ht="15" x14ac:dyDescent="0.2">
      <c r="B884" s="220"/>
      <c r="C884" s="11" t="s">
        <v>79</v>
      </c>
      <c r="D884" s="11" t="s">
        <v>1177</v>
      </c>
      <c r="E884" s="68" t="s">
        <v>80</v>
      </c>
      <c r="F884" s="68" t="s">
        <v>2844</v>
      </c>
      <c r="G884" s="13">
        <v>45741</v>
      </c>
      <c r="H884" s="13">
        <v>45743</v>
      </c>
      <c r="I884" s="14">
        <v>20000</v>
      </c>
      <c r="J884" s="15">
        <v>90.065899999999999</v>
      </c>
      <c r="K884" s="13">
        <v>46473</v>
      </c>
      <c r="L884" s="15">
        <v>35.86</v>
      </c>
      <c r="M884" s="14">
        <v>7050</v>
      </c>
      <c r="N884" s="14">
        <v>122</v>
      </c>
      <c r="O884" s="14">
        <v>7172</v>
      </c>
      <c r="P884" s="15">
        <v>90</v>
      </c>
      <c r="Q884" s="15">
        <v>93</v>
      </c>
      <c r="R884" s="15">
        <v>90</v>
      </c>
      <c r="S884" s="153">
        <v>20000</v>
      </c>
      <c r="T884" s="16">
        <v>5.75</v>
      </c>
      <c r="U884" s="15">
        <v>11.45</v>
      </c>
      <c r="W884" s="161">
        <f t="shared" si="42"/>
        <v>12828</v>
      </c>
    </row>
    <row r="885" spans="2:23" ht="15" x14ac:dyDescent="0.2">
      <c r="B885" s="220"/>
      <c r="C885" s="11" t="s">
        <v>79</v>
      </c>
      <c r="D885" s="11" t="s">
        <v>1177</v>
      </c>
      <c r="E885" s="68" t="s">
        <v>77</v>
      </c>
      <c r="F885" s="68" t="s">
        <v>2845</v>
      </c>
      <c r="G885" s="13">
        <v>45741</v>
      </c>
      <c r="H885" s="13">
        <v>45743</v>
      </c>
      <c r="I885" s="14">
        <v>20000</v>
      </c>
      <c r="J885" s="15">
        <v>97.230199999999996</v>
      </c>
      <c r="K885" s="13">
        <v>46219</v>
      </c>
      <c r="L885" s="15">
        <v>70.8</v>
      </c>
      <c r="M885" s="14">
        <v>0</v>
      </c>
      <c r="N885" s="14">
        <v>14160</v>
      </c>
      <c r="O885" s="14">
        <v>14160</v>
      </c>
      <c r="P885" s="15">
        <v>92</v>
      </c>
      <c r="Q885" s="15">
        <v>93</v>
      </c>
      <c r="R885" s="15">
        <v>92</v>
      </c>
      <c r="S885" s="153">
        <v>20000</v>
      </c>
      <c r="T885" s="16">
        <v>6.5</v>
      </c>
      <c r="U885" s="15">
        <v>9.4700000000000006</v>
      </c>
      <c r="W885" s="161">
        <f t="shared" si="42"/>
        <v>5840</v>
      </c>
    </row>
    <row r="886" spans="2:23" ht="15" x14ac:dyDescent="0.2">
      <c r="B886" s="220"/>
      <c r="C886" s="11" t="s">
        <v>111</v>
      </c>
      <c r="D886" s="11" t="s">
        <v>1397</v>
      </c>
      <c r="E886" s="68" t="s">
        <v>82</v>
      </c>
      <c r="F886" s="68" t="s">
        <v>2846</v>
      </c>
      <c r="G886" s="13">
        <v>45742</v>
      </c>
      <c r="H886" s="13">
        <v>45744</v>
      </c>
      <c r="I886" s="14">
        <v>15000</v>
      </c>
      <c r="J886" s="15">
        <v>90.466300000000004</v>
      </c>
      <c r="K886" s="13">
        <v>46840</v>
      </c>
      <c r="L886" s="15">
        <v>61.406700000000001</v>
      </c>
      <c r="M886" s="14">
        <v>2000</v>
      </c>
      <c r="N886" s="14">
        <v>7211</v>
      </c>
      <c r="O886" s="14">
        <v>9211</v>
      </c>
      <c r="P886" s="15">
        <v>90</v>
      </c>
      <c r="Q886" s="15">
        <v>90.5</v>
      </c>
      <c r="R886" s="15">
        <v>90</v>
      </c>
      <c r="S886" s="153">
        <v>15000</v>
      </c>
      <c r="T886" s="16">
        <v>5.75</v>
      </c>
      <c r="U886" s="15">
        <v>9.48</v>
      </c>
      <c r="W886" s="161">
        <f t="shared" si="42"/>
        <v>5789</v>
      </c>
    </row>
    <row r="887" spans="2:23" ht="15" x14ac:dyDescent="0.2">
      <c r="B887" s="220"/>
      <c r="C887" s="11" t="s">
        <v>111</v>
      </c>
      <c r="D887" s="11" t="s">
        <v>1397</v>
      </c>
      <c r="E887" s="68" t="s">
        <v>85</v>
      </c>
      <c r="F887" s="68" t="s">
        <v>2683</v>
      </c>
      <c r="G887" s="13">
        <v>45742</v>
      </c>
      <c r="H887" s="13">
        <v>45744</v>
      </c>
      <c r="I887" s="14"/>
      <c r="J887" s="15"/>
      <c r="K887" s="13"/>
      <c r="L887" s="15"/>
      <c r="M887" s="14"/>
      <c r="N887" s="14">
        <v>0</v>
      </c>
      <c r="O887" s="14"/>
      <c r="P887" s="15"/>
      <c r="Q887" s="15"/>
      <c r="R887" s="15" t="s">
        <v>1162</v>
      </c>
      <c r="S887" s="153">
        <v>0</v>
      </c>
      <c r="T887" s="16"/>
      <c r="U887" s="15"/>
      <c r="W887" s="161">
        <f t="shared" si="42"/>
        <v>0</v>
      </c>
    </row>
    <row r="888" spans="2:23" ht="15" x14ac:dyDescent="0.2">
      <c r="B888" s="220"/>
      <c r="C888" s="11" t="s">
        <v>111</v>
      </c>
      <c r="D888" s="11" t="s">
        <v>1397</v>
      </c>
      <c r="E888" s="68" t="s">
        <v>85</v>
      </c>
      <c r="F888" s="68" t="s">
        <v>2847</v>
      </c>
      <c r="G888" s="13">
        <v>45742</v>
      </c>
      <c r="H888" s="13">
        <v>45744</v>
      </c>
      <c r="I888" s="14">
        <v>15000</v>
      </c>
      <c r="J888" s="15">
        <v>90</v>
      </c>
      <c r="K888" s="13">
        <v>47205</v>
      </c>
      <c r="L888" s="15">
        <v>57.45</v>
      </c>
      <c r="M888" s="14">
        <v>0</v>
      </c>
      <c r="N888" s="14">
        <v>8617.5</v>
      </c>
      <c r="O888" s="14">
        <v>8617.5</v>
      </c>
      <c r="P888" s="15">
        <v>90</v>
      </c>
      <c r="Q888" s="15">
        <v>90</v>
      </c>
      <c r="R888" s="15">
        <v>89.05</v>
      </c>
      <c r="S888" s="153">
        <v>15000</v>
      </c>
      <c r="T888" s="16">
        <v>6.5</v>
      </c>
      <c r="U888" s="15">
        <v>9.57</v>
      </c>
      <c r="W888" s="161">
        <f t="shared" si="42"/>
        <v>6382.5</v>
      </c>
    </row>
    <row r="889" spans="2:23" ht="15" x14ac:dyDescent="0.2">
      <c r="B889" s="221"/>
      <c r="C889" s="11" t="s">
        <v>111</v>
      </c>
      <c r="D889" s="11" t="s">
        <v>1397</v>
      </c>
      <c r="E889" s="68" t="s">
        <v>101</v>
      </c>
      <c r="F889" s="68" t="s">
        <v>2848</v>
      </c>
      <c r="G889" s="13">
        <v>45742</v>
      </c>
      <c r="H889" s="13">
        <v>45744</v>
      </c>
      <c r="I889" s="14">
        <v>7000</v>
      </c>
      <c r="J889" s="15">
        <v>92.405699999999996</v>
      </c>
      <c r="K889" s="13">
        <v>47818</v>
      </c>
      <c r="L889" s="15">
        <v>24.078600000000002</v>
      </c>
      <c r="M889" s="14">
        <v>0</v>
      </c>
      <c r="N889" s="14">
        <v>1675</v>
      </c>
      <c r="O889" s="14">
        <v>1675</v>
      </c>
      <c r="P889" s="15">
        <v>90</v>
      </c>
      <c r="Q889" s="15">
        <v>90.05</v>
      </c>
      <c r="R889" s="15">
        <v>89</v>
      </c>
      <c r="S889" s="153">
        <v>7000</v>
      </c>
      <c r="T889" s="16">
        <v>7.5</v>
      </c>
      <c r="U889" s="15">
        <v>9.17</v>
      </c>
      <c r="W889" s="161">
        <f t="shared" si="42"/>
        <v>5325</v>
      </c>
    </row>
    <row r="890" spans="2:23" ht="15" x14ac:dyDescent="0.2">
      <c r="B890" s="213" t="s">
        <v>943</v>
      </c>
      <c r="C890" s="122" t="s">
        <v>79</v>
      </c>
      <c r="D890" s="4" t="s">
        <v>1177</v>
      </c>
      <c r="E890" s="4" t="s">
        <v>77</v>
      </c>
      <c r="F890" s="18" t="s">
        <v>2838</v>
      </c>
      <c r="G890" s="6">
        <v>45748</v>
      </c>
      <c r="H890" s="6">
        <v>45750</v>
      </c>
      <c r="I890" s="7"/>
      <c r="J890" s="8"/>
      <c r="K890" s="6"/>
      <c r="L890" s="8"/>
      <c r="M890" s="7"/>
      <c r="N890" s="7">
        <v>0</v>
      </c>
      <c r="O890" s="7"/>
      <c r="P890" s="8"/>
      <c r="Q890" s="8"/>
      <c r="R890" s="8" t="s">
        <v>1162</v>
      </c>
      <c r="S890" s="154">
        <v>0</v>
      </c>
      <c r="T890" s="9"/>
      <c r="U890" s="8"/>
      <c r="W890" s="161">
        <f t="shared" si="42"/>
        <v>0</v>
      </c>
    </row>
    <row r="891" spans="2:23" ht="15" x14ac:dyDescent="0.2">
      <c r="B891" s="209"/>
      <c r="C891" s="122" t="s">
        <v>112</v>
      </c>
      <c r="D891" s="4" t="s">
        <v>1177</v>
      </c>
      <c r="E891" s="4" t="s">
        <v>80</v>
      </c>
      <c r="F891" s="18" t="s">
        <v>2849</v>
      </c>
      <c r="G891" s="6">
        <v>45748</v>
      </c>
      <c r="H891" s="6">
        <v>45750</v>
      </c>
      <c r="I891" s="7">
        <v>50000</v>
      </c>
      <c r="J891" s="8">
        <v>92.535399999999996</v>
      </c>
      <c r="K891" s="6">
        <v>46480</v>
      </c>
      <c r="L891" s="8">
        <v>114.636</v>
      </c>
      <c r="M891" s="7">
        <v>42992</v>
      </c>
      <c r="N891" s="7">
        <v>7008</v>
      </c>
      <c r="O891" s="7">
        <v>50000</v>
      </c>
      <c r="P891" s="8">
        <v>92.5</v>
      </c>
      <c r="Q891" s="8">
        <v>95</v>
      </c>
      <c r="R891" s="8">
        <v>91</v>
      </c>
      <c r="S891" s="154">
        <v>50000</v>
      </c>
      <c r="T891" s="9">
        <v>6.5</v>
      </c>
      <c r="U891" s="8">
        <v>10.75</v>
      </c>
      <c r="W891" s="161">
        <f t="shared" si="42"/>
        <v>0</v>
      </c>
    </row>
    <row r="892" spans="2:23" ht="15" x14ac:dyDescent="0.2">
      <c r="B892" s="209"/>
      <c r="C892" s="122" t="s">
        <v>113</v>
      </c>
      <c r="D892" s="4" t="s">
        <v>1177</v>
      </c>
      <c r="E892" s="4" t="s">
        <v>82</v>
      </c>
      <c r="F892" s="18" t="s">
        <v>2850</v>
      </c>
      <c r="G892" s="6">
        <v>45749</v>
      </c>
      <c r="H892" s="6">
        <v>45751</v>
      </c>
      <c r="I892" s="7">
        <v>15000</v>
      </c>
      <c r="J892" s="8">
        <v>90.004099999999994</v>
      </c>
      <c r="K892" s="6">
        <v>46847</v>
      </c>
      <c r="L892" s="8">
        <v>32.64</v>
      </c>
      <c r="M892" s="7">
        <v>0</v>
      </c>
      <c r="N892" s="7">
        <v>4896</v>
      </c>
      <c r="O892" s="7">
        <v>4896</v>
      </c>
      <c r="P892" s="8">
        <v>90</v>
      </c>
      <c r="Q892" s="8">
        <v>91</v>
      </c>
      <c r="R892" s="8">
        <v>90</v>
      </c>
      <c r="S892" s="154">
        <v>15000</v>
      </c>
      <c r="T892" s="9">
        <v>6.5</v>
      </c>
      <c r="U892" s="8">
        <v>10.47</v>
      </c>
      <c r="W892" s="161">
        <f t="shared" si="42"/>
        <v>10104</v>
      </c>
    </row>
    <row r="893" spans="2:23" ht="15" x14ac:dyDescent="0.2">
      <c r="B893" s="209"/>
      <c r="C893" s="122" t="s">
        <v>76</v>
      </c>
      <c r="D893" s="4" t="s">
        <v>1177</v>
      </c>
      <c r="E893" s="4" t="s">
        <v>82</v>
      </c>
      <c r="F893" s="18" t="s">
        <v>2851</v>
      </c>
      <c r="G893" s="6">
        <v>45754</v>
      </c>
      <c r="H893" s="6">
        <v>45756</v>
      </c>
      <c r="I893" s="7">
        <v>25000</v>
      </c>
      <c r="J893" s="8">
        <v>95.002799999999993</v>
      </c>
      <c r="K893" s="6">
        <v>46852</v>
      </c>
      <c r="L893" s="8">
        <v>56.02</v>
      </c>
      <c r="M893" s="7">
        <v>9005</v>
      </c>
      <c r="N893" s="7">
        <v>0</v>
      </c>
      <c r="O893" s="7">
        <v>9005</v>
      </c>
      <c r="P893" s="8">
        <v>95</v>
      </c>
      <c r="Q893" s="8">
        <v>100</v>
      </c>
      <c r="R893" s="8">
        <v>93</v>
      </c>
      <c r="S893" s="154">
        <v>25000</v>
      </c>
      <c r="T893" s="9">
        <v>6</v>
      </c>
      <c r="U893" s="8">
        <v>7.9</v>
      </c>
      <c r="W893" s="161">
        <f t="shared" si="42"/>
        <v>15995</v>
      </c>
    </row>
    <row r="894" spans="2:23" ht="15" x14ac:dyDescent="0.2">
      <c r="B894" s="209"/>
      <c r="C894" s="122"/>
      <c r="D894" s="4"/>
      <c r="E894" s="4"/>
      <c r="F894" s="18"/>
      <c r="G894" s="6"/>
      <c r="H894" s="6"/>
      <c r="I894" s="7"/>
      <c r="J894" s="8"/>
      <c r="K894" s="6"/>
      <c r="L894" s="8"/>
      <c r="M894" s="7"/>
      <c r="N894" s="7"/>
      <c r="O894" s="7"/>
      <c r="P894" s="8"/>
      <c r="Q894" s="8"/>
      <c r="R894" s="8"/>
      <c r="S894" s="154"/>
      <c r="T894" s="9"/>
      <c r="U894" s="8"/>
      <c r="W894" s="161">
        <f t="shared" si="42"/>
        <v>0</v>
      </c>
    </row>
    <row r="895" spans="2:23" ht="15" x14ac:dyDescent="0.2">
      <c r="B895" s="209"/>
      <c r="C895" s="122"/>
      <c r="D895" s="4"/>
      <c r="E895" s="4"/>
      <c r="F895" s="18"/>
      <c r="G895" s="6"/>
      <c r="H895" s="6"/>
      <c r="I895" s="7"/>
      <c r="J895" s="8"/>
      <c r="K895" s="6"/>
      <c r="L895" s="8"/>
      <c r="M895" s="7"/>
      <c r="N895" s="7"/>
      <c r="O895" s="7"/>
      <c r="P895" s="8"/>
      <c r="Q895" s="8"/>
      <c r="R895" s="8"/>
      <c r="S895" s="154"/>
      <c r="T895" s="9"/>
      <c r="U895" s="8"/>
    </row>
    <row r="896" spans="2:23" ht="15" x14ac:dyDescent="0.2">
      <c r="B896" s="209"/>
      <c r="C896" s="122"/>
      <c r="D896" s="4"/>
      <c r="E896" s="4"/>
      <c r="F896" s="18"/>
      <c r="G896" s="6"/>
      <c r="H896" s="6"/>
      <c r="I896" s="7"/>
      <c r="J896" s="8"/>
      <c r="K896" s="6"/>
      <c r="L896" s="8"/>
      <c r="M896" s="7"/>
      <c r="N896" s="7"/>
      <c r="O896" s="7"/>
      <c r="P896" s="8"/>
      <c r="Q896" s="8"/>
      <c r="R896" s="8"/>
      <c r="S896" s="154"/>
      <c r="T896" s="9"/>
      <c r="U896" s="8"/>
    </row>
    <row r="897" spans="2:21" ht="15" x14ac:dyDescent="0.2">
      <c r="B897" s="209"/>
      <c r="C897" s="122"/>
      <c r="D897" s="4"/>
      <c r="E897" s="4"/>
      <c r="F897" s="18"/>
      <c r="G897" s="6"/>
      <c r="H897" s="6"/>
      <c r="I897" s="7"/>
      <c r="J897" s="8"/>
      <c r="K897" s="6"/>
      <c r="L897" s="8"/>
      <c r="M897" s="7"/>
      <c r="N897" s="7"/>
      <c r="O897" s="7"/>
      <c r="P897" s="8"/>
      <c r="Q897" s="8"/>
      <c r="R897" s="8"/>
      <c r="S897" s="154"/>
      <c r="T897" s="9"/>
      <c r="U897" s="8"/>
    </row>
    <row r="898" spans="2:21" ht="15" x14ac:dyDescent="0.2">
      <c r="B898" s="209"/>
      <c r="C898" s="122"/>
      <c r="D898" s="4"/>
      <c r="E898" s="4"/>
      <c r="F898" s="18"/>
      <c r="G898" s="6"/>
      <c r="H898" s="6"/>
      <c r="I898" s="7"/>
      <c r="J898" s="8"/>
      <c r="K898" s="6"/>
      <c r="L898" s="8"/>
      <c r="M898" s="7"/>
      <c r="N898" s="7"/>
      <c r="O898" s="7"/>
      <c r="P898" s="8"/>
      <c r="Q898" s="8"/>
      <c r="R898" s="8"/>
      <c r="S898" s="154"/>
      <c r="T898" s="9"/>
      <c r="U898" s="8"/>
    </row>
    <row r="899" spans="2:21" ht="15" x14ac:dyDescent="0.2">
      <c r="B899" s="209"/>
      <c r="C899" s="122"/>
      <c r="D899" s="4"/>
      <c r="E899" s="4"/>
      <c r="F899" s="18"/>
      <c r="G899" s="6"/>
      <c r="H899" s="6"/>
      <c r="I899" s="7"/>
      <c r="J899" s="8"/>
      <c r="K899" s="6"/>
      <c r="L899" s="8"/>
      <c r="M899" s="7"/>
      <c r="N899" s="7"/>
      <c r="O899" s="7"/>
      <c r="P899" s="8"/>
      <c r="Q899" s="8"/>
      <c r="R899" s="8"/>
      <c r="S899" s="154"/>
      <c r="T899" s="9"/>
      <c r="U899" s="8"/>
    </row>
    <row r="900" spans="2:21" ht="15" x14ac:dyDescent="0.2">
      <c r="B900" s="209"/>
      <c r="C900" s="122"/>
      <c r="D900" s="4"/>
      <c r="E900" s="4"/>
      <c r="F900" s="18"/>
      <c r="G900" s="6"/>
      <c r="H900" s="6"/>
      <c r="I900" s="7"/>
      <c r="J900" s="8"/>
      <c r="K900" s="6"/>
      <c r="L900" s="8"/>
      <c r="M900" s="7"/>
      <c r="N900" s="7"/>
      <c r="O900" s="7"/>
      <c r="P900" s="8"/>
      <c r="Q900" s="8"/>
      <c r="R900" s="8"/>
      <c r="S900" s="154"/>
      <c r="T900" s="9"/>
      <c r="U900" s="8"/>
    </row>
    <row r="901" spans="2:21" ht="15" x14ac:dyDescent="0.2">
      <c r="B901" s="209"/>
      <c r="C901" s="122"/>
      <c r="D901" s="4"/>
      <c r="E901" s="4"/>
      <c r="F901" s="18"/>
      <c r="G901" s="6"/>
      <c r="H901" s="6"/>
      <c r="I901" s="7"/>
      <c r="J901" s="8"/>
      <c r="K901" s="6"/>
      <c r="L901" s="8"/>
      <c r="M901" s="7"/>
      <c r="N901" s="7"/>
      <c r="O901" s="7"/>
      <c r="P901" s="8"/>
      <c r="Q901" s="8"/>
      <c r="R901" s="8"/>
      <c r="S901" s="154"/>
      <c r="T901" s="9"/>
      <c r="U901" s="8"/>
    </row>
    <row r="902" spans="2:21" ht="15" x14ac:dyDescent="0.2">
      <c r="B902" s="209"/>
      <c r="C902" s="122"/>
      <c r="D902" s="4"/>
      <c r="E902" s="4"/>
      <c r="F902" s="18"/>
      <c r="G902" s="6"/>
      <c r="H902" s="6"/>
      <c r="I902" s="7"/>
      <c r="J902" s="8"/>
      <c r="K902" s="6"/>
      <c r="L902" s="8"/>
      <c r="M902" s="7"/>
      <c r="N902" s="7"/>
      <c r="O902" s="7"/>
      <c r="P902" s="8"/>
      <c r="Q902" s="8"/>
      <c r="R902" s="8"/>
      <c r="S902" s="154"/>
      <c r="T902" s="9"/>
      <c r="U902" s="8"/>
    </row>
    <row r="903" spans="2:21" ht="15" x14ac:dyDescent="0.2">
      <c r="B903" s="209"/>
      <c r="C903" s="122"/>
      <c r="D903" s="4"/>
      <c r="E903" s="4"/>
      <c r="F903" s="18"/>
      <c r="G903" s="6"/>
      <c r="H903" s="6"/>
      <c r="I903" s="7"/>
      <c r="J903" s="8"/>
      <c r="K903" s="6"/>
      <c r="L903" s="8"/>
      <c r="M903" s="7"/>
      <c r="N903" s="7"/>
      <c r="O903" s="7"/>
      <c r="P903" s="8"/>
      <c r="Q903" s="8"/>
      <c r="R903" s="8"/>
      <c r="S903" s="154"/>
      <c r="T903" s="9"/>
      <c r="U903" s="8"/>
    </row>
    <row r="904" spans="2:21" ht="15" x14ac:dyDescent="0.2">
      <c r="B904" s="209"/>
      <c r="C904" s="122"/>
      <c r="D904" s="4"/>
      <c r="E904" s="4"/>
      <c r="F904" s="18"/>
      <c r="G904" s="6"/>
      <c r="H904" s="6"/>
      <c r="I904" s="7"/>
      <c r="J904" s="8"/>
      <c r="K904" s="6"/>
      <c r="L904" s="8"/>
      <c r="M904" s="7"/>
      <c r="N904" s="7"/>
      <c r="O904" s="7"/>
      <c r="P904" s="8"/>
      <c r="Q904" s="8"/>
      <c r="R904" s="8"/>
      <c r="S904" s="154"/>
      <c r="T904" s="9"/>
      <c r="U904" s="8"/>
    </row>
    <row r="905" spans="2:21" ht="15" x14ac:dyDescent="0.2">
      <c r="B905" s="209"/>
      <c r="C905" s="122"/>
      <c r="D905" s="4"/>
      <c r="E905" s="4"/>
      <c r="F905" s="18"/>
      <c r="G905" s="6"/>
      <c r="H905" s="6"/>
      <c r="I905" s="7"/>
      <c r="J905" s="8"/>
      <c r="K905" s="6"/>
      <c r="L905" s="8"/>
      <c r="M905" s="7"/>
      <c r="N905" s="7"/>
      <c r="O905" s="7"/>
      <c r="P905" s="8"/>
      <c r="Q905" s="8"/>
      <c r="R905" s="8"/>
      <c r="S905" s="154"/>
      <c r="T905" s="9"/>
      <c r="U905" s="8"/>
    </row>
    <row r="906" spans="2:21" ht="15" x14ac:dyDescent="0.2">
      <c r="B906" s="209"/>
      <c r="C906" s="122"/>
      <c r="D906" s="4"/>
      <c r="E906" s="4"/>
      <c r="F906" s="18"/>
      <c r="G906" s="6"/>
      <c r="H906" s="6"/>
      <c r="I906" s="7"/>
      <c r="J906" s="8"/>
      <c r="K906" s="6"/>
      <c r="L906" s="8"/>
      <c r="M906" s="7"/>
      <c r="N906" s="7"/>
      <c r="O906" s="7"/>
      <c r="P906" s="8"/>
      <c r="Q906" s="8"/>
      <c r="R906" s="8"/>
      <c r="S906" s="154"/>
      <c r="T906" s="9"/>
      <c r="U906" s="8"/>
    </row>
    <row r="907" spans="2:21" ht="15" x14ac:dyDescent="0.2">
      <c r="B907" s="209"/>
      <c r="C907" s="122"/>
      <c r="D907" s="4"/>
      <c r="E907" s="4"/>
      <c r="F907" s="18"/>
      <c r="G907" s="6"/>
      <c r="H907" s="6"/>
      <c r="I907" s="7"/>
      <c r="J907" s="8"/>
      <c r="K907" s="6"/>
      <c r="L907" s="8"/>
      <c r="M907" s="7"/>
      <c r="N907" s="7"/>
      <c r="O907" s="7"/>
      <c r="P907" s="8"/>
      <c r="Q907" s="8"/>
      <c r="R907" s="8"/>
      <c r="S907" s="154"/>
      <c r="T907" s="9"/>
      <c r="U907" s="8"/>
    </row>
    <row r="908" spans="2:21" ht="15" x14ac:dyDescent="0.2">
      <c r="B908" s="209"/>
      <c r="C908" s="122"/>
      <c r="D908" s="4"/>
      <c r="E908" s="4"/>
      <c r="F908" s="18"/>
      <c r="G908" s="6"/>
      <c r="H908" s="6"/>
      <c r="I908" s="7"/>
      <c r="J908" s="8"/>
      <c r="K908" s="6"/>
      <c r="L908" s="8"/>
      <c r="M908" s="7"/>
      <c r="N908" s="7"/>
      <c r="O908" s="7"/>
      <c r="P908" s="8"/>
      <c r="Q908" s="8"/>
      <c r="R908" s="8"/>
      <c r="S908" s="154"/>
      <c r="T908" s="9"/>
      <c r="U908" s="8"/>
    </row>
    <row r="909" spans="2:21" ht="15" x14ac:dyDescent="0.2">
      <c r="B909" s="209"/>
      <c r="C909" s="122"/>
      <c r="D909" s="4"/>
      <c r="E909" s="4"/>
      <c r="F909" s="18"/>
      <c r="G909" s="6"/>
      <c r="H909" s="6"/>
      <c r="I909" s="7"/>
      <c r="J909" s="8"/>
      <c r="K909" s="6"/>
      <c r="L909" s="8"/>
      <c r="M909" s="7"/>
      <c r="N909" s="7"/>
      <c r="O909" s="7"/>
      <c r="P909" s="8"/>
      <c r="Q909" s="8"/>
      <c r="R909" s="8"/>
      <c r="S909" s="154"/>
      <c r="T909" s="9"/>
      <c r="U909" s="8"/>
    </row>
    <row r="910" spans="2:21" ht="15" x14ac:dyDescent="0.2">
      <c r="B910" s="209"/>
      <c r="C910" s="122"/>
      <c r="D910" s="4"/>
      <c r="E910" s="4"/>
      <c r="F910" s="18"/>
      <c r="G910" s="6"/>
      <c r="H910" s="6"/>
      <c r="I910" s="7"/>
      <c r="J910" s="8"/>
      <c r="K910" s="6"/>
      <c r="L910" s="8"/>
      <c r="M910" s="7"/>
      <c r="N910" s="7"/>
      <c r="O910" s="7"/>
      <c r="P910" s="8"/>
      <c r="Q910" s="8"/>
      <c r="R910" s="8"/>
      <c r="S910" s="154"/>
      <c r="T910" s="9"/>
      <c r="U910" s="8"/>
    </row>
    <row r="911" spans="2:21" ht="15" x14ac:dyDescent="0.2">
      <c r="B911" s="164"/>
      <c r="C911" s="122"/>
      <c r="D911" s="4"/>
      <c r="E911" s="4"/>
      <c r="F911" s="18"/>
      <c r="G911" s="6"/>
      <c r="H911" s="6"/>
      <c r="I911" s="7"/>
      <c r="J911" s="8"/>
      <c r="K911" s="6"/>
      <c r="L911" s="8"/>
      <c r="M911" s="7"/>
      <c r="N911" s="7"/>
      <c r="O911" s="7"/>
      <c r="P911" s="8"/>
      <c r="Q911" s="8"/>
      <c r="R911" s="8"/>
      <c r="S911" s="154"/>
      <c r="T911" s="9"/>
      <c r="U911" s="8"/>
    </row>
    <row r="912" spans="2:21" ht="15" x14ac:dyDescent="0.2">
      <c r="B912" s="164"/>
      <c r="C912" s="122"/>
      <c r="D912" s="4"/>
      <c r="E912" s="4"/>
      <c r="F912" s="18"/>
      <c r="G912" s="6"/>
      <c r="H912" s="6"/>
      <c r="I912" s="7"/>
      <c r="J912" s="8"/>
      <c r="K912" s="6"/>
      <c r="L912" s="8"/>
      <c r="M912" s="7"/>
      <c r="N912" s="7"/>
      <c r="O912" s="7"/>
      <c r="P912" s="8"/>
      <c r="Q912" s="8"/>
      <c r="R912" s="8"/>
      <c r="S912" s="154"/>
      <c r="T912" s="9"/>
      <c r="U912" s="8"/>
    </row>
    <row r="913" spans="2:21" ht="15" x14ac:dyDescent="0.2">
      <c r="B913" s="164"/>
      <c r="C913" s="122"/>
      <c r="D913" s="4"/>
      <c r="E913" s="4"/>
      <c r="F913" s="18"/>
      <c r="G913" s="6"/>
      <c r="H913" s="6"/>
      <c r="I913" s="7"/>
      <c r="J913" s="8"/>
      <c r="K913" s="6"/>
      <c r="L913" s="8"/>
      <c r="M913" s="7"/>
      <c r="N913" s="7"/>
      <c r="O913" s="7"/>
      <c r="P913" s="8"/>
      <c r="Q913" s="8"/>
      <c r="R913" s="8"/>
      <c r="S913" s="154"/>
      <c r="T913" s="9"/>
      <c r="U913" s="8"/>
    </row>
    <row r="914" spans="2:21" ht="15" x14ac:dyDescent="0.2">
      <c r="B914" s="164"/>
      <c r="C914" s="122"/>
      <c r="D914" s="4"/>
      <c r="E914" s="4"/>
      <c r="F914" s="18"/>
      <c r="G914" s="6"/>
      <c r="H914" s="6"/>
      <c r="I914" s="7"/>
      <c r="J914" s="8"/>
      <c r="K914" s="6"/>
      <c r="L914" s="8"/>
      <c r="M914" s="7"/>
      <c r="N914" s="7"/>
      <c r="O914" s="7"/>
      <c r="P914" s="8"/>
      <c r="Q914" s="8"/>
      <c r="R914" s="8"/>
      <c r="S914" s="154"/>
      <c r="T914" s="9"/>
      <c r="U914" s="8"/>
    </row>
    <row r="915" spans="2:21" ht="15" x14ac:dyDescent="0.2">
      <c r="B915" s="164"/>
      <c r="C915" s="122"/>
      <c r="D915" s="4"/>
      <c r="E915" s="4"/>
      <c r="F915" s="18"/>
      <c r="G915" s="6"/>
      <c r="H915" s="6"/>
      <c r="I915" s="7"/>
      <c r="J915" s="8"/>
      <c r="K915" s="6"/>
      <c r="L915" s="8"/>
      <c r="M915" s="7"/>
      <c r="N915" s="7"/>
      <c r="O915" s="7"/>
      <c r="P915" s="8"/>
      <c r="Q915" s="8"/>
      <c r="R915" s="8"/>
      <c r="S915" s="154"/>
      <c r="T915" s="9"/>
      <c r="U915" s="8"/>
    </row>
    <row r="916" spans="2:21" ht="15" x14ac:dyDescent="0.2">
      <c r="B916" s="164"/>
      <c r="C916" s="122"/>
      <c r="D916" s="4"/>
      <c r="E916" s="4"/>
      <c r="F916" s="18"/>
      <c r="G916" s="6"/>
      <c r="H916" s="6"/>
      <c r="I916" s="7"/>
      <c r="J916" s="8"/>
      <c r="K916" s="6"/>
      <c r="L916" s="8"/>
      <c r="M916" s="7"/>
      <c r="N916" s="7"/>
      <c r="O916" s="7"/>
      <c r="P916" s="8"/>
      <c r="Q916" s="8"/>
      <c r="R916" s="8"/>
      <c r="S916" s="154"/>
      <c r="T916" s="9"/>
      <c r="U916" s="8"/>
    </row>
    <row r="917" spans="2:21" ht="15" x14ac:dyDescent="0.2">
      <c r="B917" s="164"/>
      <c r="C917" s="122"/>
      <c r="D917" s="4"/>
      <c r="E917" s="4"/>
      <c r="F917" s="18"/>
      <c r="G917" s="6"/>
      <c r="H917" s="6"/>
      <c r="I917" s="7"/>
      <c r="J917" s="8"/>
      <c r="K917" s="6"/>
      <c r="L917" s="8"/>
      <c r="M917" s="7"/>
      <c r="N917" s="7"/>
      <c r="O917" s="7"/>
      <c r="P917" s="8"/>
      <c r="Q917" s="8"/>
      <c r="R917" s="8"/>
      <c r="S917" s="154"/>
      <c r="T917" s="9"/>
      <c r="U917" s="8"/>
    </row>
    <row r="918" spans="2:21" ht="15" x14ac:dyDescent="0.2">
      <c r="B918" s="164"/>
      <c r="C918" s="122"/>
      <c r="D918" s="4"/>
      <c r="E918" s="4"/>
      <c r="F918" s="18"/>
      <c r="G918" s="6"/>
      <c r="H918" s="6"/>
      <c r="I918" s="7"/>
      <c r="J918" s="8"/>
      <c r="K918" s="6"/>
      <c r="L918" s="8"/>
      <c r="M918" s="7"/>
      <c r="N918" s="7"/>
      <c r="O918" s="7"/>
      <c r="P918" s="8"/>
      <c r="Q918" s="8"/>
      <c r="R918" s="8"/>
      <c r="S918" s="154"/>
      <c r="T918" s="9"/>
      <c r="U918" s="8"/>
    </row>
    <row r="919" spans="2:21" ht="15" x14ac:dyDescent="0.2">
      <c r="B919" s="164"/>
      <c r="C919" s="122"/>
      <c r="D919" s="4"/>
      <c r="E919" s="4"/>
      <c r="F919" s="18"/>
      <c r="G919" s="6"/>
      <c r="H919" s="6"/>
      <c r="I919" s="7"/>
      <c r="J919" s="8"/>
      <c r="K919" s="6"/>
      <c r="L919" s="8"/>
      <c r="M919" s="7"/>
      <c r="N919" s="7"/>
      <c r="O919" s="7"/>
      <c r="P919" s="8"/>
      <c r="Q919" s="8"/>
      <c r="R919" s="8"/>
      <c r="S919" s="154"/>
      <c r="T919" s="9"/>
      <c r="U919" s="8"/>
    </row>
    <row r="920" spans="2:21" ht="15" x14ac:dyDescent="0.2">
      <c r="B920" s="164"/>
      <c r="C920" s="122"/>
      <c r="D920" s="4"/>
      <c r="E920" s="4"/>
      <c r="F920" s="18"/>
      <c r="G920" s="6"/>
      <c r="H920" s="6"/>
      <c r="I920" s="7"/>
      <c r="J920" s="8"/>
      <c r="K920" s="6"/>
      <c r="L920" s="8"/>
      <c r="M920" s="7"/>
      <c r="N920" s="7"/>
      <c r="O920" s="7"/>
      <c r="P920" s="8"/>
      <c r="Q920" s="8"/>
      <c r="R920" s="8"/>
      <c r="S920" s="154"/>
      <c r="T920" s="9"/>
      <c r="U920" s="8"/>
    </row>
    <row r="921" spans="2:21" ht="15" x14ac:dyDescent="0.2">
      <c r="B921" s="164"/>
      <c r="C921" s="122"/>
      <c r="D921" s="4"/>
      <c r="E921" s="4"/>
      <c r="F921" s="18"/>
      <c r="G921" s="6"/>
      <c r="H921" s="6"/>
      <c r="I921" s="7"/>
      <c r="J921" s="8"/>
      <c r="K921" s="6"/>
      <c r="L921" s="8"/>
      <c r="M921" s="7"/>
      <c r="N921" s="7"/>
      <c r="O921" s="7"/>
      <c r="P921" s="8"/>
      <c r="Q921" s="8"/>
      <c r="R921" s="8"/>
      <c r="S921" s="154"/>
      <c r="T921" s="9"/>
      <c r="U921" s="8"/>
    </row>
    <row r="922" spans="2:21" ht="15" x14ac:dyDescent="0.2">
      <c r="B922" s="164"/>
      <c r="C922" s="122"/>
      <c r="D922" s="4"/>
      <c r="E922" s="4"/>
      <c r="F922" s="18"/>
      <c r="G922" s="6"/>
      <c r="H922" s="6"/>
      <c r="I922" s="7"/>
      <c r="J922" s="8"/>
      <c r="K922" s="6"/>
      <c r="L922" s="8"/>
      <c r="M922" s="7"/>
      <c r="N922" s="7"/>
      <c r="O922" s="7"/>
      <c r="P922" s="8"/>
      <c r="Q922" s="8"/>
      <c r="R922" s="8"/>
      <c r="S922" s="154"/>
      <c r="T922" s="9"/>
      <c r="U922" s="8"/>
    </row>
    <row r="923" spans="2:21" ht="15" x14ac:dyDescent="0.2">
      <c r="B923" s="164"/>
      <c r="C923" s="122"/>
      <c r="D923" s="4"/>
      <c r="E923" s="4"/>
      <c r="F923" s="18"/>
      <c r="G923" s="6"/>
      <c r="H923" s="6"/>
      <c r="I923" s="7"/>
      <c r="J923" s="8"/>
      <c r="K923" s="6"/>
      <c r="L923" s="8"/>
      <c r="M923" s="7"/>
      <c r="N923" s="7"/>
      <c r="O923" s="7"/>
      <c r="P923" s="8"/>
      <c r="Q923" s="8"/>
      <c r="R923" s="8"/>
      <c r="S923" s="154"/>
      <c r="T923" s="9"/>
      <c r="U923" s="8"/>
    </row>
    <row r="924" spans="2:21" ht="15" x14ac:dyDescent="0.2">
      <c r="B924" s="164"/>
      <c r="C924" s="122"/>
      <c r="D924" s="4"/>
      <c r="E924" s="4"/>
      <c r="F924" s="18"/>
      <c r="G924" s="6"/>
      <c r="H924" s="6"/>
      <c r="I924" s="7"/>
      <c r="J924" s="8"/>
      <c r="K924" s="6"/>
      <c r="L924" s="8"/>
      <c r="M924" s="7"/>
      <c r="N924" s="7"/>
      <c r="O924" s="7"/>
      <c r="P924" s="8"/>
      <c r="Q924" s="8"/>
      <c r="R924" s="8"/>
      <c r="S924" s="154"/>
      <c r="T924" s="9"/>
      <c r="U924" s="8"/>
    </row>
    <row r="925" spans="2:21" ht="15" x14ac:dyDescent="0.2">
      <c r="B925" s="164"/>
      <c r="C925" s="122"/>
      <c r="D925" s="4"/>
      <c r="E925" s="4"/>
      <c r="F925" s="18"/>
      <c r="G925" s="6"/>
      <c r="H925" s="6"/>
      <c r="I925" s="7"/>
      <c r="J925" s="8"/>
      <c r="K925" s="6"/>
      <c r="L925" s="8"/>
      <c r="M925" s="7"/>
      <c r="N925" s="7"/>
      <c r="O925" s="7"/>
      <c r="P925" s="8"/>
      <c r="Q925" s="8"/>
      <c r="R925" s="8"/>
      <c r="S925" s="154"/>
      <c r="T925" s="9"/>
      <c r="U925" s="8"/>
    </row>
    <row r="926" spans="2:21" ht="15" x14ac:dyDescent="0.2">
      <c r="B926" s="164"/>
      <c r="C926" s="122"/>
      <c r="D926" s="4"/>
      <c r="E926" s="4"/>
      <c r="F926" s="18"/>
      <c r="G926" s="6"/>
      <c r="H926" s="6"/>
      <c r="I926" s="7"/>
      <c r="J926" s="8"/>
      <c r="K926" s="6"/>
      <c r="L926" s="8"/>
      <c r="M926" s="7"/>
      <c r="N926" s="7"/>
      <c r="O926" s="7"/>
      <c r="P926" s="8"/>
      <c r="Q926" s="8"/>
      <c r="R926" s="8"/>
      <c r="S926" s="154"/>
      <c r="T926" s="9"/>
      <c r="U926" s="8"/>
    </row>
    <row r="927" spans="2:21" ht="15" x14ac:dyDescent="0.2">
      <c r="B927" s="164"/>
      <c r="C927" s="122"/>
      <c r="D927" s="4"/>
      <c r="E927" s="4"/>
      <c r="F927" s="18"/>
      <c r="G927" s="6"/>
      <c r="H927" s="6"/>
      <c r="I927" s="7"/>
      <c r="J927" s="8"/>
      <c r="K927" s="6"/>
      <c r="L927" s="8"/>
      <c r="M927" s="7"/>
      <c r="N927" s="7"/>
      <c r="O927" s="7"/>
      <c r="P927" s="8"/>
      <c r="Q927" s="8"/>
      <c r="R927" s="8"/>
      <c r="S927" s="154"/>
      <c r="T927" s="9"/>
      <c r="U927" s="8"/>
    </row>
    <row r="928" spans="2:21" ht="15" x14ac:dyDescent="0.2">
      <c r="B928" s="164"/>
      <c r="C928" s="122"/>
      <c r="D928" s="4"/>
      <c r="E928" s="4"/>
      <c r="F928" s="18"/>
      <c r="G928" s="6"/>
      <c r="H928" s="6"/>
      <c r="I928" s="7"/>
      <c r="J928" s="8"/>
      <c r="K928" s="6"/>
      <c r="L928" s="8"/>
      <c r="M928" s="7"/>
      <c r="N928" s="7"/>
      <c r="O928" s="7"/>
      <c r="P928" s="8"/>
      <c r="Q928" s="8"/>
      <c r="R928" s="8"/>
      <c r="S928" s="154"/>
      <c r="T928" s="9"/>
      <c r="U928" s="8"/>
    </row>
    <row r="929" spans="2:21" ht="15" x14ac:dyDescent="0.2">
      <c r="B929" s="164"/>
      <c r="C929" s="122"/>
      <c r="D929" s="4"/>
      <c r="E929" s="4"/>
      <c r="F929" s="18"/>
      <c r="G929" s="6"/>
      <c r="H929" s="6"/>
      <c r="I929" s="7"/>
      <c r="J929" s="8"/>
      <c r="K929" s="6"/>
      <c r="L929" s="8"/>
      <c r="M929" s="7"/>
      <c r="N929" s="7"/>
      <c r="O929" s="7"/>
      <c r="P929" s="8"/>
      <c r="Q929" s="8"/>
      <c r="R929" s="8"/>
      <c r="S929" s="154"/>
      <c r="T929" s="9"/>
      <c r="U929" s="8"/>
    </row>
    <row r="930" spans="2:21" ht="15" x14ac:dyDescent="0.2">
      <c r="B930" s="164"/>
      <c r="C930" s="122"/>
      <c r="D930" s="4"/>
      <c r="E930" s="4"/>
      <c r="F930" s="18"/>
      <c r="G930" s="6"/>
      <c r="H930" s="6"/>
      <c r="I930" s="7"/>
      <c r="J930" s="8"/>
      <c r="K930" s="6"/>
      <c r="L930" s="8"/>
      <c r="M930" s="7"/>
      <c r="N930" s="7"/>
      <c r="O930" s="7"/>
      <c r="P930" s="8"/>
      <c r="Q930" s="8"/>
      <c r="R930" s="8"/>
      <c r="S930" s="154"/>
      <c r="T930" s="9"/>
      <c r="U930" s="8"/>
    </row>
    <row r="931" spans="2:21" ht="15" x14ac:dyDescent="0.2">
      <c r="B931" s="164"/>
      <c r="C931" s="122"/>
      <c r="D931" s="4"/>
      <c r="E931" s="4"/>
      <c r="F931" s="18"/>
      <c r="G931" s="6"/>
      <c r="H931" s="6"/>
      <c r="I931" s="7"/>
      <c r="J931" s="8"/>
      <c r="K931" s="6"/>
      <c r="L931" s="8"/>
      <c r="M931" s="7"/>
      <c r="N931" s="7"/>
      <c r="O931" s="7"/>
      <c r="P931" s="8"/>
      <c r="Q931" s="8"/>
      <c r="R931" s="8"/>
      <c r="S931" s="154"/>
      <c r="T931" s="9"/>
      <c r="U931" s="8"/>
    </row>
    <row r="932" spans="2:21" ht="15" x14ac:dyDescent="0.2">
      <c r="B932" s="164"/>
      <c r="C932" s="122"/>
      <c r="D932" s="4"/>
      <c r="E932" s="4"/>
      <c r="F932" s="18"/>
      <c r="G932" s="6"/>
      <c r="H932" s="6"/>
      <c r="I932" s="7"/>
      <c r="J932" s="8"/>
      <c r="K932" s="6"/>
      <c r="L932" s="8"/>
      <c r="M932" s="7"/>
      <c r="N932" s="7"/>
      <c r="O932" s="7"/>
      <c r="P932" s="8"/>
      <c r="Q932" s="8"/>
      <c r="R932" s="8"/>
      <c r="S932" s="154"/>
      <c r="T932" s="9"/>
      <c r="U932" s="8"/>
    </row>
    <row r="933" spans="2:21" ht="15" x14ac:dyDescent="0.2">
      <c r="B933" s="164"/>
      <c r="C933" s="122"/>
      <c r="D933" s="4"/>
      <c r="E933" s="4"/>
      <c r="F933" s="18"/>
      <c r="G933" s="6"/>
      <c r="H933" s="6"/>
      <c r="I933" s="7"/>
      <c r="J933" s="8"/>
      <c r="K933" s="6"/>
      <c r="L933" s="8"/>
      <c r="M933" s="7"/>
      <c r="N933" s="7"/>
      <c r="O933" s="7"/>
      <c r="P933" s="8"/>
      <c r="Q933" s="8"/>
      <c r="R933" s="8"/>
      <c r="S933" s="154"/>
      <c r="T933" s="9"/>
      <c r="U933" s="8"/>
    </row>
    <row r="934" spans="2:21" ht="15" x14ac:dyDescent="0.2">
      <c r="B934" s="164"/>
      <c r="C934" s="122"/>
      <c r="D934" s="4"/>
      <c r="E934" s="4"/>
      <c r="F934" s="18"/>
      <c r="G934" s="6"/>
      <c r="H934" s="6"/>
      <c r="I934" s="7"/>
      <c r="J934" s="8"/>
      <c r="K934" s="6"/>
      <c r="L934" s="8"/>
      <c r="M934" s="7"/>
      <c r="N934" s="7"/>
      <c r="O934" s="7"/>
      <c r="P934" s="8"/>
      <c r="Q934" s="8"/>
      <c r="R934" s="8"/>
      <c r="S934" s="154"/>
      <c r="T934" s="9"/>
      <c r="U934" s="8"/>
    </row>
    <row r="935" spans="2:21" ht="15" x14ac:dyDescent="0.2">
      <c r="B935" s="164"/>
      <c r="C935" s="122"/>
      <c r="D935" s="4"/>
      <c r="E935" s="4"/>
      <c r="F935" s="18"/>
      <c r="G935" s="6"/>
      <c r="H935" s="6"/>
      <c r="I935" s="7"/>
      <c r="J935" s="8"/>
      <c r="K935" s="6"/>
      <c r="L935" s="8"/>
      <c r="M935" s="7"/>
      <c r="N935" s="7"/>
      <c r="O935" s="7"/>
      <c r="P935" s="8"/>
      <c r="Q935" s="8"/>
      <c r="R935" s="8"/>
      <c r="S935" s="154"/>
      <c r="T935" s="9"/>
      <c r="U935" s="8"/>
    </row>
    <row r="936" spans="2:21" ht="15" x14ac:dyDescent="0.2">
      <c r="B936" s="164"/>
      <c r="C936" s="122"/>
      <c r="D936" s="4"/>
      <c r="E936" s="4"/>
      <c r="F936" s="18"/>
      <c r="G936" s="6"/>
      <c r="H936" s="6"/>
      <c r="I936" s="7"/>
      <c r="J936" s="8"/>
      <c r="K936" s="6"/>
      <c r="L936" s="8"/>
      <c r="M936" s="7"/>
      <c r="N936" s="7"/>
      <c r="O936" s="7"/>
      <c r="P936" s="8"/>
      <c r="Q936" s="8"/>
      <c r="R936" s="8"/>
      <c r="S936" s="154"/>
      <c r="T936" s="9"/>
      <c r="U936" s="8"/>
    </row>
    <row r="937" spans="2:21" ht="15" x14ac:dyDescent="0.2">
      <c r="B937" s="164"/>
      <c r="C937" s="122"/>
      <c r="D937" s="4"/>
      <c r="E937" s="4"/>
      <c r="F937" s="18"/>
      <c r="G937" s="6"/>
      <c r="H937" s="6"/>
      <c r="I937" s="7"/>
      <c r="J937" s="8"/>
      <c r="K937" s="6"/>
      <c r="L937" s="8"/>
      <c r="M937" s="7"/>
      <c r="N937" s="7"/>
      <c r="O937" s="7"/>
      <c r="P937" s="8"/>
      <c r="Q937" s="8"/>
      <c r="R937" s="8"/>
      <c r="S937" s="154"/>
      <c r="T937" s="9"/>
      <c r="U937" s="8"/>
    </row>
    <row r="938" spans="2:21" ht="15" x14ac:dyDescent="0.2">
      <c r="B938" s="164"/>
      <c r="C938" s="122"/>
      <c r="D938" s="4"/>
      <c r="E938" s="4"/>
      <c r="F938" s="18"/>
      <c r="G938" s="6"/>
      <c r="H938" s="6"/>
      <c r="I938" s="7"/>
      <c r="J938" s="8"/>
      <c r="K938" s="6"/>
      <c r="L938" s="8"/>
      <c r="M938" s="7"/>
      <c r="N938" s="7"/>
      <c r="O938" s="7"/>
      <c r="P938" s="8"/>
      <c r="Q938" s="8"/>
      <c r="R938" s="8"/>
      <c r="S938" s="154"/>
      <c r="T938" s="9"/>
      <c r="U938" s="8"/>
    </row>
    <row r="939" spans="2:21" ht="15" x14ac:dyDescent="0.2">
      <c r="B939" s="164"/>
      <c r="C939" s="122"/>
      <c r="D939" s="4"/>
      <c r="E939" s="4"/>
      <c r="F939" s="18"/>
      <c r="G939" s="6"/>
      <c r="H939" s="6"/>
      <c r="I939" s="7"/>
      <c r="J939" s="8"/>
      <c r="K939" s="6"/>
      <c r="L939" s="8"/>
      <c r="M939" s="7"/>
      <c r="N939" s="7"/>
      <c r="O939" s="7"/>
      <c r="P939" s="8"/>
      <c r="Q939" s="8"/>
      <c r="R939" s="8"/>
      <c r="S939" s="154"/>
      <c r="T939" s="9"/>
      <c r="U939" s="8"/>
    </row>
    <row r="940" spans="2:21" ht="15" x14ac:dyDescent="0.2">
      <c r="B940" s="164"/>
      <c r="C940" s="122"/>
      <c r="D940" s="4"/>
      <c r="E940" s="4"/>
      <c r="F940" s="18"/>
      <c r="G940" s="6"/>
      <c r="H940" s="6"/>
      <c r="I940" s="7"/>
      <c r="J940" s="8"/>
      <c r="K940" s="6"/>
      <c r="L940" s="8"/>
      <c r="M940" s="7"/>
      <c r="N940" s="7"/>
      <c r="O940" s="7"/>
      <c r="P940" s="8"/>
      <c r="Q940" s="8"/>
      <c r="R940" s="8"/>
      <c r="S940" s="154"/>
      <c r="T940" s="9"/>
      <c r="U940" s="8"/>
    </row>
    <row r="941" spans="2:21" ht="15" x14ac:dyDescent="0.2">
      <c r="B941" s="164"/>
      <c r="C941" s="122"/>
      <c r="D941" s="4"/>
      <c r="E941" s="4"/>
      <c r="F941" s="18"/>
      <c r="G941" s="6"/>
      <c r="H941" s="6"/>
      <c r="I941" s="7"/>
      <c r="J941" s="8"/>
      <c r="K941" s="6"/>
      <c r="L941" s="8"/>
      <c r="M941" s="7"/>
      <c r="N941" s="7"/>
      <c r="O941" s="7"/>
      <c r="P941" s="8"/>
      <c r="Q941" s="8"/>
      <c r="R941" s="8"/>
      <c r="S941" s="154"/>
      <c r="T941" s="9"/>
      <c r="U941" s="8"/>
    </row>
    <row r="942" spans="2:21" ht="15" x14ac:dyDescent="0.2">
      <c r="B942" s="164"/>
      <c r="C942" s="122"/>
      <c r="D942" s="4"/>
      <c r="E942" s="4"/>
      <c r="F942" s="18"/>
      <c r="G942" s="6"/>
      <c r="H942" s="6"/>
      <c r="I942" s="7"/>
      <c r="J942" s="8"/>
      <c r="K942" s="6"/>
      <c r="L942" s="8"/>
      <c r="M942" s="7"/>
      <c r="N942" s="7"/>
      <c r="O942" s="7"/>
      <c r="P942" s="8"/>
      <c r="Q942" s="8"/>
      <c r="R942" s="8"/>
      <c r="S942" s="154"/>
      <c r="T942" s="9"/>
      <c r="U942" s="8"/>
    </row>
    <row r="943" spans="2:21" ht="15" x14ac:dyDescent="0.2">
      <c r="B943" s="164"/>
      <c r="C943" s="122"/>
      <c r="D943" s="4"/>
      <c r="E943" s="4"/>
      <c r="F943" s="18"/>
      <c r="G943" s="6"/>
      <c r="H943" s="6"/>
      <c r="I943" s="7"/>
      <c r="J943" s="8"/>
      <c r="K943" s="6"/>
      <c r="L943" s="8"/>
      <c r="M943" s="7"/>
      <c r="N943" s="7"/>
      <c r="O943" s="7"/>
      <c r="P943" s="8"/>
      <c r="Q943" s="8"/>
      <c r="R943" s="8"/>
      <c r="S943" s="154"/>
      <c r="T943" s="9"/>
      <c r="U943" s="8"/>
    </row>
    <row r="944" spans="2:21" ht="15" x14ac:dyDescent="0.2">
      <c r="B944" s="164"/>
      <c r="C944" s="122"/>
      <c r="D944" s="4"/>
      <c r="E944" s="4"/>
      <c r="F944" s="18"/>
      <c r="G944" s="6"/>
      <c r="H944" s="6"/>
      <c r="I944" s="7"/>
      <c r="J944" s="8"/>
      <c r="K944" s="6"/>
      <c r="L944" s="8"/>
      <c r="M944" s="7"/>
      <c r="N944" s="7"/>
      <c r="O944" s="7"/>
      <c r="P944" s="8"/>
      <c r="Q944" s="8"/>
      <c r="R944" s="8"/>
      <c r="S944" s="154"/>
      <c r="T944" s="9"/>
      <c r="U944" s="8"/>
    </row>
    <row r="945" spans="2:21" ht="15" x14ac:dyDescent="0.2">
      <c r="B945" s="164"/>
      <c r="C945" s="122"/>
      <c r="D945" s="4"/>
      <c r="E945" s="4"/>
      <c r="F945" s="18"/>
      <c r="G945" s="6"/>
      <c r="H945" s="6"/>
      <c r="I945" s="7"/>
      <c r="J945" s="8"/>
      <c r="K945" s="6"/>
      <c r="L945" s="8"/>
      <c r="M945" s="7"/>
      <c r="N945" s="7"/>
      <c r="O945" s="7"/>
      <c r="P945" s="8"/>
      <c r="Q945" s="8"/>
      <c r="R945" s="8"/>
      <c r="S945" s="154"/>
      <c r="T945" s="9"/>
      <c r="U945" s="8"/>
    </row>
    <row r="946" spans="2:21" ht="15" x14ac:dyDescent="0.2">
      <c r="B946" s="164"/>
      <c r="C946" s="122"/>
      <c r="D946" s="4"/>
      <c r="E946" s="4"/>
      <c r="F946" s="18"/>
      <c r="G946" s="6"/>
      <c r="H946" s="6"/>
      <c r="I946" s="7"/>
      <c r="J946" s="8"/>
      <c r="K946" s="6"/>
      <c r="L946" s="8"/>
      <c r="M946" s="7"/>
      <c r="N946" s="7"/>
      <c r="O946" s="7"/>
      <c r="P946" s="8"/>
      <c r="Q946" s="8"/>
      <c r="R946" s="8"/>
      <c r="S946" s="154"/>
      <c r="T946" s="9"/>
      <c r="U946" s="8"/>
    </row>
    <row r="947" spans="2:21" ht="15" x14ac:dyDescent="0.2">
      <c r="B947" s="164"/>
      <c r="C947" s="122"/>
      <c r="D947" s="4"/>
      <c r="E947" s="4"/>
      <c r="F947" s="18"/>
      <c r="G947" s="6"/>
      <c r="H947" s="6"/>
      <c r="I947" s="7"/>
      <c r="J947" s="8"/>
      <c r="K947" s="6"/>
      <c r="L947" s="8"/>
      <c r="M947" s="7"/>
      <c r="N947" s="7"/>
      <c r="O947" s="7"/>
      <c r="P947" s="8"/>
      <c r="Q947" s="8"/>
      <c r="R947" s="8"/>
      <c r="S947" s="154"/>
      <c r="T947" s="9"/>
      <c r="U947" s="8"/>
    </row>
    <row r="948" spans="2:21" ht="15" x14ac:dyDescent="0.2">
      <c r="B948" s="164"/>
      <c r="C948" s="122"/>
      <c r="D948" s="4"/>
      <c r="E948" s="4"/>
      <c r="F948" s="18"/>
      <c r="G948" s="6"/>
      <c r="H948" s="6"/>
      <c r="I948" s="7"/>
      <c r="J948" s="8"/>
      <c r="K948" s="6"/>
      <c r="L948" s="8"/>
      <c r="M948" s="7"/>
      <c r="N948" s="7"/>
      <c r="O948" s="7"/>
      <c r="P948" s="8"/>
      <c r="Q948" s="8"/>
      <c r="R948" s="8"/>
      <c r="S948" s="154"/>
      <c r="T948" s="9"/>
      <c r="U948" s="8"/>
    </row>
    <row r="949" spans="2:21" ht="15" x14ac:dyDescent="0.2">
      <c r="B949" s="164"/>
      <c r="C949" s="122"/>
      <c r="D949" s="4"/>
      <c r="E949" s="4"/>
      <c r="F949" s="18"/>
      <c r="G949" s="6"/>
      <c r="H949" s="6"/>
      <c r="I949" s="7"/>
      <c r="J949" s="8"/>
      <c r="K949" s="6"/>
      <c r="L949" s="8"/>
      <c r="M949" s="7"/>
      <c r="N949" s="7"/>
      <c r="O949" s="7"/>
      <c r="P949" s="8"/>
      <c r="Q949" s="8"/>
      <c r="R949" s="8"/>
      <c r="S949" s="154"/>
      <c r="T949" s="9"/>
      <c r="U949" s="8"/>
    </row>
    <row r="950" spans="2:21" ht="15" x14ac:dyDescent="0.2">
      <c r="B950" s="164"/>
      <c r="C950" s="122"/>
      <c r="D950" s="4"/>
      <c r="E950" s="4"/>
      <c r="F950" s="18"/>
      <c r="G950" s="6"/>
      <c r="H950" s="6"/>
      <c r="I950" s="7"/>
      <c r="J950" s="8"/>
      <c r="K950" s="6"/>
      <c r="L950" s="8"/>
      <c r="M950" s="7"/>
      <c r="N950" s="7"/>
      <c r="O950" s="7"/>
      <c r="P950" s="8"/>
      <c r="Q950" s="8"/>
      <c r="R950" s="8"/>
      <c r="S950" s="154"/>
      <c r="T950" s="9"/>
      <c r="U950" s="8"/>
    </row>
    <row r="951" spans="2:21" ht="15" x14ac:dyDescent="0.2">
      <c r="B951" s="164"/>
      <c r="C951" s="122"/>
      <c r="D951" s="4"/>
      <c r="E951" s="4"/>
      <c r="F951" s="18"/>
      <c r="G951" s="6"/>
      <c r="H951" s="6"/>
      <c r="I951" s="7"/>
      <c r="J951" s="8"/>
      <c r="K951" s="6"/>
      <c r="L951" s="8"/>
      <c r="M951" s="7"/>
      <c r="N951" s="7"/>
      <c r="O951" s="7"/>
      <c r="P951" s="8"/>
      <c r="Q951" s="8"/>
      <c r="R951" s="8"/>
      <c r="S951" s="154"/>
      <c r="T951" s="9"/>
      <c r="U951" s="8"/>
    </row>
    <row r="952" spans="2:21" ht="15" x14ac:dyDescent="0.2">
      <c r="B952" s="164"/>
      <c r="C952" s="122"/>
      <c r="D952" s="4"/>
      <c r="E952" s="4"/>
      <c r="F952" s="18"/>
      <c r="G952" s="6"/>
      <c r="H952" s="6"/>
      <c r="I952" s="7"/>
      <c r="J952" s="8"/>
      <c r="K952" s="6"/>
      <c r="L952" s="8"/>
      <c r="M952" s="7"/>
      <c r="N952" s="7"/>
      <c r="O952" s="7"/>
      <c r="P952" s="8"/>
      <c r="Q952" s="8"/>
      <c r="R952" s="8"/>
      <c r="S952" s="154"/>
      <c r="T952" s="9"/>
      <c r="U952" s="8"/>
    </row>
    <row r="953" spans="2:21" ht="15" x14ac:dyDescent="0.2">
      <c r="B953" s="164"/>
      <c r="C953" s="122"/>
      <c r="D953" s="4"/>
      <c r="E953" s="4"/>
      <c r="F953" s="18"/>
      <c r="G953" s="6"/>
      <c r="H953" s="6"/>
      <c r="I953" s="7"/>
      <c r="J953" s="8"/>
      <c r="K953" s="6"/>
      <c r="L953" s="8"/>
      <c r="M953" s="7"/>
      <c r="N953" s="7"/>
      <c r="O953" s="7"/>
      <c r="P953" s="8"/>
      <c r="Q953" s="8"/>
      <c r="R953" s="8"/>
      <c r="S953" s="154"/>
      <c r="T953" s="9"/>
      <c r="U953" s="8"/>
    </row>
    <row r="954" spans="2:21" ht="15" x14ac:dyDescent="0.2">
      <c r="B954" s="164"/>
      <c r="C954" s="122"/>
      <c r="D954" s="4"/>
      <c r="E954" s="4"/>
      <c r="F954" s="18"/>
      <c r="G954" s="6"/>
      <c r="H954" s="6"/>
      <c r="I954" s="7"/>
      <c r="J954" s="8"/>
      <c r="K954" s="6"/>
      <c r="L954" s="8"/>
      <c r="M954" s="7"/>
      <c r="N954" s="7"/>
      <c r="O954" s="7"/>
      <c r="P954" s="8"/>
      <c r="Q954" s="8"/>
      <c r="R954" s="8"/>
      <c r="S954" s="154"/>
      <c r="T954" s="9"/>
      <c r="U954" s="8"/>
    </row>
    <row r="955" spans="2:21" ht="15" x14ac:dyDescent="0.2">
      <c r="B955" s="164"/>
      <c r="C955" s="122"/>
      <c r="D955" s="4"/>
      <c r="E955" s="4"/>
      <c r="F955" s="18"/>
      <c r="G955" s="6"/>
      <c r="H955" s="6"/>
      <c r="I955" s="7"/>
      <c r="J955" s="8"/>
      <c r="K955" s="6"/>
      <c r="L955" s="8"/>
      <c r="M955" s="7"/>
      <c r="N955" s="7"/>
      <c r="O955" s="7"/>
      <c r="P955" s="8"/>
      <c r="Q955" s="8"/>
      <c r="R955" s="8"/>
      <c r="S955" s="154"/>
      <c r="T955" s="9"/>
      <c r="U955" s="8"/>
    </row>
    <row r="956" spans="2:21" ht="15" x14ac:dyDescent="0.2">
      <c r="B956" s="164"/>
      <c r="C956" s="122"/>
      <c r="D956" s="4"/>
      <c r="E956" s="4"/>
      <c r="F956" s="18"/>
      <c r="G956" s="6"/>
      <c r="H956" s="6"/>
      <c r="I956" s="7"/>
      <c r="J956" s="8"/>
      <c r="K956" s="6"/>
      <c r="L956" s="8"/>
      <c r="M956" s="7"/>
      <c r="N956" s="7"/>
      <c r="O956" s="7"/>
      <c r="P956" s="8"/>
      <c r="Q956" s="8"/>
      <c r="R956" s="8"/>
      <c r="S956" s="154"/>
      <c r="T956" s="9"/>
      <c r="U956" s="8"/>
    </row>
    <row r="957" spans="2:21" ht="15" x14ac:dyDescent="0.2">
      <c r="B957" s="164"/>
      <c r="C957" s="122"/>
      <c r="D957" s="4"/>
      <c r="E957" s="4"/>
      <c r="F957" s="18"/>
      <c r="G957" s="6"/>
      <c r="H957" s="6"/>
      <c r="I957" s="7"/>
      <c r="J957" s="8"/>
      <c r="K957" s="6"/>
      <c r="L957" s="8"/>
      <c r="M957" s="7"/>
      <c r="N957" s="7"/>
      <c r="O957" s="7"/>
      <c r="P957" s="8"/>
      <c r="Q957" s="8"/>
      <c r="R957" s="8"/>
      <c r="S957" s="154"/>
      <c r="T957" s="9"/>
      <c r="U957" s="8"/>
    </row>
    <row r="958" spans="2:21" ht="15" x14ac:dyDescent="0.2">
      <c r="B958" s="164"/>
      <c r="C958" s="122"/>
      <c r="D958" s="4"/>
      <c r="E958" s="4"/>
      <c r="F958" s="18"/>
      <c r="G958" s="6"/>
      <c r="H958" s="6"/>
      <c r="I958" s="7"/>
      <c r="J958" s="8"/>
      <c r="K958" s="6"/>
      <c r="L958" s="8"/>
      <c r="M958" s="7"/>
      <c r="N958" s="7"/>
      <c r="O958" s="7"/>
      <c r="P958" s="8"/>
      <c r="Q958" s="8"/>
      <c r="R958" s="8"/>
      <c r="S958" s="154"/>
      <c r="T958" s="9"/>
      <c r="U958" s="8"/>
    </row>
    <row r="959" spans="2:21" ht="15" x14ac:dyDescent="0.2">
      <c r="B959" s="164"/>
      <c r="C959" s="122"/>
      <c r="D959" s="4"/>
      <c r="E959" s="4"/>
      <c r="F959" s="18"/>
      <c r="G959" s="6"/>
      <c r="H959" s="6"/>
      <c r="I959" s="7"/>
      <c r="J959" s="8"/>
      <c r="K959" s="6"/>
      <c r="L959" s="8"/>
      <c r="M959" s="7"/>
      <c r="N959" s="7"/>
      <c r="O959" s="7"/>
      <c r="P959" s="8"/>
      <c r="Q959" s="8"/>
      <c r="R959" s="8"/>
      <c r="S959" s="154"/>
      <c r="T959" s="9"/>
      <c r="U959" s="8"/>
    </row>
    <row r="960" spans="2:21" ht="15" x14ac:dyDescent="0.2">
      <c r="B960" s="164"/>
      <c r="C960" s="122"/>
      <c r="D960" s="4"/>
      <c r="E960" s="4"/>
      <c r="F960" s="18"/>
      <c r="G960" s="6"/>
      <c r="H960" s="6"/>
      <c r="I960" s="7"/>
      <c r="J960" s="8"/>
      <c r="K960" s="6"/>
      <c r="L960" s="8"/>
      <c r="M960" s="7"/>
      <c r="N960" s="7"/>
      <c r="O960" s="7"/>
      <c r="P960" s="8"/>
      <c r="Q960" s="8"/>
      <c r="R960" s="8"/>
      <c r="S960" s="154"/>
      <c r="T960" s="9"/>
      <c r="U960" s="8"/>
    </row>
    <row r="961" spans="2:21" ht="15" x14ac:dyDescent="0.2">
      <c r="B961" s="164"/>
      <c r="C961" s="122"/>
      <c r="D961" s="4"/>
      <c r="E961" s="4"/>
      <c r="F961" s="18"/>
      <c r="G961" s="6"/>
      <c r="H961" s="6"/>
      <c r="I961" s="7"/>
      <c r="J961" s="8"/>
      <c r="K961" s="6"/>
      <c r="L961" s="8"/>
      <c r="M961" s="7"/>
      <c r="N961" s="7"/>
      <c r="O961" s="7"/>
      <c r="P961" s="8"/>
      <c r="Q961" s="8"/>
      <c r="R961" s="8"/>
      <c r="S961" s="154"/>
      <c r="T961" s="9"/>
      <c r="U961" s="8"/>
    </row>
    <row r="962" spans="2:21" ht="15" x14ac:dyDescent="0.2">
      <c r="B962" s="164"/>
      <c r="C962" s="122"/>
      <c r="D962" s="4"/>
      <c r="E962" s="4"/>
      <c r="F962" s="18"/>
      <c r="G962" s="6"/>
      <c r="H962" s="6"/>
      <c r="I962" s="7"/>
      <c r="J962" s="8"/>
      <c r="K962" s="6"/>
      <c r="L962" s="8"/>
      <c r="M962" s="7"/>
      <c r="N962" s="7"/>
      <c r="O962" s="7"/>
      <c r="P962" s="8"/>
      <c r="Q962" s="8"/>
      <c r="R962" s="8"/>
      <c r="S962" s="154"/>
      <c r="T962" s="9"/>
      <c r="U962" s="8"/>
    </row>
    <row r="963" spans="2:21" ht="15" x14ac:dyDescent="0.2">
      <c r="B963" s="164"/>
      <c r="C963" s="122"/>
      <c r="D963" s="4"/>
      <c r="E963" s="4"/>
      <c r="F963" s="18"/>
      <c r="G963" s="6"/>
      <c r="H963" s="6"/>
      <c r="I963" s="7"/>
      <c r="J963" s="8"/>
      <c r="K963" s="6"/>
      <c r="L963" s="8"/>
      <c r="M963" s="7"/>
      <c r="N963" s="7"/>
      <c r="O963" s="7"/>
      <c r="P963" s="8"/>
      <c r="Q963" s="8"/>
      <c r="R963" s="8"/>
      <c r="S963" s="154"/>
      <c r="T963" s="9"/>
      <c r="U963" s="8"/>
    </row>
    <row r="964" spans="2:21" ht="15" x14ac:dyDescent="0.2">
      <c r="B964" s="164"/>
      <c r="C964" s="122"/>
      <c r="D964" s="4"/>
      <c r="E964" s="4"/>
      <c r="F964" s="18"/>
      <c r="G964" s="6"/>
      <c r="H964" s="6"/>
      <c r="I964" s="7"/>
      <c r="J964" s="8"/>
      <c r="K964" s="6"/>
      <c r="L964" s="8"/>
      <c r="M964" s="7"/>
      <c r="N964" s="7"/>
      <c r="O964" s="7"/>
      <c r="P964" s="8"/>
      <c r="Q964" s="8"/>
      <c r="R964" s="8"/>
      <c r="S964" s="154"/>
      <c r="T964" s="9"/>
      <c r="U964" s="8"/>
    </row>
    <row r="965" spans="2:21" ht="15" x14ac:dyDescent="0.2">
      <c r="B965" s="164"/>
      <c r="C965" s="122"/>
      <c r="D965" s="4"/>
      <c r="E965" s="4"/>
      <c r="F965" s="18"/>
      <c r="G965" s="6"/>
      <c r="H965" s="6"/>
      <c r="I965" s="7"/>
      <c r="J965" s="8"/>
      <c r="K965" s="6"/>
      <c r="L965" s="8"/>
      <c r="M965" s="7"/>
      <c r="N965" s="7"/>
      <c r="O965" s="7"/>
      <c r="P965" s="8"/>
      <c r="Q965" s="8"/>
      <c r="R965" s="8"/>
      <c r="S965" s="154"/>
      <c r="T965" s="9"/>
      <c r="U965" s="8"/>
    </row>
    <row r="966" spans="2:21" ht="15" x14ac:dyDescent="0.2">
      <c r="B966" s="164"/>
      <c r="C966" s="122"/>
      <c r="D966" s="4"/>
      <c r="E966" s="4"/>
      <c r="F966" s="18"/>
      <c r="G966" s="6"/>
      <c r="H966" s="6"/>
      <c r="I966" s="7"/>
      <c r="J966" s="8"/>
      <c r="K966" s="6"/>
      <c r="L966" s="8"/>
      <c r="M966" s="7"/>
      <c r="N966" s="7"/>
      <c r="O966" s="7"/>
      <c r="P966" s="8"/>
      <c r="Q966" s="8"/>
      <c r="R966" s="8"/>
      <c r="S966" s="154"/>
      <c r="T966" s="9"/>
      <c r="U966" s="8"/>
    </row>
    <row r="967" spans="2:21" ht="15" x14ac:dyDescent="0.2">
      <c r="B967" s="164"/>
      <c r="C967" s="122"/>
      <c r="D967" s="4"/>
      <c r="E967" s="4"/>
      <c r="F967" s="18"/>
      <c r="G967" s="6"/>
      <c r="H967" s="6"/>
      <c r="I967" s="7"/>
      <c r="J967" s="8"/>
      <c r="K967" s="6"/>
      <c r="L967" s="8"/>
      <c r="M967" s="7"/>
      <c r="N967" s="7"/>
      <c r="O967" s="7"/>
      <c r="P967" s="8"/>
      <c r="Q967" s="8"/>
      <c r="R967" s="8"/>
      <c r="S967" s="154"/>
      <c r="T967" s="9"/>
      <c r="U967" s="8"/>
    </row>
    <row r="968" spans="2:21" ht="15" x14ac:dyDescent="0.2">
      <c r="B968" s="164"/>
      <c r="C968" s="122"/>
      <c r="D968" s="4"/>
      <c r="E968" s="4"/>
      <c r="F968" s="18"/>
      <c r="G968" s="6"/>
      <c r="H968" s="6"/>
      <c r="I968" s="7"/>
      <c r="J968" s="8"/>
      <c r="K968" s="6"/>
      <c r="L968" s="8"/>
      <c r="M968" s="7"/>
      <c r="N968" s="7"/>
      <c r="O968" s="7"/>
      <c r="P968" s="8"/>
      <c r="Q968" s="8"/>
      <c r="R968" s="8"/>
      <c r="S968" s="154"/>
      <c r="T968" s="9"/>
      <c r="U968" s="8"/>
    </row>
    <row r="969" spans="2:21" ht="15" x14ac:dyDescent="0.2">
      <c r="B969" s="164"/>
      <c r="C969" s="122"/>
      <c r="D969" s="4"/>
      <c r="E969" s="4"/>
      <c r="F969" s="18"/>
      <c r="G969" s="6"/>
      <c r="H969" s="6"/>
      <c r="I969" s="7"/>
      <c r="J969" s="8"/>
      <c r="K969" s="6"/>
      <c r="L969" s="8"/>
      <c r="M969" s="7"/>
      <c r="N969" s="7"/>
      <c r="O969" s="7"/>
      <c r="P969" s="8"/>
      <c r="Q969" s="8"/>
      <c r="R969" s="8"/>
      <c r="S969" s="154"/>
      <c r="T969" s="9"/>
      <c r="U969" s="8"/>
    </row>
    <row r="970" spans="2:21" ht="15" x14ac:dyDescent="0.2">
      <c r="B970" s="164"/>
      <c r="C970" s="122"/>
      <c r="D970" s="4"/>
      <c r="E970" s="4"/>
      <c r="F970" s="18"/>
      <c r="G970" s="6"/>
      <c r="H970" s="6"/>
      <c r="I970" s="7"/>
      <c r="J970" s="8"/>
      <c r="K970" s="6"/>
      <c r="L970" s="8"/>
      <c r="M970" s="7"/>
      <c r="N970" s="7"/>
      <c r="O970" s="7"/>
      <c r="P970" s="8"/>
      <c r="Q970" s="8"/>
      <c r="R970" s="8"/>
      <c r="S970" s="154"/>
      <c r="T970" s="9"/>
      <c r="U970" s="8"/>
    </row>
    <row r="971" spans="2:21" ht="15" x14ac:dyDescent="0.2">
      <c r="B971" s="164"/>
      <c r="C971" s="122"/>
      <c r="D971" s="4"/>
      <c r="E971" s="4"/>
      <c r="F971" s="18"/>
      <c r="G971" s="6"/>
      <c r="H971" s="6"/>
      <c r="I971" s="7"/>
      <c r="J971" s="8"/>
      <c r="K971" s="6"/>
      <c r="L971" s="8"/>
      <c r="M971" s="7"/>
      <c r="N971" s="7"/>
      <c r="O971" s="7"/>
      <c r="P971" s="8"/>
      <c r="Q971" s="8"/>
      <c r="R971" s="8"/>
      <c r="S971" s="154"/>
      <c r="T971" s="9"/>
      <c r="U971" s="8"/>
    </row>
    <row r="972" spans="2:21" ht="15" x14ac:dyDescent="0.2">
      <c r="B972" s="164"/>
      <c r="C972" s="122"/>
      <c r="D972" s="4"/>
      <c r="E972" s="4"/>
      <c r="F972" s="18"/>
      <c r="G972" s="6"/>
      <c r="H972" s="6"/>
      <c r="I972" s="7"/>
      <c r="J972" s="8"/>
      <c r="K972" s="6"/>
      <c r="L972" s="8"/>
      <c r="M972" s="7"/>
      <c r="N972" s="7"/>
      <c r="O972" s="7"/>
      <c r="P972" s="8"/>
      <c r="Q972" s="8"/>
      <c r="R972" s="8"/>
      <c r="S972" s="154"/>
      <c r="T972" s="9"/>
      <c r="U972" s="8"/>
    </row>
    <row r="973" spans="2:21" ht="15" x14ac:dyDescent="0.2">
      <c r="B973" s="164"/>
      <c r="C973" s="122"/>
      <c r="D973" s="4"/>
      <c r="E973" s="4"/>
      <c r="F973" s="18"/>
      <c r="G973" s="6"/>
      <c r="H973" s="6"/>
      <c r="I973" s="7"/>
      <c r="J973" s="8"/>
      <c r="K973" s="6"/>
      <c r="L973" s="8"/>
      <c r="M973" s="7"/>
      <c r="N973" s="7"/>
      <c r="O973" s="7"/>
      <c r="P973" s="8"/>
      <c r="Q973" s="8"/>
      <c r="R973" s="8"/>
      <c r="S973" s="154"/>
      <c r="T973" s="9"/>
      <c r="U973" s="8"/>
    </row>
    <row r="974" spans="2:21" ht="15" x14ac:dyDescent="0.2">
      <c r="B974" s="164"/>
      <c r="C974" s="122"/>
      <c r="D974" s="4"/>
      <c r="E974" s="4"/>
      <c r="F974" s="18"/>
      <c r="G974" s="6"/>
      <c r="H974" s="6"/>
      <c r="I974" s="7"/>
      <c r="J974" s="8"/>
      <c r="K974" s="6"/>
      <c r="L974" s="8"/>
      <c r="M974" s="7"/>
      <c r="N974" s="7"/>
      <c r="O974" s="7"/>
      <c r="P974" s="8"/>
      <c r="Q974" s="8"/>
      <c r="R974" s="8"/>
      <c r="S974" s="154"/>
      <c r="T974" s="9"/>
      <c r="U974" s="8"/>
    </row>
    <row r="975" spans="2:21" ht="15" x14ac:dyDescent="0.2">
      <c r="B975" s="164"/>
      <c r="C975" s="122"/>
      <c r="D975" s="4"/>
      <c r="E975" s="4"/>
      <c r="F975" s="18"/>
      <c r="G975" s="6"/>
      <c r="H975" s="6"/>
      <c r="I975" s="7"/>
      <c r="J975" s="8"/>
      <c r="K975" s="6"/>
      <c r="L975" s="8"/>
      <c r="M975" s="7"/>
      <c r="N975" s="7"/>
      <c r="O975" s="7"/>
      <c r="P975" s="8"/>
      <c r="Q975" s="8"/>
      <c r="R975" s="8"/>
      <c r="S975" s="154"/>
      <c r="T975" s="9"/>
      <c r="U975" s="8"/>
    </row>
    <row r="976" spans="2:21" ht="15" x14ac:dyDescent="0.2">
      <c r="B976" s="164"/>
      <c r="C976" s="122"/>
      <c r="D976" s="4"/>
      <c r="E976" s="4"/>
      <c r="F976" s="18"/>
      <c r="G976" s="6"/>
      <c r="H976" s="6"/>
      <c r="I976" s="7"/>
      <c r="J976" s="8"/>
      <c r="K976" s="6"/>
      <c r="L976" s="8"/>
      <c r="M976" s="7"/>
      <c r="N976" s="7"/>
      <c r="O976" s="7"/>
      <c r="P976" s="8"/>
      <c r="Q976" s="8"/>
      <c r="R976" s="8"/>
      <c r="S976" s="154"/>
      <c r="T976" s="9"/>
      <c r="U976" s="8"/>
    </row>
    <row r="977" spans="2:21" ht="15" x14ac:dyDescent="0.2">
      <c r="B977" s="164"/>
      <c r="C977" s="122"/>
      <c r="D977" s="4"/>
      <c r="E977" s="4"/>
      <c r="F977" s="18"/>
      <c r="G977" s="6"/>
      <c r="H977" s="6"/>
      <c r="I977" s="7"/>
      <c r="J977" s="8"/>
      <c r="K977" s="6"/>
      <c r="L977" s="8"/>
      <c r="M977" s="7"/>
      <c r="N977" s="7"/>
      <c r="O977" s="7"/>
      <c r="P977" s="8"/>
      <c r="Q977" s="8"/>
      <c r="R977" s="8"/>
      <c r="S977" s="154"/>
      <c r="T977" s="9"/>
      <c r="U977" s="8"/>
    </row>
    <row r="978" spans="2:21" ht="15" x14ac:dyDescent="0.2">
      <c r="B978" s="164"/>
      <c r="C978" s="122"/>
      <c r="D978" s="4"/>
      <c r="E978" s="4"/>
      <c r="F978" s="18"/>
      <c r="G978" s="6"/>
      <c r="H978" s="6"/>
      <c r="I978" s="7"/>
      <c r="J978" s="8"/>
      <c r="K978" s="6"/>
      <c r="L978" s="8"/>
      <c r="M978" s="7"/>
      <c r="N978" s="7"/>
      <c r="O978" s="7"/>
      <c r="P978" s="8"/>
      <c r="Q978" s="8"/>
      <c r="R978" s="8"/>
      <c r="S978" s="154"/>
      <c r="T978" s="9"/>
      <c r="U978" s="8"/>
    </row>
    <row r="979" spans="2:21" ht="15" x14ac:dyDescent="0.2">
      <c r="B979" s="164"/>
      <c r="C979" s="122"/>
      <c r="D979" s="4"/>
      <c r="E979" s="4"/>
      <c r="F979" s="18"/>
      <c r="G979" s="6"/>
      <c r="H979" s="6"/>
      <c r="I979" s="7"/>
      <c r="J979" s="8"/>
      <c r="K979" s="6"/>
      <c r="L979" s="8"/>
      <c r="M979" s="7"/>
      <c r="N979" s="7"/>
      <c r="O979" s="7"/>
      <c r="P979" s="8"/>
      <c r="Q979" s="8"/>
      <c r="R979" s="8"/>
      <c r="S979" s="154"/>
      <c r="T979" s="9"/>
      <c r="U979" s="8"/>
    </row>
    <row r="980" spans="2:21" ht="15" x14ac:dyDescent="0.2">
      <c r="B980" s="164"/>
      <c r="C980" s="122"/>
      <c r="D980" s="4"/>
      <c r="E980" s="4"/>
      <c r="F980" s="18"/>
      <c r="G980" s="6"/>
      <c r="H980" s="6"/>
      <c r="I980" s="7"/>
      <c r="J980" s="8"/>
      <c r="K980" s="6"/>
      <c r="L980" s="8"/>
      <c r="M980" s="7"/>
      <c r="N980" s="7"/>
      <c r="O980" s="7"/>
      <c r="P980" s="8"/>
      <c r="Q980" s="8"/>
      <c r="R980" s="8"/>
      <c r="S980" s="154"/>
      <c r="T980" s="9"/>
      <c r="U980" s="8"/>
    </row>
    <row r="981" spans="2:21" ht="15" x14ac:dyDescent="0.2">
      <c r="B981" s="164"/>
      <c r="C981" s="122"/>
      <c r="D981" s="4"/>
      <c r="E981" s="4"/>
      <c r="F981" s="18"/>
      <c r="G981" s="6"/>
      <c r="H981" s="6"/>
      <c r="I981" s="7"/>
      <c r="J981" s="8"/>
      <c r="K981" s="6"/>
      <c r="L981" s="8"/>
      <c r="M981" s="7"/>
      <c r="N981" s="7"/>
      <c r="O981" s="7"/>
      <c r="P981" s="8"/>
      <c r="Q981" s="8"/>
      <c r="R981" s="8"/>
      <c r="S981" s="154"/>
      <c r="T981" s="9"/>
      <c r="U981" s="8"/>
    </row>
    <row r="982" spans="2:21" ht="15" x14ac:dyDescent="0.2">
      <c r="B982" s="164"/>
      <c r="C982" s="122"/>
      <c r="D982" s="4"/>
      <c r="E982" s="4"/>
      <c r="F982" s="18"/>
      <c r="G982" s="6"/>
      <c r="H982" s="6"/>
      <c r="I982" s="7"/>
      <c r="J982" s="8"/>
      <c r="K982" s="6"/>
      <c r="L982" s="8"/>
      <c r="M982" s="7"/>
      <c r="N982" s="7"/>
      <c r="O982" s="7"/>
      <c r="P982" s="8"/>
      <c r="Q982" s="8"/>
      <c r="R982" s="8"/>
      <c r="S982" s="154"/>
      <c r="T982" s="9"/>
      <c r="U982" s="8"/>
    </row>
    <row r="983" spans="2:21" ht="15" x14ac:dyDescent="0.2">
      <c r="B983" s="164"/>
      <c r="C983" s="122"/>
      <c r="D983" s="4"/>
      <c r="E983" s="4"/>
      <c r="F983" s="18"/>
      <c r="G983" s="6"/>
      <c r="H983" s="6"/>
      <c r="I983" s="7"/>
      <c r="J983" s="8"/>
      <c r="K983" s="6"/>
      <c r="L983" s="8"/>
      <c r="M983" s="7"/>
      <c r="N983" s="7"/>
      <c r="O983" s="7"/>
      <c r="P983" s="8"/>
      <c r="Q983" s="8"/>
      <c r="R983" s="8"/>
      <c r="S983" s="154"/>
      <c r="T983" s="9"/>
      <c r="U983" s="8"/>
    </row>
    <row r="984" spans="2:21" ht="15" x14ac:dyDescent="0.2">
      <c r="B984" s="164"/>
      <c r="C984" s="122"/>
      <c r="D984" s="4"/>
      <c r="E984" s="4"/>
      <c r="F984" s="18"/>
      <c r="G984" s="6"/>
      <c r="H984" s="6"/>
      <c r="I984" s="7"/>
      <c r="J984" s="8"/>
      <c r="K984" s="6"/>
      <c r="L984" s="8"/>
      <c r="M984" s="7"/>
      <c r="N984" s="7"/>
      <c r="O984" s="7"/>
      <c r="P984" s="8"/>
      <c r="Q984" s="8"/>
      <c r="R984" s="8"/>
      <c r="S984" s="154"/>
      <c r="T984" s="9"/>
      <c r="U984" s="8"/>
    </row>
    <row r="985" spans="2:21" ht="15" x14ac:dyDescent="0.2">
      <c r="B985" s="164"/>
      <c r="C985" s="122"/>
      <c r="D985" s="4"/>
      <c r="E985" s="4"/>
      <c r="F985" s="18"/>
      <c r="G985" s="6"/>
      <c r="H985" s="6"/>
      <c r="I985" s="7"/>
      <c r="J985" s="8"/>
      <c r="K985" s="6"/>
      <c r="L985" s="8"/>
      <c r="M985" s="7"/>
      <c r="N985" s="7"/>
      <c r="O985" s="7"/>
      <c r="P985" s="8"/>
      <c r="Q985" s="8"/>
      <c r="R985" s="8"/>
      <c r="S985" s="154"/>
      <c r="T985" s="9"/>
      <c r="U985" s="8"/>
    </row>
    <row r="986" spans="2:21" ht="15" x14ac:dyDescent="0.2">
      <c r="B986" s="164"/>
      <c r="C986" s="122"/>
      <c r="D986" s="4"/>
      <c r="E986" s="4"/>
      <c r="F986" s="18"/>
      <c r="G986" s="6"/>
      <c r="H986" s="6"/>
      <c r="I986" s="7"/>
      <c r="J986" s="8"/>
      <c r="K986" s="6"/>
      <c r="L986" s="8"/>
      <c r="M986" s="7"/>
      <c r="N986" s="7"/>
      <c r="O986" s="7"/>
      <c r="P986" s="8"/>
      <c r="Q986" s="8"/>
      <c r="R986" s="8"/>
      <c r="S986" s="154"/>
      <c r="T986" s="9"/>
      <c r="U986" s="8"/>
    </row>
    <row r="987" spans="2:21" ht="15" x14ac:dyDescent="0.2">
      <c r="B987" s="164"/>
      <c r="C987" s="122"/>
      <c r="D987" s="4"/>
      <c r="E987" s="4"/>
      <c r="F987" s="18"/>
      <c r="G987" s="6"/>
      <c r="H987" s="6"/>
      <c r="I987" s="7"/>
      <c r="J987" s="8"/>
      <c r="K987" s="6"/>
      <c r="L987" s="8"/>
      <c r="M987" s="7"/>
      <c r="N987" s="7"/>
      <c r="O987" s="7"/>
      <c r="P987" s="8"/>
      <c r="Q987" s="8"/>
      <c r="R987" s="8"/>
      <c r="S987" s="154"/>
      <c r="T987" s="9"/>
      <c r="U987" s="8"/>
    </row>
    <row r="988" spans="2:21" ht="15" x14ac:dyDescent="0.2">
      <c r="B988" s="164"/>
      <c r="C988" s="122"/>
      <c r="D988" s="4"/>
      <c r="E988" s="4"/>
      <c r="F988" s="18"/>
      <c r="G988" s="6"/>
      <c r="H988" s="6"/>
      <c r="I988" s="7"/>
      <c r="J988" s="8"/>
      <c r="K988" s="6"/>
      <c r="L988" s="8"/>
      <c r="M988" s="7"/>
      <c r="N988" s="7"/>
      <c r="O988" s="7"/>
      <c r="P988" s="8"/>
      <c r="Q988" s="8"/>
      <c r="R988" s="8"/>
      <c r="S988" s="154"/>
      <c r="T988" s="9"/>
      <c r="U988" s="8"/>
    </row>
    <row r="989" spans="2:21" ht="15" x14ac:dyDescent="0.2">
      <c r="B989" s="164"/>
      <c r="C989" s="122"/>
      <c r="D989" s="4"/>
      <c r="E989" s="4"/>
      <c r="F989" s="18"/>
      <c r="G989" s="6"/>
      <c r="H989" s="6"/>
      <c r="I989" s="7"/>
      <c r="J989" s="8"/>
      <c r="K989" s="6"/>
      <c r="L989" s="8"/>
      <c r="M989" s="7"/>
      <c r="N989" s="7"/>
      <c r="O989" s="7"/>
      <c r="P989" s="8"/>
      <c r="Q989" s="8"/>
      <c r="R989" s="8"/>
      <c r="S989" s="154"/>
      <c r="T989" s="9"/>
      <c r="U989" s="8"/>
    </row>
    <row r="990" spans="2:21" ht="15" x14ac:dyDescent="0.2">
      <c r="B990" s="164"/>
      <c r="C990" s="122"/>
      <c r="D990" s="4"/>
      <c r="E990" s="4"/>
      <c r="F990" s="18"/>
      <c r="G990" s="6"/>
      <c r="H990" s="6"/>
      <c r="I990" s="7"/>
      <c r="J990" s="8"/>
      <c r="K990" s="6"/>
      <c r="L990" s="8"/>
      <c r="M990" s="7"/>
      <c r="N990" s="7"/>
      <c r="O990" s="7"/>
      <c r="P990" s="8"/>
      <c r="Q990" s="8"/>
      <c r="R990" s="8"/>
      <c r="S990" s="154"/>
      <c r="T990" s="9"/>
      <c r="U990" s="8"/>
    </row>
    <row r="991" spans="2:21" ht="15" x14ac:dyDescent="0.2">
      <c r="B991" s="164"/>
      <c r="C991" s="122"/>
      <c r="D991" s="4"/>
      <c r="E991" s="4"/>
      <c r="F991" s="18"/>
      <c r="G991" s="6"/>
      <c r="H991" s="6"/>
      <c r="I991" s="7"/>
      <c r="J991" s="8"/>
      <c r="K991" s="6"/>
      <c r="L991" s="8"/>
      <c r="M991" s="7"/>
      <c r="N991" s="7"/>
      <c r="O991" s="7"/>
      <c r="P991" s="8"/>
      <c r="Q991" s="8"/>
      <c r="R991" s="8"/>
      <c r="S991" s="154"/>
      <c r="T991" s="9"/>
      <c r="U991" s="8"/>
    </row>
    <row r="992" spans="2:21" ht="15" x14ac:dyDescent="0.2">
      <c r="B992" s="164"/>
      <c r="C992" s="122"/>
      <c r="D992" s="4"/>
      <c r="E992" s="4"/>
      <c r="F992" s="18"/>
      <c r="G992" s="6"/>
      <c r="H992" s="6"/>
      <c r="I992" s="7"/>
      <c r="J992" s="8"/>
      <c r="K992" s="6"/>
      <c r="L992" s="8"/>
      <c r="M992" s="7"/>
      <c r="N992" s="7"/>
      <c r="O992" s="7"/>
      <c r="P992" s="8"/>
      <c r="Q992" s="8"/>
      <c r="R992" s="8"/>
      <c r="S992" s="154"/>
      <c r="T992" s="9"/>
      <c r="U992" s="8"/>
    </row>
    <row r="993" spans="2:21" ht="15" x14ac:dyDescent="0.2">
      <c r="B993" s="164"/>
      <c r="C993" s="122"/>
      <c r="D993" s="4"/>
      <c r="E993" s="4"/>
      <c r="F993" s="18"/>
      <c r="G993" s="6"/>
      <c r="H993" s="6"/>
      <c r="I993" s="7"/>
      <c r="J993" s="8"/>
      <c r="K993" s="6"/>
      <c r="L993" s="8"/>
      <c r="M993" s="7"/>
      <c r="N993" s="7"/>
      <c r="O993" s="7"/>
      <c r="P993" s="8"/>
      <c r="Q993" s="8"/>
      <c r="R993" s="8"/>
      <c r="S993" s="154"/>
      <c r="T993" s="9"/>
      <c r="U993" s="8"/>
    </row>
    <row r="994" spans="2:21" ht="15" x14ac:dyDescent="0.2">
      <c r="B994" s="164"/>
      <c r="C994" s="122"/>
      <c r="D994" s="4"/>
      <c r="E994" s="4"/>
      <c r="F994" s="18"/>
      <c r="G994" s="6"/>
      <c r="H994" s="6"/>
      <c r="I994" s="7"/>
      <c r="J994" s="8"/>
      <c r="K994" s="6"/>
      <c r="L994" s="8"/>
      <c r="M994" s="7"/>
      <c r="N994" s="7"/>
      <c r="O994" s="7"/>
      <c r="P994" s="8"/>
      <c r="Q994" s="8"/>
      <c r="R994" s="8"/>
      <c r="S994" s="154"/>
      <c r="T994" s="9"/>
      <c r="U994" s="8"/>
    </row>
    <row r="995" spans="2:21" ht="15" x14ac:dyDescent="0.2">
      <c r="B995" s="164"/>
      <c r="C995" s="122"/>
      <c r="D995" s="4"/>
      <c r="E995" s="4"/>
      <c r="F995" s="18"/>
      <c r="G995" s="6"/>
      <c r="H995" s="6"/>
      <c r="I995" s="7"/>
      <c r="J995" s="8"/>
      <c r="K995" s="6"/>
      <c r="L995" s="8"/>
      <c r="M995" s="7"/>
      <c r="N995" s="7"/>
      <c r="O995" s="7"/>
      <c r="P995" s="8"/>
      <c r="Q995" s="8"/>
      <c r="R995" s="8"/>
      <c r="S995" s="154"/>
      <c r="T995" s="9"/>
      <c r="U995" s="8"/>
    </row>
    <row r="996" spans="2:21" ht="15" x14ac:dyDescent="0.2">
      <c r="B996" s="164"/>
      <c r="C996" s="122"/>
      <c r="D996" s="4"/>
      <c r="E996" s="4"/>
      <c r="F996" s="18"/>
      <c r="G996" s="6"/>
      <c r="H996" s="6"/>
      <c r="I996" s="7"/>
      <c r="J996" s="8"/>
      <c r="K996" s="6"/>
      <c r="L996" s="8"/>
      <c r="M996" s="7"/>
      <c r="N996" s="7"/>
      <c r="O996" s="7"/>
      <c r="P996" s="8"/>
      <c r="Q996" s="8"/>
      <c r="R996" s="8"/>
      <c r="S996" s="154"/>
      <c r="T996" s="9"/>
      <c r="U996" s="8"/>
    </row>
    <row r="997" spans="2:21" ht="15" x14ac:dyDescent="0.2">
      <c r="B997" s="164"/>
      <c r="C997" s="122"/>
      <c r="D997" s="4"/>
      <c r="E997" s="4"/>
      <c r="F997" s="18"/>
      <c r="G997" s="6"/>
      <c r="H997" s="6"/>
      <c r="I997" s="7"/>
      <c r="J997" s="8"/>
      <c r="K997" s="6"/>
      <c r="L997" s="8"/>
      <c r="M997" s="7"/>
      <c r="N997" s="7"/>
      <c r="O997" s="7"/>
      <c r="P997" s="8"/>
      <c r="Q997" s="8"/>
      <c r="R997" s="8"/>
      <c r="S997" s="154"/>
      <c r="T997" s="9"/>
      <c r="U997" s="8"/>
    </row>
    <row r="998" spans="2:21" ht="15" x14ac:dyDescent="0.2">
      <c r="B998" s="164"/>
      <c r="C998" s="122"/>
      <c r="D998" s="4"/>
      <c r="E998" s="4"/>
      <c r="F998" s="18"/>
      <c r="G998" s="6"/>
      <c r="H998" s="6"/>
      <c r="I998" s="7"/>
      <c r="J998" s="8"/>
      <c r="K998" s="6"/>
      <c r="L998" s="8"/>
      <c r="M998" s="7"/>
      <c r="N998" s="7"/>
      <c r="O998" s="7"/>
      <c r="P998" s="8"/>
      <c r="Q998" s="8"/>
      <c r="R998" s="8"/>
      <c r="S998" s="154"/>
      <c r="T998" s="9"/>
      <c r="U998" s="8"/>
    </row>
    <row r="999" spans="2:21" ht="15" x14ac:dyDescent="0.2">
      <c r="B999" s="164"/>
      <c r="C999" s="122"/>
      <c r="D999" s="4"/>
      <c r="E999" s="4"/>
      <c r="F999" s="18"/>
      <c r="G999" s="6"/>
      <c r="H999" s="6"/>
      <c r="I999" s="7"/>
      <c r="J999" s="8"/>
      <c r="K999" s="6"/>
      <c r="L999" s="8"/>
      <c r="M999" s="7"/>
      <c r="N999" s="7"/>
      <c r="O999" s="7"/>
      <c r="P999" s="8"/>
      <c r="Q999" s="8"/>
      <c r="R999" s="8"/>
      <c r="S999" s="154"/>
      <c r="T999" s="9"/>
      <c r="U999" s="8"/>
    </row>
    <row r="1000" spans="2:21" ht="15" x14ac:dyDescent="0.2">
      <c r="B1000" s="164"/>
      <c r="C1000" s="122"/>
      <c r="D1000" s="4"/>
      <c r="E1000" s="4"/>
      <c r="F1000" s="18"/>
      <c r="G1000" s="6"/>
      <c r="H1000" s="6"/>
      <c r="I1000" s="7"/>
      <c r="J1000" s="8"/>
      <c r="K1000" s="6"/>
      <c r="L1000" s="8"/>
      <c r="M1000" s="7"/>
      <c r="N1000" s="7"/>
      <c r="O1000" s="7"/>
      <c r="P1000" s="8"/>
      <c r="Q1000" s="8"/>
      <c r="R1000" s="8"/>
      <c r="S1000" s="154"/>
      <c r="T1000" s="9"/>
      <c r="U1000" s="8"/>
    </row>
    <row r="1001" spans="2:21" ht="15" x14ac:dyDescent="0.2">
      <c r="B1001" s="164"/>
      <c r="C1001" s="122"/>
      <c r="D1001" s="4"/>
      <c r="E1001" s="4"/>
      <c r="F1001" s="18"/>
      <c r="G1001" s="6"/>
      <c r="H1001" s="6"/>
      <c r="I1001" s="7"/>
      <c r="J1001" s="8"/>
      <c r="K1001" s="6"/>
      <c r="L1001" s="8"/>
      <c r="M1001" s="7"/>
      <c r="N1001" s="7"/>
      <c r="O1001" s="7"/>
      <c r="P1001" s="8"/>
      <c r="Q1001" s="8"/>
      <c r="R1001" s="8"/>
      <c r="S1001" s="154"/>
      <c r="T1001" s="9"/>
      <c r="U1001" s="8"/>
    </row>
    <row r="1002" spans="2:21" ht="15" x14ac:dyDescent="0.2">
      <c r="B1002" s="164"/>
      <c r="C1002" s="122"/>
      <c r="D1002" s="4"/>
      <c r="E1002" s="4"/>
      <c r="F1002" s="18"/>
      <c r="G1002" s="6"/>
      <c r="H1002" s="6"/>
      <c r="I1002" s="7"/>
      <c r="J1002" s="8"/>
      <c r="K1002" s="6"/>
      <c r="L1002" s="8"/>
      <c r="M1002" s="7"/>
      <c r="N1002" s="7"/>
      <c r="O1002" s="7"/>
      <c r="P1002" s="8"/>
      <c r="Q1002" s="8"/>
      <c r="R1002" s="8"/>
      <c r="S1002" s="154"/>
      <c r="T1002" s="9"/>
      <c r="U1002" s="8"/>
    </row>
    <row r="1003" spans="2:21" ht="15" x14ac:dyDescent="0.2">
      <c r="B1003" s="164"/>
      <c r="C1003" s="122"/>
      <c r="D1003" s="4"/>
      <c r="E1003" s="4"/>
      <c r="F1003" s="18"/>
      <c r="G1003" s="6"/>
      <c r="H1003" s="6"/>
      <c r="I1003" s="7"/>
      <c r="J1003" s="8"/>
      <c r="K1003" s="6"/>
      <c r="L1003" s="8"/>
      <c r="M1003" s="7"/>
      <c r="N1003" s="7"/>
      <c r="O1003" s="7"/>
      <c r="P1003" s="8"/>
      <c r="Q1003" s="8"/>
      <c r="R1003" s="8"/>
      <c r="S1003" s="154"/>
      <c r="T1003" s="9"/>
      <c r="U1003" s="8"/>
    </row>
    <row r="1004" spans="2:21" ht="15" x14ac:dyDescent="0.2">
      <c r="B1004" s="164"/>
      <c r="C1004" s="122"/>
      <c r="D1004" s="4"/>
      <c r="E1004" s="4"/>
      <c r="F1004" s="18"/>
      <c r="G1004" s="6"/>
      <c r="H1004" s="6"/>
      <c r="I1004" s="7"/>
      <c r="J1004" s="8"/>
      <c r="K1004" s="6"/>
      <c r="L1004" s="8"/>
      <c r="M1004" s="7"/>
      <c r="N1004" s="7"/>
      <c r="O1004" s="7"/>
      <c r="P1004" s="8"/>
      <c r="Q1004" s="8"/>
      <c r="R1004" s="8"/>
      <c r="S1004" s="154"/>
      <c r="T1004" s="9"/>
      <c r="U1004" s="8"/>
    </row>
    <row r="1005" spans="2:21" ht="15" x14ac:dyDescent="0.2">
      <c r="B1005" s="164"/>
      <c r="C1005" s="122"/>
      <c r="D1005" s="4"/>
      <c r="E1005" s="4"/>
      <c r="F1005" s="18"/>
      <c r="G1005" s="6"/>
      <c r="H1005" s="6"/>
      <c r="I1005" s="7"/>
      <c r="J1005" s="8"/>
      <c r="K1005" s="6"/>
      <c r="L1005" s="8"/>
      <c r="M1005" s="7"/>
      <c r="N1005" s="7"/>
      <c r="O1005" s="7"/>
      <c r="P1005" s="8"/>
      <c r="Q1005" s="8"/>
      <c r="R1005" s="8"/>
      <c r="S1005" s="154"/>
      <c r="T1005" s="9"/>
      <c r="U1005" s="8"/>
    </row>
    <row r="1006" spans="2:21" ht="15" x14ac:dyDescent="0.2">
      <c r="B1006" s="164"/>
      <c r="C1006" s="122"/>
      <c r="D1006" s="4"/>
      <c r="E1006" s="4"/>
      <c r="F1006" s="18"/>
      <c r="G1006" s="6"/>
      <c r="H1006" s="6"/>
      <c r="I1006" s="7"/>
      <c r="J1006" s="8"/>
      <c r="K1006" s="6"/>
      <c r="L1006" s="8"/>
      <c r="M1006" s="7"/>
      <c r="N1006" s="7"/>
      <c r="O1006" s="7"/>
      <c r="P1006" s="8"/>
      <c r="Q1006" s="8"/>
      <c r="R1006" s="8"/>
      <c r="S1006" s="154"/>
      <c r="T1006" s="9"/>
      <c r="U1006" s="8"/>
    </row>
    <row r="1007" spans="2:21" ht="15" x14ac:dyDescent="0.2">
      <c r="B1007" s="164"/>
      <c r="C1007" s="122"/>
      <c r="D1007" s="4"/>
      <c r="E1007" s="4"/>
      <c r="F1007" s="18"/>
      <c r="G1007" s="6"/>
      <c r="H1007" s="6"/>
      <c r="I1007" s="7"/>
      <c r="J1007" s="8"/>
      <c r="K1007" s="6"/>
      <c r="L1007" s="8"/>
      <c r="M1007" s="7"/>
      <c r="N1007" s="7"/>
      <c r="O1007" s="7"/>
      <c r="P1007" s="8"/>
      <c r="Q1007" s="8"/>
      <c r="R1007" s="8"/>
      <c r="S1007" s="154"/>
      <c r="T1007" s="9"/>
      <c r="U1007" s="8"/>
    </row>
    <row r="1008" spans="2:21" ht="15" x14ac:dyDescent="0.2">
      <c r="B1008" s="164"/>
      <c r="C1008" s="122"/>
      <c r="D1008" s="4"/>
      <c r="E1008" s="4"/>
      <c r="F1008" s="18"/>
      <c r="G1008" s="6"/>
      <c r="H1008" s="6"/>
      <c r="I1008" s="7"/>
      <c r="J1008" s="8"/>
      <c r="K1008" s="6"/>
      <c r="L1008" s="8"/>
      <c r="M1008" s="7"/>
      <c r="N1008" s="7"/>
      <c r="O1008" s="7"/>
      <c r="P1008" s="8"/>
      <c r="Q1008" s="8"/>
      <c r="R1008" s="8"/>
      <c r="S1008" s="154"/>
      <c r="T1008" s="9"/>
      <c r="U1008" s="8"/>
    </row>
    <row r="1009" spans="2:21" ht="15" x14ac:dyDescent="0.2">
      <c r="B1009" s="164"/>
      <c r="C1009" s="122"/>
      <c r="D1009" s="4"/>
      <c r="E1009" s="4"/>
      <c r="F1009" s="18"/>
      <c r="G1009" s="6"/>
      <c r="H1009" s="6"/>
      <c r="I1009" s="7"/>
      <c r="J1009" s="8"/>
      <c r="K1009" s="6"/>
      <c r="L1009" s="8"/>
      <c r="M1009" s="7"/>
      <c r="N1009" s="7"/>
      <c r="O1009" s="7"/>
      <c r="P1009" s="8"/>
      <c r="Q1009" s="8"/>
      <c r="R1009" s="8"/>
      <c r="S1009" s="154"/>
      <c r="T1009" s="9"/>
      <c r="U1009" s="8"/>
    </row>
    <row r="1010" spans="2:21" ht="15" x14ac:dyDescent="0.2">
      <c r="B1010" s="164"/>
      <c r="C1010" s="122"/>
      <c r="D1010" s="4"/>
      <c r="E1010" s="4"/>
      <c r="F1010" s="18"/>
      <c r="G1010" s="6"/>
      <c r="H1010" s="6"/>
      <c r="I1010" s="7"/>
      <c r="J1010" s="8"/>
      <c r="K1010" s="6"/>
      <c r="L1010" s="8"/>
      <c r="M1010" s="7"/>
      <c r="N1010" s="7"/>
      <c r="O1010" s="7"/>
      <c r="P1010" s="8"/>
      <c r="Q1010" s="8"/>
      <c r="R1010" s="8"/>
      <c r="S1010" s="154"/>
      <c r="T1010" s="9"/>
      <c r="U1010" s="8"/>
    </row>
    <row r="1011" spans="2:21" ht="15" x14ac:dyDescent="0.2">
      <c r="B1011" s="164"/>
      <c r="C1011" s="122"/>
      <c r="D1011" s="4"/>
      <c r="E1011" s="4"/>
      <c r="F1011" s="18"/>
      <c r="G1011" s="6"/>
      <c r="H1011" s="6"/>
      <c r="I1011" s="7"/>
      <c r="J1011" s="8"/>
      <c r="K1011" s="6"/>
      <c r="L1011" s="8"/>
      <c r="M1011" s="7"/>
      <c r="N1011" s="7"/>
      <c r="O1011" s="7"/>
      <c r="P1011" s="8"/>
      <c r="Q1011" s="8"/>
      <c r="R1011" s="8"/>
      <c r="S1011" s="154"/>
      <c r="T1011" s="9"/>
      <c r="U1011" s="8"/>
    </row>
    <row r="1012" spans="2:21" ht="15" x14ac:dyDescent="0.2">
      <c r="B1012" s="164"/>
      <c r="C1012" s="122"/>
      <c r="D1012" s="4"/>
      <c r="E1012" s="4"/>
      <c r="F1012" s="18"/>
      <c r="G1012" s="6"/>
      <c r="H1012" s="6"/>
      <c r="I1012" s="7"/>
      <c r="J1012" s="8"/>
      <c r="K1012" s="6"/>
      <c r="L1012" s="8"/>
      <c r="M1012" s="7"/>
      <c r="N1012" s="7"/>
      <c r="O1012" s="7"/>
      <c r="P1012" s="8"/>
      <c r="Q1012" s="8"/>
      <c r="R1012" s="8"/>
      <c r="S1012" s="154"/>
      <c r="T1012" s="9"/>
      <c r="U1012" s="8"/>
    </row>
    <row r="1013" spans="2:21" ht="15" x14ac:dyDescent="0.2">
      <c r="B1013" s="164"/>
      <c r="C1013" s="122"/>
      <c r="D1013" s="4"/>
      <c r="E1013" s="4"/>
      <c r="F1013" s="18"/>
      <c r="G1013" s="6"/>
      <c r="H1013" s="6"/>
      <c r="I1013" s="7"/>
      <c r="J1013" s="8"/>
      <c r="K1013" s="6"/>
      <c r="L1013" s="8"/>
      <c r="M1013" s="7"/>
      <c r="N1013" s="7"/>
      <c r="O1013" s="7"/>
      <c r="P1013" s="8"/>
      <c r="Q1013" s="8"/>
      <c r="R1013" s="8"/>
      <c r="S1013" s="154"/>
      <c r="T1013" s="9"/>
      <c r="U1013" s="8"/>
    </row>
    <row r="1014" spans="2:21" ht="15" x14ac:dyDescent="0.2">
      <c r="B1014" s="164"/>
      <c r="C1014" s="122"/>
      <c r="D1014" s="4"/>
      <c r="E1014" s="4"/>
      <c r="F1014" s="18"/>
      <c r="G1014" s="6"/>
      <c r="H1014" s="6"/>
      <c r="I1014" s="7"/>
      <c r="J1014" s="8"/>
      <c r="K1014" s="6"/>
      <c r="L1014" s="8"/>
      <c r="M1014" s="7"/>
      <c r="N1014" s="7"/>
      <c r="O1014" s="7"/>
      <c r="P1014" s="8"/>
      <c r="Q1014" s="8"/>
      <c r="R1014" s="8"/>
      <c r="S1014" s="154"/>
      <c r="T1014" s="9"/>
      <c r="U1014" s="8"/>
    </row>
    <row r="1015" spans="2:21" ht="15" x14ac:dyDescent="0.2">
      <c r="B1015" s="164"/>
      <c r="C1015" s="122"/>
      <c r="D1015" s="4"/>
      <c r="E1015" s="4"/>
      <c r="F1015" s="18"/>
      <c r="G1015" s="6"/>
      <c r="H1015" s="6"/>
      <c r="I1015" s="7"/>
      <c r="J1015" s="8"/>
      <c r="K1015" s="6"/>
      <c r="L1015" s="8"/>
      <c r="M1015" s="7"/>
      <c r="N1015" s="7"/>
      <c r="O1015" s="7"/>
      <c r="P1015" s="8"/>
      <c r="Q1015" s="8"/>
      <c r="R1015" s="8"/>
      <c r="S1015" s="154"/>
      <c r="T1015" s="9"/>
      <c r="U1015" s="8"/>
    </row>
    <row r="1016" spans="2:21" ht="15" x14ac:dyDescent="0.2">
      <c r="B1016" s="164"/>
      <c r="C1016" s="122"/>
      <c r="D1016" s="4"/>
      <c r="E1016" s="4"/>
      <c r="F1016" s="18"/>
      <c r="G1016" s="6"/>
      <c r="H1016" s="6"/>
      <c r="I1016" s="7"/>
      <c r="J1016" s="8"/>
      <c r="K1016" s="6"/>
      <c r="L1016" s="8"/>
      <c r="M1016" s="7"/>
      <c r="N1016" s="7"/>
      <c r="O1016" s="7"/>
      <c r="P1016" s="8"/>
      <c r="Q1016" s="8"/>
      <c r="R1016" s="8"/>
      <c r="S1016" s="154"/>
      <c r="T1016" s="9"/>
      <c r="U1016" s="8"/>
    </row>
    <row r="1017" spans="2:21" ht="15" x14ac:dyDescent="0.2">
      <c r="B1017" s="164"/>
      <c r="C1017" s="122"/>
      <c r="D1017" s="4"/>
      <c r="E1017" s="4"/>
      <c r="F1017" s="18"/>
      <c r="G1017" s="6"/>
      <c r="H1017" s="6"/>
      <c r="I1017" s="7"/>
      <c r="J1017" s="8"/>
      <c r="K1017" s="6"/>
      <c r="L1017" s="8"/>
      <c r="M1017" s="7"/>
      <c r="N1017" s="7"/>
      <c r="O1017" s="7"/>
      <c r="P1017" s="8"/>
      <c r="Q1017" s="8"/>
      <c r="R1017" s="8"/>
      <c r="S1017" s="154"/>
      <c r="T1017" s="9"/>
      <c r="U1017" s="8"/>
    </row>
    <row r="1018" spans="2:21" ht="15" x14ac:dyDescent="0.2">
      <c r="B1018" s="164"/>
      <c r="C1018" s="122"/>
      <c r="D1018" s="4"/>
      <c r="E1018" s="4"/>
      <c r="F1018" s="18"/>
      <c r="G1018" s="6"/>
      <c r="H1018" s="6"/>
      <c r="I1018" s="7"/>
      <c r="J1018" s="8"/>
      <c r="K1018" s="6"/>
      <c r="L1018" s="8"/>
      <c r="M1018" s="7"/>
      <c r="N1018" s="7"/>
      <c r="O1018" s="7"/>
      <c r="P1018" s="8"/>
      <c r="Q1018" s="8"/>
      <c r="R1018" s="8"/>
      <c r="S1018" s="154"/>
      <c r="T1018" s="9"/>
      <c r="U1018" s="8"/>
    </row>
    <row r="1019" spans="2:21" ht="15" x14ac:dyDescent="0.2">
      <c r="B1019" s="164"/>
      <c r="C1019" s="122"/>
      <c r="D1019" s="4"/>
      <c r="E1019" s="4"/>
      <c r="F1019" s="18"/>
      <c r="G1019" s="6"/>
      <c r="H1019" s="6"/>
      <c r="I1019" s="7"/>
      <c r="J1019" s="8"/>
      <c r="K1019" s="6"/>
      <c r="L1019" s="8"/>
      <c r="M1019" s="7"/>
      <c r="N1019" s="7"/>
      <c r="O1019" s="7"/>
      <c r="P1019" s="8"/>
      <c r="Q1019" s="8"/>
      <c r="R1019" s="8"/>
      <c r="S1019" s="154"/>
      <c r="T1019" s="9"/>
      <c r="U1019" s="8"/>
    </row>
    <row r="1020" spans="2:21" ht="15" x14ac:dyDescent="0.2">
      <c r="B1020" s="164"/>
      <c r="C1020" s="122"/>
      <c r="D1020" s="4"/>
      <c r="E1020" s="4"/>
      <c r="F1020" s="18"/>
      <c r="G1020" s="6"/>
      <c r="H1020" s="6"/>
      <c r="I1020" s="7"/>
      <c r="J1020" s="8"/>
      <c r="K1020" s="6"/>
      <c r="L1020" s="8"/>
      <c r="M1020" s="7"/>
      <c r="N1020" s="7"/>
      <c r="O1020" s="7"/>
      <c r="P1020" s="8"/>
      <c r="Q1020" s="8"/>
      <c r="R1020" s="8"/>
      <c r="S1020" s="154"/>
      <c r="T1020" s="9"/>
      <c r="U1020" s="8"/>
    </row>
    <row r="1021" spans="2:21" ht="15" x14ac:dyDescent="0.2">
      <c r="B1021" s="164"/>
      <c r="C1021" s="122"/>
      <c r="D1021" s="4"/>
      <c r="E1021" s="4"/>
      <c r="F1021" s="18"/>
      <c r="G1021" s="6"/>
      <c r="H1021" s="6"/>
      <c r="I1021" s="7"/>
      <c r="J1021" s="8"/>
      <c r="K1021" s="6"/>
      <c r="L1021" s="8"/>
      <c r="M1021" s="7"/>
      <c r="N1021" s="7"/>
      <c r="O1021" s="7"/>
      <c r="P1021" s="8"/>
      <c r="Q1021" s="8"/>
      <c r="R1021" s="8"/>
      <c r="S1021" s="154"/>
      <c r="T1021" s="9"/>
      <c r="U1021" s="8"/>
    </row>
    <row r="1022" spans="2:21" ht="15" x14ac:dyDescent="0.2">
      <c r="B1022" s="164"/>
      <c r="C1022" s="122"/>
      <c r="D1022" s="4"/>
      <c r="E1022" s="4"/>
      <c r="F1022" s="18"/>
      <c r="G1022" s="6"/>
      <c r="H1022" s="6"/>
      <c r="I1022" s="7"/>
      <c r="J1022" s="8"/>
      <c r="K1022" s="6"/>
      <c r="L1022" s="8"/>
      <c r="M1022" s="7"/>
      <c r="N1022" s="7"/>
      <c r="O1022" s="7"/>
      <c r="P1022" s="8"/>
      <c r="Q1022" s="8"/>
      <c r="R1022" s="8"/>
      <c r="S1022" s="154"/>
      <c r="T1022" s="9"/>
      <c r="U1022" s="8"/>
    </row>
    <row r="1023" spans="2:21" ht="15" x14ac:dyDescent="0.2">
      <c r="B1023" s="164"/>
      <c r="C1023" s="122"/>
      <c r="D1023" s="4"/>
      <c r="E1023" s="4"/>
      <c r="F1023" s="18"/>
      <c r="G1023" s="6"/>
      <c r="H1023" s="6"/>
      <c r="I1023" s="7"/>
      <c r="J1023" s="8"/>
      <c r="K1023" s="6"/>
      <c r="L1023" s="8"/>
      <c r="M1023" s="7"/>
      <c r="N1023" s="7"/>
      <c r="O1023" s="7"/>
      <c r="P1023" s="8"/>
      <c r="Q1023" s="8"/>
      <c r="R1023" s="8"/>
      <c r="S1023" s="154"/>
      <c r="T1023" s="9"/>
      <c r="U1023" s="8"/>
    </row>
    <row r="1024" spans="2:21" ht="15" x14ac:dyDescent="0.2">
      <c r="B1024" s="164"/>
      <c r="C1024" s="122"/>
      <c r="D1024" s="4"/>
      <c r="E1024" s="4"/>
      <c r="F1024" s="18"/>
      <c r="G1024" s="6"/>
      <c r="H1024" s="6"/>
      <c r="I1024" s="7"/>
      <c r="J1024" s="8"/>
      <c r="K1024" s="6"/>
      <c r="L1024" s="8"/>
      <c r="M1024" s="7"/>
      <c r="N1024" s="7"/>
      <c r="O1024" s="7"/>
      <c r="P1024" s="8"/>
      <c r="Q1024" s="8"/>
      <c r="R1024" s="8"/>
      <c r="S1024" s="154"/>
      <c r="T1024" s="9"/>
      <c r="U1024" s="8"/>
    </row>
    <row r="1025" spans="2:21" ht="15" x14ac:dyDescent="0.2">
      <c r="B1025" s="164"/>
      <c r="C1025" s="122"/>
      <c r="D1025" s="4"/>
      <c r="E1025" s="4"/>
      <c r="F1025" s="18"/>
      <c r="G1025" s="6"/>
      <c r="H1025" s="6"/>
      <c r="I1025" s="7"/>
      <c r="J1025" s="8"/>
      <c r="K1025" s="6"/>
      <c r="L1025" s="8"/>
      <c r="M1025" s="7"/>
      <c r="N1025" s="7"/>
      <c r="O1025" s="7"/>
      <c r="P1025" s="8"/>
      <c r="Q1025" s="8"/>
      <c r="R1025" s="8"/>
      <c r="S1025" s="154"/>
      <c r="T1025" s="9"/>
      <c r="U1025" s="8"/>
    </row>
    <row r="1026" spans="2:21" ht="15" x14ac:dyDescent="0.2">
      <c r="B1026" s="164"/>
      <c r="C1026" s="122"/>
      <c r="D1026" s="4"/>
      <c r="E1026" s="4"/>
      <c r="F1026" s="18"/>
      <c r="G1026" s="6"/>
      <c r="H1026" s="6"/>
      <c r="I1026" s="7"/>
      <c r="J1026" s="8"/>
      <c r="K1026" s="6"/>
      <c r="L1026" s="8"/>
      <c r="M1026" s="7"/>
      <c r="N1026" s="7"/>
      <c r="O1026" s="7"/>
      <c r="P1026" s="8"/>
      <c r="Q1026" s="8"/>
      <c r="R1026" s="8"/>
      <c r="S1026" s="154"/>
      <c r="T1026" s="9"/>
      <c r="U1026" s="8"/>
    </row>
    <row r="1027" spans="2:21" ht="15" x14ac:dyDescent="0.2">
      <c r="B1027" s="164"/>
      <c r="C1027" s="122"/>
      <c r="D1027" s="4"/>
      <c r="E1027" s="4"/>
      <c r="F1027" s="18"/>
      <c r="G1027" s="6"/>
      <c r="H1027" s="6"/>
      <c r="I1027" s="7"/>
      <c r="J1027" s="8"/>
      <c r="K1027" s="6"/>
      <c r="L1027" s="8"/>
      <c r="M1027" s="7"/>
      <c r="N1027" s="7"/>
      <c r="O1027" s="7"/>
      <c r="P1027" s="8"/>
      <c r="Q1027" s="8"/>
      <c r="R1027" s="8"/>
      <c r="S1027" s="154"/>
      <c r="T1027" s="9"/>
      <c r="U1027" s="8"/>
    </row>
    <row r="1028" spans="2:21" ht="15" x14ac:dyDescent="0.2">
      <c r="B1028" s="164"/>
      <c r="C1028" s="122"/>
      <c r="D1028" s="4"/>
      <c r="E1028" s="4"/>
      <c r="F1028" s="18"/>
      <c r="G1028" s="6"/>
      <c r="H1028" s="6"/>
      <c r="I1028" s="7"/>
      <c r="J1028" s="8"/>
      <c r="K1028" s="6"/>
      <c r="L1028" s="8"/>
      <c r="M1028" s="7"/>
      <c r="N1028" s="7"/>
      <c r="O1028" s="7"/>
      <c r="P1028" s="8"/>
      <c r="Q1028" s="8"/>
      <c r="R1028" s="8"/>
      <c r="S1028" s="154"/>
      <c r="T1028" s="9"/>
      <c r="U1028" s="8"/>
    </row>
    <row r="1029" spans="2:21" ht="15" x14ac:dyDescent="0.2">
      <c r="B1029" s="164"/>
      <c r="C1029" s="122"/>
      <c r="D1029" s="4"/>
      <c r="E1029" s="4"/>
      <c r="F1029" s="18"/>
      <c r="G1029" s="6"/>
      <c r="H1029" s="6"/>
      <c r="I1029" s="7"/>
      <c r="J1029" s="8"/>
      <c r="K1029" s="6"/>
      <c r="L1029" s="8"/>
      <c r="M1029" s="7"/>
      <c r="N1029" s="7"/>
      <c r="O1029" s="7"/>
      <c r="P1029" s="8"/>
      <c r="Q1029" s="8"/>
      <c r="R1029" s="8"/>
      <c r="S1029" s="154"/>
      <c r="T1029" s="9"/>
      <c r="U1029" s="8"/>
    </row>
    <row r="1030" spans="2:21" ht="15" x14ac:dyDescent="0.2">
      <c r="B1030" s="164"/>
      <c r="C1030" s="122"/>
      <c r="D1030" s="4"/>
      <c r="E1030" s="4"/>
      <c r="F1030" s="18"/>
      <c r="G1030" s="6"/>
      <c r="H1030" s="6"/>
      <c r="I1030" s="7"/>
      <c r="J1030" s="8"/>
      <c r="K1030" s="6"/>
      <c r="L1030" s="8"/>
      <c r="M1030" s="7"/>
      <c r="N1030" s="7"/>
      <c r="O1030" s="7"/>
      <c r="P1030" s="8"/>
      <c r="Q1030" s="8"/>
      <c r="R1030" s="8"/>
      <c r="S1030" s="154"/>
      <c r="T1030" s="9"/>
      <c r="U1030" s="8"/>
    </row>
    <row r="1031" spans="2:21" ht="15" x14ac:dyDescent="0.2">
      <c r="B1031" s="164"/>
      <c r="C1031" s="122"/>
      <c r="D1031" s="4"/>
      <c r="E1031" s="4"/>
      <c r="F1031" s="18"/>
      <c r="G1031" s="6"/>
      <c r="H1031" s="6"/>
      <c r="I1031" s="7"/>
      <c r="J1031" s="8"/>
      <c r="K1031" s="6"/>
      <c r="L1031" s="8"/>
      <c r="M1031" s="7"/>
      <c r="N1031" s="7"/>
      <c r="O1031" s="7"/>
      <c r="P1031" s="8"/>
      <c r="Q1031" s="8"/>
      <c r="R1031" s="8"/>
      <c r="S1031" s="154"/>
      <c r="T1031" s="9"/>
      <c r="U1031" s="8"/>
    </row>
    <row r="1032" spans="2:21" ht="15" x14ac:dyDescent="0.2">
      <c r="B1032" s="164"/>
      <c r="C1032" s="122"/>
      <c r="D1032" s="4"/>
      <c r="E1032" s="4"/>
      <c r="F1032" s="18"/>
      <c r="G1032" s="6"/>
      <c r="H1032" s="6"/>
      <c r="I1032" s="7"/>
      <c r="J1032" s="8"/>
      <c r="K1032" s="6"/>
      <c r="L1032" s="8"/>
      <c r="M1032" s="7"/>
      <c r="N1032" s="7"/>
      <c r="O1032" s="7"/>
      <c r="P1032" s="8"/>
      <c r="Q1032" s="8"/>
      <c r="R1032" s="8"/>
      <c r="S1032" s="154"/>
      <c r="T1032" s="9"/>
      <c r="U1032" s="8"/>
    </row>
    <row r="1033" spans="2:21" ht="15" x14ac:dyDescent="0.2">
      <c r="B1033" s="164"/>
      <c r="C1033" s="122"/>
      <c r="D1033" s="4"/>
      <c r="E1033" s="4"/>
      <c r="F1033" s="18"/>
      <c r="G1033" s="6"/>
      <c r="H1033" s="6"/>
      <c r="I1033" s="7"/>
      <c r="J1033" s="8"/>
      <c r="K1033" s="6"/>
      <c r="L1033" s="8"/>
      <c r="M1033" s="7"/>
      <c r="N1033" s="7"/>
      <c r="O1033" s="7"/>
      <c r="P1033" s="8"/>
      <c r="Q1033" s="8"/>
      <c r="R1033" s="8"/>
      <c r="S1033" s="154"/>
      <c r="T1033" s="9"/>
      <c r="U1033" s="8"/>
    </row>
    <row r="1034" spans="2:21" ht="15" x14ac:dyDescent="0.2">
      <c r="B1034" s="164"/>
      <c r="C1034" s="122"/>
      <c r="D1034" s="4"/>
      <c r="E1034" s="4"/>
      <c r="F1034" s="18"/>
      <c r="G1034" s="6"/>
      <c r="H1034" s="6"/>
      <c r="I1034" s="7"/>
      <c r="J1034" s="8"/>
      <c r="K1034" s="6"/>
      <c r="L1034" s="8"/>
      <c r="M1034" s="7"/>
      <c r="N1034" s="7"/>
      <c r="O1034" s="7"/>
      <c r="P1034" s="8"/>
      <c r="Q1034" s="8"/>
      <c r="R1034" s="8"/>
      <c r="S1034" s="154"/>
      <c r="T1034" s="9"/>
      <c r="U1034" s="8"/>
    </row>
    <row r="1035" spans="2:21" ht="15" x14ac:dyDescent="0.2">
      <c r="B1035" s="164"/>
      <c r="C1035" s="122"/>
      <c r="D1035" s="4"/>
      <c r="E1035" s="4"/>
      <c r="F1035" s="18"/>
      <c r="G1035" s="6"/>
      <c r="H1035" s="6"/>
      <c r="I1035" s="7"/>
      <c r="J1035" s="8"/>
      <c r="K1035" s="6"/>
      <c r="L1035" s="8"/>
      <c r="M1035" s="7"/>
      <c r="N1035" s="7"/>
      <c r="O1035" s="7"/>
      <c r="P1035" s="8"/>
      <c r="Q1035" s="8"/>
      <c r="R1035" s="8"/>
      <c r="S1035" s="154"/>
      <c r="T1035" s="9"/>
      <c r="U1035" s="8"/>
    </row>
    <row r="1036" spans="2:21" ht="15" x14ac:dyDescent="0.2">
      <c r="B1036" s="164"/>
      <c r="C1036" s="122"/>
      <c r="D1036" s="4"/>
      <c r="E1036" s="4"/>
      <c r="F1036" s="18"/>
      <c r="G1036" s="6"/>
      <c r="H1036" s="6"/>
      <c r="I1036" s="7"/>
      <c r="J1036" s="8"/>
      <c r="K1036" s="6"/>
      <c r="L1036" s="8"/>
      <c r="M1036" s="7"/>
      <c r="N1036" s="7"/>
      <c r="O1036" s="7"/>
      <c r="P1036" s="8"/>
      <c r="Q1036" s="8"/>
      <c r="R1036" s="8"/>
      <c r="S1036" s="154"/>
      <c r="T1036" s="9"/>
      <c r="U1036" s="8"/>
    </row>
  </sheetData>
  <autoFilter ref="A1:U870"/>
  <mergeCells count="90">
    <mergeCell ref="B890:B910"/>
    <mergeCell ref="B848:B870"/>
    <mergeCell ref="B871:B889"/>
    <mergeCell ref="B834:B847"/>
    <mergeCell ref="A418:A570"/>
    <mergeCell ref="B571:B578"/>
    <mergeCell ref="B579:B603"/>
    <mergeCell ref="B449:B458"/>
    <mergeCell ref="B505:B522"/>
    <mergeCell ref="B540:B554"/>
    <mergeCell ref="B459:B467"/>
    <mergeCell ref="B468:B487"/>
    <mergeCell ref="B555:B570"/>
    <mergeCell ref="B798:B809"/>
    <mergeCell ref="B810:B833"/>
    <mergeCell ref="B755:B797"/>
    <mergeCell ref="B738:B754"/>
    <mergeCell ref="B726:B737"/>
    <mergeCell ref="B713:B725"/>
    <mergeCell ref="A150:A290"/>
    <mergeCell ref="B426:B440"/>
    <mergeCell ref="B266:B290"/>
    <mergeCell ref="B166:B171"/>
    <mergeCell ref="B201:B214"/>
    <mergeCell ref="B179:B190"/>
    <mergeCell ref="B418:B425"/>
    <mergeCell ref="A291:A417"/>
    <mergeCell ref="B393:B405"/>
    <mergeCell ref="B371:B384"/>
    <mergeCell ref="B364:B370"/>
    <mergeCell ref="B296:B302"/>
    <mergeCell ref="B343:B353"/>
    <mergeCell ref="B354:B363"/>
    <mergeCell ref="B324:B331"/>
    <mergeCell ref="B406:B417"/>
    <mergeCell ref="A76:A149"/>
    <mergeCell ref="B260:B265"/>
    <mergeCell ref="B243:B259"/>
    <mergeCell ref="B117:B118"/>
    <mergeCell ref="B110:B116"/>
    <mergeCell ref="B156:B165"/>
    <mergeCell ref="B215:B227"/>
    <mergeCell ref="B76:B77"/>
    <mergeCell ref="B88:B96"/>
    <mergeCell ref="B103:B109"/>
    <mergeCell ref="B97:B102"/>
    <mergeCell ref="B228:B242"/>
    <mergeCell ref="B150:B155"/>
    <mergeCell ref="B191:B200"/>
    <mergeCell ref="B78:B79"/>
    <mergeCell ref="B80:B82"/>
    <mergeCell ref="A43:A75"/>
    <mergeCell ref="A2:A4"/>
    <mergeCell ref="A5:A7"/>
    <mergeCell ref="A8:A15"/>
    <mergeCell ref="A16:A29"/>
    <mergeCell ref="A30:A32"/>
    <mergeCell ref="A33:A42"/>
    <mergeCell ref="B9:B10"/>
    <mergeCell ref="B13:B14"/>
    <mergeCell ref="B17:B19"/>
    <mergeCell ref="B24:B25"/>
    <mergeCell ref="B28:B29"/>
    <mergeCell ref="B20:B21"/>
    <mergeCell ref="B385:B392"/>
    <mergeCell ref="B43:B52"/>
    <mergeCell ref="B37:B38"/>
    <mergeCell ref="B83:B87"/>
    <mergeCell ref="B54:B56"/>
    <mergeCell ref="B57:B58"/>
    <mergeCell ref="B66:B68"/>
    <mergeCell ref="B60:B61"/>
    <mergeCell ref="B62:B65"/>
    <mergeCell ref="B69:B70"/>
    <mergeCell ref="B71:B75"/>
    <mergeCell ref="B119:B124"/>
    <mergeCell ref="B699:B712"/>
    <mergeCell ref="B664:B698"/>
    <mergeCell ref="B523:B539"/>
    <mergeCell ref="B291:B295"/>
    <mergeCell ref="B332:B342"/>
    <mergeCell ref="B615:B663"/>
    <mergeCell ref="B604:B614"/>
    <mergeCell ref="B488:B493"/>
    <mergeCell ref="B494:B504"/>
    <mergeCell ref="B303:B323"/>
    <mergeCell ref="B125:B134"/>
    <mergeCell ref="B441:B448"/>
    <mergeCell ref="B135:B149"/>
    <mergeCell ref="B172:B17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BTA</vt:lpstr>
      <vt:lpstr>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Eddy Parfait MENEU</cp:lastModifiedBy>
  <cp:lastPrinted>2021-12-20T08:56:18Z</cp:lastPrinted>
  <dcterms:created xsi:type="dcterms:W3CDTF">2020-07-28T11:30:51Z</dcterms:created>
  <dcterms:modified xsi:type="dcterms:W3CDTF">2025-04-15T12:37:57Z</dcterms:modified>
</cp:coreProperties>
</file>