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e537462a3d960c/Documentos/ProyectoBrisasGems/Trimestre 2/7. Fichas tecnicas/"/>
    </mc:Choice>
  </mc:AlternateContent>
  <xr:revisionPtr revIDLastSave="278" documentId="11_CD5DEC4232EBC2351D66475A2715D44980B26BE7" xr6:coauthVersionLast="47" xr6:coauthVersionMax="47" xr10:uidLastSave="{1CF13756-1315-43B0-A299-C5EBF51390A2}"/>
  <bookViews>
    <workbookView xWindow="-108" yWindow="-108" windowWidth="23256" windowHeight="13896" activeTab="1" xr2:uid="{00000000-000D-0000-FFFF-FFFF00000000}"/>
  </bookViews>
  <sheets>
    <sheet name="- AYUDA -" sheetId="5" r:id="rId1"/>
    <sheet name="Precios " sheetId="10" r:id="rId2"/>
    <sheet name="Soporte" sheetId="8" state="hidden" r:id="rId3"/>
  </sheets>
  <externalReferences>
    <externalReference r:id="rId4"/>
  </externalReferenc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0" l="1"/>
  <c r="I26" i="10" l="1"/>
  <c r="J26" i="10"/>
  <c r="H26" i="10"/>
  <c r="M25" i="10"/>
  <c r="L25" i="10"/>
  <c r="K25" i="10"/>
  <c r="M24" i="10"/>
  <c r="L24" i="10"/>
  <c r="K24" i="10"/>
  <c r="M23" i="10"/>
  <c r="L23" i="10"/>
  <c r="K23" i="10"/>
  <c r="M22" i="10"/>
  <c r="L22" i="10"/>
  <c r="K22" i="10"/>
  <c r="M21" i="10"/>
  <c r="L21" i="10"/>
  <c r="K21" i="10"/>
  <c r="M20" i="10"/>
  <c r="L20" i="10"/>
  <c r="K20" i="10"/>
  <c r="M19" i="10"/>
  <c r="L19" i="10"/>
  <c r="K19" i="10"/>
  <c r="K17" i="10"/>
  <c r="L15" i="10"/>
  <c r="L12" i="10"/>
  <c r="K18" i="10" l="1"/>
  <c r="L17" i="10"/>
  <c r="G26" i="10"/>
  <c r="M17" i="10"/>
  <c r="K11" i="10"/>
  <c r="L14" i="10"/>
  <c r="K13" i="10"/>
  <c r="M13" i="10"/>
  <c r="L16" i="10"/>
  <c r="M11" i="10"/>
  <c r="K14" i="10"/>
  <c r="M15" i="10"/>
  <c r="L18" i="10"/>
  <c r="L13" i="10"/>
  <c r="M12" i="10"/>
  <c r="L11" i="10"/>
  <c r="K10" i="10"/>
  <c r="E26" i="10"/>
  <c r="F26" i="10"/>
  <c r="M16" i="10"/>
  <c r="M10" i="10"/>
  <c r="K16" i="10"/>
  <c r="M14" i="10"/>
  <c r="M18" i="10"/>
  <c r="L10" i="10"/>
  <c r="K12" i="10"/>
  <c r="K15" i="10"/>
  <c r="M9" i="10"/>
  <c r="L9" i="10"/>
  <c r="N35" i="10"/>
  <c r="N35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<sst xmlns="http://schemas.openxmlformats.org/spreadsheetml/2006/main" count="77" uniqueCount="64">
  <si>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</si>
  <si>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</si>
  <si>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</si>
  <si>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</si>
  <si>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</si>
  <si>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</si>
  <si>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PROVEEDOR 4</t>
  </si>
  <si>
    <t>PROVEEDOR 5</t>
  </si>
  <si>
    <t>PROVEEDOR 6</t>
  </si>
  <si>
    <t>PRECIO MÁS BAJO</t>
  </si>
  <si>
    <t>PRECIO PROMEDIO</t>
  </si>
  <si>
    <t>PRECIO MÁS ALTO</t>
  </si>
  <si>
    <t>Total</t>
  </si>
  <si>
    <t>DATOS ADICIONALES</t>
  </si>
  <si>
    <t>TIEMPO DE ENTREGA (DÍAS)</t>
  </si>
  <si>
    <t>Horas de dia los 7 dias de la semana</t>
  </si>
  <si>
    <t>de 3 a 5 minutos</t>
  </si>
  <si>
    <t>3 a 10 dias habiles</t>
  </si>
  <si>
    <t>entrega de 2  dias habiles</t>
  </si>
  <si>
    <t>1 a 5 dias habiles</t>
  </si>
  <si>
    <t>5 dias laborales</t>
  </si>
  <si>
    <t>COSTO DE ENVÍO</t>
  </si>
  <si>
    <t>FORMAS DE PAGO</t>
  </si>
  <si>
    <t>contado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</si>
  <si>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</si>
  <si>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</si>
  <si>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</si>
  <si>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</si>
  <si>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</si>
  <si>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</si>
  <si>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</si>
  <si>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</si>
  <si>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</si>
  <si>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>Efectivo</t>
  </si>
  <si>
    <t xml:space="preserve">Tarjeta </t>
  </si>
  <si>
    <t>Tarjeta cuotas</t>
  </si>
  <si>
    <t>Piñones</t>
  </si>
  <si>
    <t>Cranberries</t>
  </si>
  <si>
    <t>Castañas</t>
  </si>
  <si>
    <t>China Co</t>
  </si>
  <si>
    <t>Tipo</t>
  </si>
  <si>
    <t>CPU</t>
  </si>
  <si>
    <t>Tarjeta Madre</t>
  </si>
  <si>
    <t>Memoria</t>
  </si>
  <si>
    <t>Almacenamiento</t>
  </si>
  <si>
    <t>Tarjeta de video</t>
  </si>
  <si>
    <t>Chasis</t>
  </si>
  <si>
    <t>Fuente de poder</t>
  </si>
  <si>
    <t>ASRock B550M-HDV Micro ATX AM4 Motherboard</t>
  </si>
  <si>
    <t>ASRock Challenger D Radeon RX 6600 8 GB Video Card</t>
  </si>
  <si>
    <t>EVGA 600 BR 600 W 80+ Bronze Certified ATX Power Supply</t>
  </si>
  <si>
    <t>Chasis Corsair 3000D RGB Airflow Mid Tower White</t>
  </si>
  <si>
    <t>PROVEEDOR 1 (Amazon)</t>
  </si>
  <si>
    <t>Monitor</t>
  </si>
  <si>
    <t>acer KB252Q E0bi 24.5" IPS Full HD (1920 x 1080) Monitor de oficina</t>
  </si>
  <si>
    <t xml:space="preserve">CORSAIR VENGEANCE LPX DDR4 RAM 16GB (2x8GB) 3200MHz CL16-20-20-38 1.35V </t>
  </si>
  <si>
    <t>Crucial P3 1TB PCIe Gen3 3D NAND NVMe M.2 SSD, hasta 3500MB/s - CT1000P3SSD8</t>
  </si>
  <si>
    <t>Teclado/Mouse</t>
  </si>
  <si>
    <t xml:space="preserve">Teclado Dell KB216 Mouse Dell KM300c </t>
  </si>
  <si>
    <t>PROVEEDOR 2 (Mercado libre)</t>
  </si>
  <si>
    <t>AMD Ryzen 5 5600 Procesador de escritorio desbloqueado de 6 núcleos y 12 hilos con enfriador Wraith Stealth</t>
  </si>
  <si>
    <t xml:space="preserve">
675.633
</t>
  </si>
  <si>
    <t xml:space="preserve">
119.998</t>
  </si>
  <si>
    <t>PROVEEDOR 3 (otros)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</si>
</sst>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.00"/>
  </numFmts>
  <fonts count="23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8"/>
      <color rgb="FF000000"/>
      <name val="Proxima Nova"/>
    </font>
    <font>
      <sz val="8"/>
      <color rgb="FF595959"/>
      <name val="Calibri"/>
      <family val="2"/>
      <scheme val="minor"/>
    </font>
    <font>
      <sz val="11"/>
      <color rgb="FF4D5156"/>
      <name val="Arial"/>
      <family val="2"/>
      <charset val="1"/>
    </font>
    <font>
      <sz val="12"/>
      <name val="Calibri"/>
      <family val="2"/>
    </font>
    <font>
      <sz val="14"/>
      <name val="Calibri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8745EC"/>
      </right>
      <top style="thin">
        <color theme="0"/>
      </top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8745EC"/>
      </right>
      <top style="thin">
        <color theme="0"/>
      </top>
      <bottom/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44" fontId="22" fillId="0" borderId="0" applyFont="0" applyFill="0" applyBorder="0" applyAlignment="0" applyProtection="0"/>
  </cellStyleXfs>
  <cellXfs count="89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4" fontId="8" fillId="3" borderId="1" xfId="0" applyNumberFormat="1" applyFont="1" applyFill="1" applyBorder="1" applyAlignment="1">
      <alignment horizontal="center"/>
    </xf>
    <xf numFmtId="164" fontId="9" fillId="0" borderId="2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/>
    </xf>
    <xf numFmtId="164" fontId="8" fillId="3" borderId="5" xfId="0" applyNumberFormat="1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8" xfId="0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" fontId="10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4" fontId="8" fillId="3" borderId="6" xfId="0" applyNumberFormat="1" applyFont="1" applyFill="1" applyBorder="1" applyAlignment="1">
      <alignment horizontal="center"/>
    </xf>
    <xf numFmtId="164" fontId="8" fillId="3" borderId="13" xfId="0" applyNumberFormat="1" applyFont="1" applyFill="1" applyBorder="1" applyAlignment="1">
      <alignment horizontal="center"/>
    </xf>
    <xf numFmtId="164" fontId="8" fillId="3" borderId="14" xfId="0" applyNumberFormat="1" applyFont="1" applyFill="1" applyBorder="1" applyAlignment="1">
      <alignment horizontal="center"/>
    </xf>
    <xf numFmtId="0" fontId="0" fillId="5" borderId="3" xfId="0" applyFill="1" applyBorder="1"/>
    <xf numFmtId="0" fontId="7" fillId="4" borderId="7" xfId="0" applyFont="1" applyFill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8" fontId="13" fillId="0" borderId="0" xfId="0" applyNumberFormat="1" applyFont="1" applyAlignment="1">
      <alignment vertical="center" wrapText="1"/>
    </xf>
    <xf numFmtId="8" fontId="13" fillId="0" borderId="15" xfId="0" applyNumberFormat="1" applyFont="1" applyBorder="1" applyAlignment="1">
      <alignment vertical="center" wrapText="1"/>
    </xf>
    <xf numFmtId="8" fontId="14" fillId="0" borderId="16" xfId="0" applyNumberFormat="1" applyFont="1" applyBorder="1" applyAlignment="1">
      <alignment vertical="center" wrapText="1"/>
    </xf>
    <xf numFmtId="8" fontId="13" fillId="0" borderId="17" xfId="0" applyNumberFormat="1" applyFont="1" applyBorder="1" applyAlignment="1">
      <alignment vertical="center" wrapText="1"/>
    </xf>
    <xf numFmtId="8" fontId="14" fillId="0" borderId="18" xfId="0" applyNumberFormat="1" applyFont="1" applyBorder="1" applyAlignment="1">
      <alignment vertical="center" wrapText="1"/>
    </xf>
    <xf numFmtId="164" fontId="9" fillId="2" borderId="2" xfId="0" applyNumberFormat="1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64" fontId="9" fillId="0" borderId="23" xfId="0" applyNumberFormat="1" applyFont="1" applyBorder="1" applyAlignment="1">
      <alignment horizontal="center" vertical="center"/>
    </xf>
    <xf numFmtId="164" fontId="9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8" fontId="14" fillId="6" borderId="28" xfId="0" applyNumberFormat="1" applyFont="1" applyFill="1" applyBorder="1" applyAlignment="1">
      <alignment vertical="center" wrapText="1"/>
    </xf>
    <xf numFmtId="8" fontId="14" fillId="6" borderId="29" xfId="0" applyNumberFormat="1" applyFont="1" applyFill="1" applyBorder="1" applyAlignment="1">
      <alignment vertical="center" wrapText="1"/>
    </xf>
    <xf numFmtId="0" fontId="13" fillId="0" borderId="0" xfId="0" applyFont="1"/>
    <xf numFmtId="164" fontId="9" fillId="2" borderId="0" xfId="0" applyNumberFormat="1" applyFont="1" applyFill="1" applyAlignment="1">
      <alignment horizontal="center"/>
    </xf>
    <xf numFmtId="164" fontId="9" fillId="0" borderId="2" xfId="0" applyNumberFormat="1" applyFont="1" applyBorder="1" applyAlignment="1">
      <alignment horizontal="center" vertical="center" wrapText="1"/>
    </xf>
    <xf numFmtId="164" fontId="9" fillId="0" borderId="19" xfId="0" applyNumberFormat="1" applyFont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8" fillId="3" borderId="33" xfId="0" applyNumberFormat="1" applyFont="1" applyFill="1" applyBorder="1" applyAlignment="1">
      <alignment horizontal="center"/>
    </xf>
    <xf numFmtId="0" fontId="15" fillId="0" borderId="26" xfId="0" applyFont="1" applyBorder="1" applyAlignment="1">
      <alignment horizontal="center" vertical="center"/>
    </xf>
    <xf numFmtId="4" fontId="16" fillId="0" borderId="26" xfId="0" applyNumberFormat="1" applyFont="1" applyBorder="1" applyAlignment="1">
      <alignment horizontal="center" vertical="center"/>
    </xf>
    <xf numFmtId="164" fontId="9" fillId="0" borderId="34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7" fillId="0" borderId="36" xfId="0" applyFont="1" applyBorder="1" applyAlignment="1">
      <alignment wrapText="1"/>
    </xf>
    <xf numFmtId="0" fontId="9" fillId="0" borderId="37" xfId="0" applyFont="1" applyBorder="1" applyAlignment="1">
      <alignment horizontal="center" vertical="center"/>
    </xf>
    <xf numFmtId="4" fontId="10" fillId="0" borderId="38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20" fillId="7" borderId="2" xfId="0" applyNumberFormat="1" applyFont="1" applyFill="1" applyBorder="1" applyAlignment="1">
      <alignment horizontal="center"/>
    </xf>
    <xf numFmtId="164" fontId="20" fillId="7" borderId="0" xfId="0" applyNumberFormat="1" applyFont="1" applyFill="1" applyAlignment="1">
      <alignment horizontal="center"/>
    </xf>
    <xf numFmtId="164" fontId="21" fillId="7" borderId="2" xfId="0" applyNumberFormat="1" applyFont="1" applyFill="1" applyBorder="1" applyAlignment="1">
      <alignment horizontal="center" vertical="center"/>
    </xf>
    <xf numFmtId="164" fontId="21" fillId="7" borderId="19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 wrapText="1"/>
    </xf>
    <xf numFmtId="44" fontId="19" fillId="0" borderId="0" xfId="3" applyFont="1"/>
    <xf numFmtId="44" fontId="9" fillId="0" borderId="40" xfId="3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</cellXfs>
  <cellStyles count="4">
    <cellStyle name="Moneda" xfId="3" builtinId="4"/>
    <cellStyle name="Normal" xfId="0" builtinId="0"/>
    <cellStyle name="Normal 2" xfId="1" xr:uid="{00000000-0005-0000-0000-000001000000}"/>
    <cellStyle name="Normal 3" xfId="2" xr:uid="{00000000-0005-0000-0000-000002000000}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4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4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4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&quot;$&quot;\ #,##0.00"/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30"/>
      <tableStyleElement type="headerRow" dxfId="29"/>
      <tableStyleElement type="totalRow" dxfId="28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6</xdr:col>
      <xdr:colOff>187642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8600" y="190500"/>
          <a:ext cx="7675350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1111793</xdr:colOff>
      <xdr:row>1</xdr:row>
      <xdr:rowOff>155780</xdr:rowOff>
    </xdr:from>
    <xdr:to>
      <xdr:col>10</xdr:col>
      <xdr:colOff>1247366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1961826" y="346280"/>
          <a:ext cx="3012123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ce537462a3d960c/Documentos/ProyectoBrisasGems/Trimestre%202/7.%20Fichas%20tecnicas/Cuadro-de-Cotizaciones.xlsx" TargetMode="External"/><Relationship Id="rId1" Type="http://schemas.openxmlformats.org/officeDocument/2006/relationships/externalLinkPath" Target="Cuadro-de-Cotiz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Co6H55iWXEW-SlP0WgQhHXOgT6ozGU1NpFXYHqK037U6gFRGePTxSpKj3vx4eZ8X" itemId="012XTHFQHK5EGYWHQE5NEYMTFFTNHHUJ25">
      <xxl21:absoluteUrl r:id="rId2"/>
    </xxl21:alternateUrls>
    <sheetNames>
      <sheetName val="Torre admin"/>
      <sheetName val="Monitor Admin"/>
      <sheetName val="DiscoSolido Admin"/>
      <sheetName val="Disco duro interno Admin"/>
      <sheetName val="Servidor Admin"/>
      <sheetName val="ram Admin"/>
      <sheetName val="Teclado Admin"/>
      <sheetName val="Mouse Admin"/>
      <sheetName val="Portatil Nosotros"/>
      <sheetName val="Monitor Nosotros"/>
      <sheetName val=" Disco mecanico Nosotros"/>
      <sheetName val=" Servidor Nosotros"/>
      <sheetName val=" ram nosotros"/>
      <sheetName val="Tarjeta de video nosotros"/>
      <sheetName val="Procesador Nosotros"/>
      <sheetName val="Teclado nosostros "/>
      <sheetName val="windows 11 licencia"/>
      <sheetName val="Hosting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ración_precios2" displayName="Comparación_precios2" ref="B8:M26" totalsRowCount="1" headerRowDxfId="27" dataDxfId="26">
  <tableColumns count="12">
    <tableColumn id="9" xr3:uid="{77728322-F0D3-420C-9593-60EA97704E0E}" name="Tipo" dataDxfId="25"/>
    <tableColumn id="1" xr3:uid="{00000000-0010-0000-0000-000001000000}" name="PRODUCTO" totalsRowLabel="Total" dataDxfId="24" totalsRowDxfId="10">
      <calculatedColumnFormula>'[1]Monitor Admin'!$D$8</calculatedColumnFormula>
    </tableColumn>
    <tableColumn id="8" xr3:uid="{00000000-0010-0000-0000-000008000000}" name="CANTIDAD" dataDxfId="23" totalsRowDxfId="9"/>
    <tableColumn id="2" xr3:uid="{00000000-0010-0000-0000-000002000000}" name="PROVEEDOR 1 (Amazon)" totalsRowFunction="custom" dataDxfId="22" totalsRowDxfId="8">
      <calculatedColumnFormula>'[1]Monitor Admin'!$H$8</calculatedColumnFormula>
      <totalsRowFormula>ROUND(SUMPRODUCT(Comparación_precios2[[CANTIDAD]:[CANTIDAD]],Comparación_precios2[PROVEEDOR 1 (Amazon)]),2)</totalsRowFormula>
    </tableColumn>
    <tableColumn id="3" xr3:uid="{00000000-0010-0000-0000-000003000000}" name="PROVEEDOR 2 (Mercado libre)" totalsRowFunction="custom" dataDxfId="21" totalsRowDxfId="7">
      <calculatedColumnFormula>'[1]Monitor Admin'!$H$9</calculatedColumnFormula>
      <totalsRowFormula>ROUND(SUMPRODUCT(Comparación_precios2[[CANTIDAD]:[CANTIDAD]],Comparación_precios2[PROVEEDOR 2 (Mercado libre)]),2)</totalsRowFormula>
    </tableColumn>
    <tableColumn id="4" xr3:uid="{00000000-0010-0000-0000-000004000000}" name="PROVEEDOR 3 (otros)" totalsRowFunction="custom" dataDxfId="20" totalsRowDxfId="6">
      <calculatedColumnFormula>'[1]Monitor Admin'!$H$10</calculatedColumnFormula>
      <totalsRowFormula>ROUND(SUMPRODUCT(Comparación_precios2[[CANTIDAD]:[CANTIDAD]],Comparación_precios2[PROVEEDOR 3 (otros)]),2)</totalsRowFormula>
    </tableColumn>
    <tableColumn id="5" xr3:uid="{00000000-0010-0000-0000-000005000000}" name="PROVEEDOR 4" totalsRowFunction="custom" dataDxfId="19" totalsRowDxfId="5">
      <totalsRowFormula>ROUND(SUMPRODUCT(Comparación_precios2[[CANTIDAD]:[CANTIDAD]],Comparación_precios2[PROVEEDOR 4]),2)</totalsRowFormula>
    </tableColumn>
    <tableColumn id="6" xr3:uid="{00000000-0010-0000-0000-000006000000}" name="PROVEEDOR 5" totalsRowFunction="custom" dataDxfId="18" totalsRowDxfId="4">
      <totalsRowFormula>ROUND(SUMPRODUCT(Comparación_precios2[[CANTIDAD]:[CANTIDAD]],Comparación_precios2[PROVEEDOR 5]),2)</totalsRowFormula>
    </tableColumn>
    <tableColumn id="7" xr3:uid="{00000000-0010-0000-0000-000007000000}" name="PROVEEDOR 6" totalsRowFunction="custom" dataDxfId="17" totalsRowDxfId="3">
      <totalsRowFormula>ROUND(SUMPRODUCT(Comparación_precios2[[CANTIDAD]:[CANTIDAD]],Comparación_precios2[PROVEEDOR 6]),2)</totalsRowFormula>
    </tableColumn>
    <tableColumn id="11" xr3:uid="{00000000-0010-0000-0000-00000B000000}" name="PRECIO MÁS BAJO" dataDxfId="16" totalsRowDxfId="2">
      <calculatedColumnFormula>MIN(Comparación_precios2[[#This Row],[PROVEEDOR 1 (Amazon)]:[PROVEEDOR 6]])</calculatedColumnFormula>
    </tableColumn>
    <tableColumn id="12" xr3:uid="{00000000-0010-0000-0000-00000C000000}" name="PRECIO PROMEDIO" dataDxfId="15" totalsRowDxfId="1">
      <calculatedColumnFormula>IFERROR(AVERAGE(Comparación_precios2[[#This Row],[PROVEEDOR 1 (Amazon)]:[PROVEEDOR 6]]),0)</calculatedColumnFormula>
    </tableColumn>
    <tableColumn id="13" xr3:uid="{00000000-0010-0000-0000-00000D000000}" name="PRECIO MÁS ALTO" dataDxfId="14" totalsRowDxfId="0">
      <calculatedColumnFormula>MAX(Comparación_precios2[[#This Row],[PROVEEDOR 1 (Amazon)]:[PROVEEDOR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topLeftCell="A4" zoomScale="80" zoomScaleNormal="80" workbookViewId="0">
      <selection activeCell="H6" sqref="H6"/>
    </sheetView>
  </sheetViews>
  <sheetFormatPr baseColWidth="10" defaultColWidth="12" defaultRowHeight="15.6"/>
  <cols>
    <col min="1" max="1" width="4.85546875" style="18" customWidth="1"/>
    <col min="2" max="11" width="22" style="18" customWidth="1"/>
    <col min="12" max="16384" width="12" style="18"/>
  </cols>
  <sheetData>
    <row r="1" spans="2:11" ht="9.9" customHeight="1"/>
    <row r="2" spans="2:11" customFormat="1" ht="54.9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/>
    <row r="4" spans="2:11" ht="42" customHeight="1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3"/>
  <sheetViews>
    <sheetView showGridLines="0" tabSelected="1" zoomScale="43" zoomScaleNormal="90" workbookViewId="0">
      <selection activeCell="M25" sqref="M25"/>
    </sheetView>
  </sheetViews>
  <sheetFormatPr baseColWidth="10" defaultColWidth="9.28515625" defaultRowHeight="13.8"/>
  <cols>
    <col min="1" max="1" width="4" style="1" customWidth="1"/>
    <col min="2" max="2" width="23.42578125" style="1" customWidth="1"/>
    <col min="3" max="3" width="31.42578125" style="1" customWidth="1"/>
    <col min="4" max="4" width="27.42578125" style="1" customWidth="1"/>
    <col min="5" max="5" width="23.28515625" style="1" bestFit="1" customWidth="1"/>
    <col min="6" max="6" width="25.140625" style="1" bestFit="1" customWidth="1"/>
    <col min="7" max="7" width="32.42578125" style="1" customWidth="1"/>
    <col min="8" max="8" width="22.140625" style="1" bestFit="1" customWidth="1"/>
    <col min="9" max="9" width="22.140625" style="1" customWidth="1"/>
    <col min="10" max="10" width="27.28515625" style="1" customWidth="1"/>
    <col min="11" max="11" width="23.42578125" style="3" customWidth="1"/>
    <col min="12" max="12" width="24.85546875" style="3" customWidth="1"/>
    <col min="13" max="13" width="20.42578125" style="1" customWidth="1"/>
    <col min="14" max="14" width="20.7109375" style="1" customWidth="1"/>
    <col min="15" max="16384" width="9.28515625" style="1"/>
  </cols>
  <sheetData>
    <row r="1" spans="2:14" ht="15" customHeight="1"/>
    <row r="2" spans="2:14" customFormat="1" ht="54.9" customHeight="1">
      <c r="B2" s="5"/>
      <c r="C2" s="5"/>
      <c r="D2" s="5"/>
      <c r="E2" s="5"/>
      <c r="F2" s="5"/>
      <c r="G2" s="5"/>
      <c r="H2" s="5"/>
      <c r="I2" s="30"/>
      <c r="J2" s="30"/>
      <c r="K2" s="30"/>
      <c r="L2" s="30"/>
    </row>
    <row r="3" spans="2:14" ht="15" customHeight="1"/>
    <row r="4" spans="2:14" ht="15" customHeight="1"/>
    <row r="5" spans="2:14" ht="28.8">
      <c r="B5" s="16" t="s">
        <v>1</v>
      </c>
      <c r="C5" s="16"/>
    </row>
    <row r="6" spans="2:14" ht="29.4" thickBot="1">
      <c r="B6" s="17" t="s">
        <v>2</v>
      </c>
      <c r="C6" s="17"/>
      <c r="D6" s="16"/>
      <c r="E6" s="16"/>
      <c r="F6" s="16"/>
      <c r="G6" s="16"/>
      <c r="H6" s="16"/>
      <c r="I6" s="16"/>
      <c r="J6" s="4"/>
      <c r="K6" s="4"/>
      <c r="L6" s="4"/>
      <c r="M6" s="4"/>
      <c r="N6" s="4"/>
    </row>
    <row r="7" spans="2:14" ht="24.75" customHeight="1" thickBot="1">
      <c r="J7" s="82" t="s">
        <v>3</v>
      </c>
      <c r="K7" s="83"/>
      <c r="L7" s="84"/>
    </row>
    <row r="8" spans="2:14" s="6" customFormat="1" ht="46.5" customHeight="1" thickBot="1">
      <c r="B8" s="78" t="s">
        <v>40</v>
      </c>
      <c r="C8" s="31" t="s">
        <v>4</v>
      </c>
      <c r="D8" s="31" t="s">
        <v>5</v>
      </c>
      <c r="E8" s="31" t="s">
        <v>52</v>
      </c>
      <c r="F8" s="31" t="s">
        <v>59</v>
      </c>
      <c r="G8" s="31" t="s">
        <v>63</v>
      </c>
      <c r="H8" s="31" t="s">
        <v>6</v>
      </c>
      <c r="I8" s="31" t="s">
        <v>7</v>
      </c>
      <c r="J8" s="31" t="s">
        <v>8</v>
      </c>
      <c r="K8" s="11" t="s">
        <v>9</v>
      </c>
      <c r="L8" s="10" t="s">
        <v>10</v>
      </c>
      <c r="M8" s="12" t="s">
        <v>11</v>
      </c>
    </row>
    <row r="9" spans="2:14" s="7" customFormat="1" ht="126.6" thickBot="1">
      <c r="B9" s="76" t="s">
        <v>41</v>
      </c>
      <c r="C9" s="59" t="s">
        <v>60</v>
      </c>
      <c r="D9" s="60">
        <v>1</v>
      </c>
      <c r="E9" s="42">
        <v>473166.08000000002</v>
      </c>
      <c r="F9" s="79" t="s">
        <v>61</v>
      </c>
      <c r="G9" s="61">
        <v>670000</v>
      </c>
      <c r="H9" s="61"/>
      <c r="I9" s="61"/>
      <c r="J9" s="73"/>
      <c r="K9" s="62">
        <f>MIN(Comparación_precios2[[#This Row],[PROVEEDOR 1 (Amazon)]:[PROVEEDOR 6]])</f>
        <v>473166.08000000002</v>
      </c>
      <c r="L9" s="8">
        <f>IFERROR(AVERAGE(Comparación_precios2[[#This Row],[PROVEEDOR 1 (Amazon)]:[PROVEEDOR 6]]),0)</f>
        <v>571583.04</v>
      </c>
      <c r="M9" s="14">
        <f>MAX(Comparación_precios2[[#This Row],[PROVEEDOR 1 (Amazon)]:[PROVEEDOR 6]])</f>
        <v>670000</v>
      </c>
    </row>
    <row r="10" spans="2:14" s="7" customFormat="1" ht="54.6" thickBot="1">
      <c r="B10" s="76" t="s">
        <v>42</v>
      </c>
      <c r="C10" s="57" t="s">
        <v>48</v>
      </c>
      <c r="D10" s="32">
        <v>1</v>
      </c>
      <c r="E10" s="9">
        <v>328305.84999999998</v>
      </c>
      <c r="F10" s="9">
        <v>475000</v>
      </c>
      <c r="G10" s="9">
        <v>507000</v>
      </c>
      <c r="H10" s="9"/>
      <c r="I10" s="9"/>
      <c r="J10" s="9"/>
      <c r="K10" s="13">
        <f>MIN(Comparación_precios2[[#This Row],[PROVEEDOR 1 (Amazon)]:[PROVEEDOR 6]])</f>
        <v>328305.84999999998</v>
      </c>
      <c r="L10" s="8">
        <f>IFERROR(AVERAGE(Comparación_precios2[[#This Row],[PROVEEDOR 1 (Amazon)]:[PROVEEDOR 6]]),0)</f>
        <v>436768.6166666667</v>
      </c>
      <c r="M10" s="14">
        <f>MAX(Comparación_precios2[[#This Row],[PROVEEDOR 1 (Amazon)]:[PROVEEDOR 6]])</f>
        <v>507000</v>
      </c>
    </row>
    <row r="11" spans="2:14" s="7" customFormat="1" ht="72.599999999999994" thickBot="1">
      <c r="B11" s="76" t="s">
        <v>43</v>
      </c>
      <c r="C11" s="57" t="s">
        <v>55</v>
      </c>
      <c r="D11" s="32">
        <v>1</v>
      </c>
      <c r="E11" s="9">
        <v>192671.98</v>
      </c>
      <c r="F11" s="9">
        <v>189929</v>
      </c>
      <c r="G11" s="9">
        <v>298000</v>
      </c>
      <c r="H11" s="9"/>
      <c r="I11" s="9"/>
      <c r="J11" s="9"/>
      <c r="K11" s="13">
        <f>MIN(Comparación_precios2[[#This Row],[PROVEEDOR 1 (Amazon)]:[PROVEEDOR 6]])</f>
        <v>189929</v>
      </c>
      <c r="L11" s="8">
        <f>IFERROR(AVERAGE(Comparación_precios2[[#This Row],[PROVEEDOR 1 (Amazon)]:[PROVEEDOR 6]]),0)</f>
        <v>226866.99333333332</v>
      </c>
      <c r="M11" s="14">
        <f>MAX(Comparación_precios2[[#This Row],[PROVEEDOR 1 (Amazon)]:[PROVEEDOR 6]])</f>
        <v>298000</v>
      </c>
    </row>
    <row r="12" spans="2:14" s="7" customFormat="1" ht="90.6" thickBot="1">
      <c r="B12" s="76" t="s">
        <v>44</v>
      </c>
      <c r="C12" s="57" t="s">
        <v>56</v>
      </c>
      <c r="D12" s="32">
        <v>1</v>
      </c>
      <c r="E12" s="9">
        <v>271510.26</v>
      </c>
      <c r="F12" s="57">
        <v>283000</v>
      </c>
      <c r="G12" s="9">
        <v>330000</v>
      </c>
      <c r="H12" s="9"/>
      <c r="I12" s="9"/>
      <c r="J12" s="9"/>
      <c r="K12" s="13">
        <f>MIN(Comparación_precios2[[#This Row],[PROVEEDOR 1 (Amazon)]:[PROVEEDOR 6]])</f>
        <v>271510.26</v>
      </c>
      <c r="L12" s="8">
        <f>IFERROR(AVERAGE(Comparación_precios2[[#This Row],[PROVEEDOR 1 (Amazon)]:[PROVEEDOR 6]]),0)</f>
        <v>294836.75333333336</v>
      </c>
      <c r="M12" s="14">
        <f>MAX(Comparación_precios2[[#This Row],[PROVEEDOR 1 (Amazon)]:[PROVEEDOR 6]])</f>
        <v>330000</v>
      </c>
    </row>
    <row r="13" spans="2:14" s="7" customFormat="1" ht="54.6" thickBot="1">
      <c r="B13" s="76" t="s">
        <v>45</v>
      </c>
      <c r="C13" s="57" t="s">
        <v>49</v>
      </c>
      <c r="D13" s="32">
        <v>1</v>
      </c>
      <c r="E13" s="9">
        <v>831798.64</v>
      </c>
      <c r="F13" s="9">
        <v>1190000</v>
      </c>
      <c r="G13" s="9">
        <v>1280000</v>
      </c>
      <c r="H13" s="9"/>
      <c r="I13" s="9"/>
      <c r="J13" s="9"/>
      <c r="K13" s="13">
        <f>MIN(Comparación_precios2[[#This Row],[PROVEEDOR 1 (Amazon)]:[PROVEEDOR 6]])</f>
        <v>831798.64</v>
      </c>
      <c r="L13" s="8">
        <f>IFERROR(AVERAGE(Comparación_precios2[[#This Row],[PROVEEDOR 1 (Amazon)]:[PROVEEDOR 6]]),0)</f>
        <v>1100599.5466666666</v>
      </c>
      <c r="M13" s="14">
        <f>MAX(Comparación_precios2[[#This Row],[PROVEEDOR 1 (Amazon)]:[PROVEEDOR 6]])</f>
        <v>1280000</v>
      </c>
    </row>
    <row r="14" spans="2:14" s="7" customFormat="1" ht="54.6" thickBot="1">
      <c r="B14" s="76" t="s">
        <v>46</v>
      </c>
      <c r="C14" s="57" t="s">
        <v>51</v>
      </c>
      <c r="D14" s="32">
        <v>1</v>
      </c>
      <c r="E14" s="9">
        <v>446750.22</v>
      </c>
      <c r="F14" s="9">
        <v>410000</v>
      </c>
      <c r="G14" s="9">
        <v>352000</v>
      </c>
      <c r="H14" s="9"/>
      <c r="I14" s="9"/>
      <c r="J14" s="9"/>
      <c r="K14" s="13">
        <f>MIN(Comparación_precios2[[#This Row],[PROVEEDOR 1 (Amazon)]:[PROVEEDOR 6]])</f>
        <v>352000</v>
      </c>
      <c r="L14" s="8">
        <f>IFERROR(AVERAGE(Comparación_precios2[[#This Row],[PROVEEDOR 1 (Amazon)]:[PROVEEDOR 6]]),0)</f>
        <v>402916.74</v>
      </c>
      <c r="M14" s="14">
        <f>MAX(Comparación_precios2[[#This Row],[PROVEEDOR 1 (Amazon)]:[PROVEEDOR 6]])</f>
        <v>446750.22</v>
      </c>
    </row>
    <row r="15" spans="2:14" s="2" customFormat="1" ht="54.6" thickBot="1">
      <c r="B15" s="76" t="s">
        <v>47</v>
      </c>
      <c r="C15" s="57" t="s">
        <v>50</v>
      </c>
      <c r="D15" s="32">
        <v>1</v>
      </c>
      <c r="E15" s="9">
        <v>280137.67</v>
      </c>
      <c r="F15" s="9">
        <v>629000</v>
      </c>
      <c r="G15" s="9">
        <v>629000</v>
      </c>
      <c r="H15" s="9"/>
      <c r="I15" s="9"/>
      <c r="J15" s="9"/>
      <c r="K15" s="27">
        <f>MIN(Comparación_precios2[[#This Row],[PROVEEDOR 1 (Amazon)]:[PROVEEDOR 6]])</f>
        <v>280137.67</v>
      </c>
      <c r="L15" s="28">
        <f>IFERROR(AVERAGE(Comparación_precios2[[#This Row],[PROVEEDOR 1 (Amazon)]:[PROVEEDOR 6]]),0)</f>
        <v>512712.55666666664</v>
      </c>
      <c r="M15" s="29">
        <f>MAX(Comparación_precios2[[#This Row],[PROVEEDOR 1 (Amazon)]:[PROVEEDOR 6]])</f>
        <v>629000</v>
      </c>
    </row>
    <row r="16" spans="2:14" s="2" customFormat="1" ht="72.599999999999994" thickBot="1">
      <c r="B16" s="77" t="s">
        <v>53</v>
      </c>
      <c r="C16" s="58" t="s">
        <v>54</v>
      </c>
      <c r="D16" s="46">
        <v>1</v>
      </c>
      <c r="E16" s="45">
        <v>384117.59</v>
      </c>
      <c r="F16" s="45">
        <v>530900</v>
      </c>
      <c r="G16" s="45">
        <v>450000</v>
      </c>
      <c r="H16" s="45"/>
      <c r="I16" s="45"/>
      <c r="J16" s="45"/>
      <c r="K16" s="27">
        <f>MIN(Comparación_precios2[[#This Row],[PROVEEDOR 1 (Amazon)]:[PROVEEDOR 6]])</f>
        <v>384117.59</v>
      </c>
      <c r="L16" s="8">
        <f>IFERROR(AVERAGE(Comparación_precios2[[#This Row],[PROVEEDOR 1 (Amazon)]:[PROVEEDOR 6]]),0)</f>
        <v>455005.86333333334</v>
      </c>
      <c r="M16" s="14">
        <f>MAX(Comparación_precios2[[#This Row],[PROVEEDOR 1 (Amazon)]:[PROVEEDOR 6]])</f>
        <v>530900</v>
      </c>
    </row>
    <row r="17" spans="2:13" s="2" customFormat="1" ht="36.6" thickBot="1">
      <c r="B17" s="77" t="s">
        <v>57</v>
      </c>
      <c r="C17" s="58" t="s">
        <v>58</v>
      </c>
      <c r="D17" s="46">
        <v>1</v>
      </c>
      <c r="E17" s="45">
        <v>162012.65</v>
      </c>
      <c r="F17" s="45">
        <v>99990</v>
      </c>
      <c r="G17" s="58" t="s">
        <v>62</v>
      </c>
      <c r="H17" s="45"/>
      <c r="I17" s="45"/>
      <c r="J17" s="45"/>
      <c r="K17" s="27">
        <f>MIN(Comparación_precios2[[#This Row],[PROVEEDOR 1 (Amazon)]:[PROVEEDOR 6]])</f>
        <v>99990</v>
      </c>
      <c r="L17" s="8">
        <f>IFERROR(AVERAGE(Comparación_precios2[[#This Row],[PROVEEDOR 1 (Amazon)]:[PROVEEDOR 6]]),0)</f>
        <v>131001.325</v>
      </c>
      <c r="M17" s="14">
        <f>MAX(Comparación_precios2[[#This Row],[PROVEEDOR 1 (Amazon)]:[PROVEEDOR 6]])</f>
        <v>162012.65</v>
      </c>
    </row>
    <row r="18" spans="2:13" s="2" customFormat="1" ht="18.600000000000001" thickBot="1">
      <c r="B18" s="77"/>
      <c r="C18" s="58"/>
      <c r="D18" s="46"/>
      <c r="E18" s="45"/>
      <c r="F18" s="45"/>
      <c r="G18" s="45"/>
      <c r="H18" s="45"/>
      <c r="I18" s="45"/>
      <c r="J18" s="45"/>
      <c r="K18" s="27">
        <f>MIN(Comparación_precios2[[#This Row],[PROVEEDOR 1 (Amazon)]:[PROVEEDOR 6]])</f>
        <v>0</v>
      </c>
      <c r="L18" s="28">
        <f>IFERROR(AVERAGE(Comparación_precios2[[#This Row],[PROVEEDOR 1 (Amazon)]:[PROVEEDOR 6]]),0)</f>
        <v>0</v>
      </c>
      <c r="M18" s="29">
        <f>MAX(Comparación_precios2[[#This Row],[PROVEEDOR 1 (Amazon)]:[PROVEEDOR 6]])</f>
        <v>0</v>
      </c>
    </row>
    <row r="19" spans="2:13" s="2" customFormat="1" ht="18.600000000000001" thickBot="1">
      <c r="B19" s="74"/>
      <c r="C19" s="42"/>
      <c r="D19" s="43"/>
      <c r="E19" s="44"/>
      <c r="F19" s="44"/>
      <c r="G19" s="44"/>
      <c r="H19" s="44"/>
      <c r="I19" s="42"/>
      <c r="J19" s="56"/>
      <c r="K19" s="27">
        <f>MIN(Comparación_precios2[[#This Row],[PROVEEDOR 1 (Amazon)]:[PROVEEDOR 6]])</f>
        <v>0</v>
      </c>
      <c r="L19" s="8">
        <f>IFERROR(AVERAGE(Comparación_precios2[[#This Row],[PROVEEDOR 1 (Amazon)]:[PROVEEDOR 6]]),0)</f>
        <v>0</v>
      </c>
      <c r="M19" s="14">
        <f>MAX(Comparación_precios2[[#This Row],[PROVEEDOR 1 (Amazon)]:[PROVEEDOR 6]])</f>
        <v>0</v>
      </c>
    </row>
    <row r="20" spans="2:13" s="2" customFormat="1" ht="18.600000000000001" thickBot="1">
      <c r="B20" s="74"/>
      <c r="C20" s="42"/>
      <c r="D20" s="43"/>
      <c r="E20" s="44"/>
      <c r="F20" s="44"/>
      <c r="G20" s="44"/>
      <c r="H20" s="44"/>
      <c r="I20" s="42"/>
      <c r="J20" s="56"/>
      <c r="K20" s="27">
        <f>MIN(Comparación_precios2[[#This Row],[PROVEEDOR 1 (Amazon)]:[PROVEEDOR 6]])</f>
        <v>0</v>
      </c>
      <c r="L20" s="8">
        <f>IFERROR(AVERAGE(Comparación_precios2[[#This Row],[PROVEEDOR 1 (Amazon)]:[PROVEEDOR 6]]),0)</f>
        <v>0</v>
      </c>
      <c r="M20" s="14">
        <f>MAX(Comparación_precios2[[#This Row],[PROVEEDOR 1 (Amazon)]:[PROVEEDOR 6]])</f>
        <v>0</v>
      </c>
    </row>
    <row r="21" spans="2:13" s="2" customFormat="1" ht="18.600000000000001" thickBot="1">
      <c r="B21" s="74"/>
      <c r="C21" s="42"/>
      <c r="D21" s="43"/>
      <c r="E21" s="44"/>
      <c r="F21" s="44"/>
      <c r="G21" s="44"/>
      <c r="H21" s="44"/>
      <c r="I21" s="42"/>
      <c r="J21" s="56"/>
      <c r="K21" s="27">
        <f>MIN(Comparación_precios2[[#This Row],[PROVEEDOR 1 (Amazon)]:[PROVEEDOR 6]])</f>
        <v>0</v>
      </c>
      <c r="L21" s="8">
        <f>IFERROR(AVERAGE(Comparación_precios2[[#This Row],[PROVEEDOR 1 (Amazon)]:[PROVEEDOR 6]]),0)</f>
        <v>0</v>
      </c>
      <c r="M21" s="14">
        <f>MAX(Comparación_precios2[[#This Row],[PROVEEDOR 1 (Amazon)]:[PROVEEDOR 6]])</f>
        <v>0</v>
      </c>
    </row>
    <row r="22" spans="2:13" s="2" customFormat="1" ht="18.600000000000001" thickBot="1">
      <c r="B22" s="74"/>
      <c r="C22" s="42"/>
      <c r="D22" s="43"/>
      <c r="E22" s="44"/>
      <c r="F22" s="44"/>
      <c r="G22" s="44"/>
      <c r="H22" s="44"/>
      <c r="I22" s="42"/>
      <c r="J22" s="56"/>
      <c r="K22" s="27">
        <f>MIN(Comparación_precios2[[#This Row],[PROVEEDOR 1 (Amazon)]:[PROVEEDOR 6]])</f>
        <v>0</v>
      </c>
      <c r="L22" s="8">
        <f>IFERROR(AVERAGE(Comparación_precios2[[#This Row],[PROVEEDOR 1 (Amazon)]:[PROVEEDOR 6]]),0)</f>
        <v>0</v>
      </c>
      <c r="M22" s="14">
        <f>MAX(Comparación_precios2[[#This Row],[PROVEEDOR 1 (Amazon)]:[PROVEEDOR 6]])</f>
        <v>0</v>
      </c>
    </row>
    <row r="23" spans="2:13" s="2" customFormat="1" ht="18.600000000000001" thickBot="1">
      <c r="B23" s="74"/>
      <c r="C23" s="42"/>
      <c r="D23" s="43"/>
      <c r="E23" s="44"/>
      <c r="F23" s="44"/>
      <c r="G23" s="44"/>
      <c r="H23" s="44"/>
      <c r="I23" s="42"/>
      <c r="J23" s="56"/>
      <c r="K23" s="27">
        <f>MIN(Comparación_precios2[[#This Row],[PROVEEDOR 1 (Amazon)]:[PROVEEDOR 6]])</f>
        <v>0</v>
      </c>
      <c r="L23" s="8">
        <f>IFERROR(AVERAGE(Comparación_precios2[[#This Row],[PROVEEDOR 1 (Amazon)]:[PROVEEDOR 6]]),0)</f>
        <v>0</v>
      </c>
      <c r="M23" s="14">
        <f>MAX(Comparación_precios2[[#This Row],[PROVEEDOR 1 (Amazon)]:[PROVEEDOR 6]])</f>
        <v>0</v>
      </c>
    </row>
    <row r="24" spans="2:13" s="2" customFormat="1" ht="18.600000000000001" thickBot="1">
      <c r="B24" s="74"/>
      <c r="C24" s="42"/>
      <c r="D24" s="43"/>
      <c r="E24" s="44"/>
      <c r="F24" s="44"/>
      <c r="G24" s="44"/>
      <c r="H24" s="44"/>
      <c r="I24" s="42"/>
      <c r="J24" s="56"/>
      <c r="K24" s="27">
        <f>MIN(Comparación_precios2[[#This Row],[PROVEEDOR 1 (Amazon)]:[PROVEEDOR 6]])</f>
        <v>0</v>
      </c>
      <c r="L24" s="8">
        <f>IFERROR(AVERAGE(Comparación_precios2[[#This Row],[PROVEEDOR 1 (Amazon)]:[PROVEEDOR 6]]),0)</f>
        <v>0</v>
      </c>
      <c r="M24" s="14">
        <f>MAX(Comparación_precios2[[#This Row],[PROVEEDOR 1 (Amazon)]:[PROVEEDOR 6]])</f>
        <v>0</v>
      </c>
    </row>
    <row r="25" spans="2:13" s="2" customFormat="1" ht="18.600000000000001" thickBot="1">
      <c r="B25" s="75"/>
      <c r="C25" s="42"/>
      <c r="D25" s="43"/>
      <c r="E25" s="44"/>
      <c r="F25" s="44"/>
      <c r="G25" s="44"/>
      <c r="H25" s="44"/>
      <c r="I25" s="42"/>
      <c r="J25" s="56"/>
      <c r="K25" s="27">
        <f>MIN(Comparación_precios2[[#This Row],[PROVEEDOR 1 (Amazon)]:[PROVEEDOR 6]])</f>
        <v>0</v>
      </c>
      <c r="L25" s="8">
        <f>IFERROR(AVERAGE(Comparación_precios2[[#This Row],[PROVEEDOR 1 (Amazon)]:[PROVEEDOR 6]]),0)</f>
        <v>0</v>
      </c>
      <c r="M25" s="14">
        <f>MAX(Comparación_precios2[[#This Row],[PROVEEDOR 1 (Amazon)]:[PROVEEDOR 6]])</f>
        <v>0</v>
      </c>
    </row>
    <row r="26" spans="2:13" s="2" customFormat="1" ht="18.600000000000001" thickBot="1">
      <c r="B26"/>
      <c r="C26" s="33" t="s">
        <v>12</v>
      </c>
      <c r="D26" s="33"/>
      <c r="E26" s="34">
        <f>ROUND(SUMPRODUCT(Comparación_precios2[[CANTIDAD]:[CANTIDAD]],Comparación_precios2[PROVEEDOR 1 (Amazon)]),2)</f>
        <v>3370470.94</v>
      </c>
      <c r="F26" s="34">
        <f>ROUND(SUMPRODUCT(Comparación_precios2[[CANTIDAD]:[CANTIDAD]],Comparación_precios2[PROVEEDOR 2 (Mercado libre)]),2)</f>
        <v>3807819</v>
      </c>
      <c r="G26" s="34">
        <f>ROUND(SUMPRODUCT(Comparación_precios2[[CANTIDAD]:[CANTIDAD]],Comparación_precios2[PROVEEDOR 3 (otros)]),2)</f>
        <v>4516000</v>
      </c>
      <c r="H26" s="34">
        <f>ROUND(SUMPRODUCT(Comparación_precios2[[CANTIDAD]:[CANTIDAD]],Comparación_precios2[PROVEEDOR 4]),2)</f>
        <v>0</v>
      </c>
      <c r="I26" s="34">
        <f>ROUND(SUMPRODUCT(Comparación_precios2[[CANTIDAD]:[CANTIDAD]],Comparación_precios2[PROVEEDOR 5]),2)</f>
        <v>0</v>
      </c>
      <c r="J26" s="34">
        <f>ROUND(SUMPRODUCT(Comparación_precios2[[CANTIDAD]:[CANTIDAD]],Comparación_precios2[PROVEEDOR 6]),2)</f>
        <v>0</v>
      </c>
      <c r="K26" s="35"/>
      <c r="L26" s="35"/>
      <c r="M26" s="36"/>
    </row>
    <row r="27" spans="2:13" s="2" customForma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2:13" s="2" customFormat="1" ht="48.6" customHeight="1" thickBot="1">
      <c r="B28" s="1"/>
      <c r="C28" s="1"/>
      <c r="D28" s="1"/>
      <c r="E28" s="1"/>
      <c r="F28" s="1"/>
      <c r="G28" s="1"/>
      <c r="H28" s="1"/>
      <c r="I28" s="1"/>
      <c r="J28" s="1"/>
      <c r="K28" s="3"/>
      <c r="L28" s="3"/>
    </row>
    <row r="29" spans="2:13" s="2" customFormat="1" ht="33.6" customHeight="1">
      <c r="B29" s="85" t="s">
        <v>13</v>
      </c>
      <c r="C29" s="86"/>
      <c r="D29" s="21"/>
      <c r="E29" s="21"/>
      <c r="F29" s="21"/>
      <c r="G29" s="21"/>
      <c r="H29" s="21"/>
    </row>
    <row r="30" spans="2:13" s="2" customFormat="1" ht="25.95" customHeight="1">
      <c r="B30" s="87" t="s">
        <v>14</v>
      </c>
      <c r="C30" s="88"/>
      <c r="D30" s="67" t="s">
        <v>15</v>
      </c>
      <c r="E30" s="66" t="s">
        <v>16</v>
      </c>
      <c r="F30" s="72" t="s">
        <v>17</v>
      </c>
      <c r="G30" s="71" t="s">
        <v>18</v>
      </c>
      <c r="H30" s="66" t="s">
        <v>19</v>
      </c>
      <c r="I30" s="15" t="s">
        <v>20</v>
      </c>
    </row>
    <row r="31" spans="2:13" s="2" customFormat="1" ht="18" customHeight="1">
      <c r="B31" s="87" t="s">
        <v>21</v>
      </c>
      <c r="C31" s="88"/>
      <c r="D31" s="65">
        <v>0</v>
      </c>
      <c r="E31" s="80">
        <v>0</v>
      </c>
      <c r="F31" s="22">
        <v>0</v>
      </c>
      <c r="G31" s="81">
        <v>0</v>
      </c>
      <c r="H31" s="22">
        <v>0</v>
      </c>
      <c r="I31" s="22">
        <v>0</v>
      </c>
    </row>
    <row r="32" spans="2:13" s="2" customFormat="1" ht="18">
      <c r="B32" s="87" t="s">
        <v>22</v>
      </c>
      <c r="C32" s="88"/>
      <c r="D32" s="49"/>
      <c r="E32" s="23"/>
      <c r="F32" s="23"/>
      <c r="G32" s="23"/>
      <c r="H32" s="23"/>
      <c r="I32" s="23"/>
    </row>
    <row r="33" spans="2:14" s="2" customFormat="1" ht="18">
      <c r="B33" s="87"/>
      <c r="C33" s="88"/>
      <c r="D33" s="50"/>
      <c r="E33" s="63"/>
      <c r="F33" s="63"/>
      <c r="G33" s="63"/>
      <c r="H33" s="63"/>
      <c r="I33" s="63"/>
    </row>
    <row r="34" spans="2:14" ht="18">
      <c r="B34" s="87"/>
      <c r="C34" s="88"/>
      <c r="D34" s="70" t="s">
        <v>23</v>
      </c>
      <c r="E34" s="64" t="s">
        <v>23</v>
      </c>
      <c r="F34" s="64" t="s">
        <v>23</v>
      </c>
      <c r="G34" s="64" t="s">
        <v>23</v>
      </c>
      <c r="H34" s="64" t="s">
        <v>23</v>
      </c>
      <c r="I34" s="64" t="s">
        <v>23</v>
      </c>
      <c r="J34" s="2"/>
      <c r="K34" s="2"/>
      <c r="L34" s="2"/>
    </row>
    <row r="35" spans="2:14" ht="22.8">
      <c r="B35" s="87"/>
      <c r="C35" s="88"/>
      <c r="D35" s="68"/>
      <c r="E35" s="69"/>
      <c r="F35" s="26"/>
      <c r="G35" s="26"/>
      <c r="H35" s="26"/>
      <c r="I35" s="26"/>
      <c r="J35" s="2"/>
      <c r="K35" s="1"/>
      <c r="L35" s="1"/>
      <c r="N35" s="1" cm="1">
        <f t="array" aca="1" ref="N35" ca="1">B2:N35</f>
        <v>0</v>
      </c>
    </row>
    <row r="36" spans="2:14">
      <c r="J36" s="3"/>
      <c r="K36" s="1"/>
      <c r="L36" s="1"/>
    </row>
    <row r="37" spans="2:14">
      <c r="J37" s="3"/>
      <c r="K37" s="1"/>
      <c r="L37" s="1"/>
    </row>
    <row r="38" spans="2:14" ht="18">
      <c r="D38" s="37"/>
      <c r="E38" s="37"/>
      <c r="F38" s="38"/>
      <c r="G38" s="39"/>
      <c r="H38" s="40"/>
      <c r="I38" s="37"/>
      <c r="J38" s="3"/>
      <c r="K38" s="1"/>
      <c r="L38" s="1"/>
    </row>
    <row r="39" spans="2:14" ht="18">
      <c r="D39" s="37"/>
      <c r="E39" s="37"/>
      <c r="F39" s="38"/>
      <c r="G39" s="41"/>
      <c r="H39" s="40"/>
      <c r="I39" s="37"/>
    </row>
    <row r="40" spans="2:14" ht="18">
      <c r="D40" s="37"/>
      <c r="E40" s="37"/>
      <c r="F40" s="38"/>
      <c r="G40" s="41"/>
      <c r="H40" s="40"/>
      <c r="I40" s="37"/>
    </row>
    <row r="41" spans="2:14" ht="18">
      <c r="D41" s="37"/>
      <c r="E41" s="37"/>
      <c r="F41" s="38"/>
      <c r="G41" s="41"/>
      <c r="H41" s="40"/>
      <c r="I41" s="37"/>
    </row>
    <row r="42" spans="2:14" ht="18">
      <c r="D42" s="37"/>
      <c r="E42" s="37"/>
      <c r="F42" s="38"/>
      <c r="G42" s="41"/>
      <c r="H42" s="40"/>
      <c r="I42" s="37"/>
    </row>
    <row r="43" spans="2:14" ht="18">
      <c r="D43" s="37"/>
      <c r="E43" s="37"/>
      <c r="F43" s="38"/>
      <c r="G43" s="41"/>
      <c r="H43" s="40"/>
      <c r="I43" s="37"/>
    </row>
  </sheetData>
  <mergeCells count="5">
    <mergeCell ref="J7:L7"/>
    <mergeCell ref="B29:C29"/>
    <mergeCell ref="B30:C30"/>
    <mergeCell ref="B31:C31"/>
    <mergeCell ref="B32:C35"/>
  </mergeCells>
  <conditionalFormatting sqref="B8:J9 E26:J26">
    <cfRule type="expression" dxfId="13" priority="10">
      <formula>AND(B$26=MIN($E$26:$J$26),B$26&lt;&gt;0)</formula>
    </cfRule>
  </conditionalFormatting>
  <conditionalFormatting sqref="E9:J25">
    <cfRule type="expression" dxfId="12" priority="14">
      <formula>AND(E$26=MIN($E$26:$J$26),E$26&lt;&gt;0)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I41"/>
  <sheetViews>
    <sheetView topLeftCell="A6" workbookViewId="0">
      <selection activeCell="B28" sqref="B28:I30"/>
    </sheetView>
  </sheetViews>
  <sheetFormatPr baseColWidth="10" defaultColWidth="12" defaultRowHeight="10.199999999999999"/>
  <cols>
    <col min="2" max="2" width="19.85546875" customWidth="1"/>
    <col min="4" max="9" width="18.42578125" customWidth="1"/>
  </cols>
  <sheetData>
    <row r="6" spans="2:9" ht="10.8" thickBot="1"/>
    <row r="7" spans="2:9" ht="18.600000000000001" thickBot="1">
      <c r="B7" s="45" t="s">
        <v>24</v>
      </c>
      <c r="C7" s="46">
        <v>1</v>
      </c>
      <c r="D7" s="45">
        <v>498</v>
      </c>
      <c r="E7" s="45">
        <v>420</v>
      </c>
      <c r="F7" s="45">
        <v>450</v>
      </c>
      <c r="G7" s="45">
        <v>230</v>
      </c>
      <c r="H7" s="45">
        <v>600</v>
      </c>
      <c r="I7" s="45">
        <v>520</v>
      </c>
    </row>
    <row r="8" spans="2:9" ht="18.600000000000001" thickBot="1">
      <c r="B8" s="45" t="s">
        <v>25</v>
      </c>
      <c r="C8" s="46">
        <v>2</v>
      </c>
      <c r="D8" s="45">
        <v>450</v>
      </c>
      <c r="E8" s="45">
        <v>220</v>
      </c>
      <c r="F8" s="45">
        <v>405</v>
      </c>
      <c r="G8" s="45">
        <v>495</v>
      </c>
      <c r="H8" s="45">
        <v>540</v>
      </c>
      <c r="I8" s="45">
        <v>200</v>
      </c>
    </row>
    <row r="9" spans="2:9" ht="18.600000000000001" thickBot="1">
      <c r="B9" s="45" t="s">
        <v>26</v>
      </c>
      <c r="C9" s="46">
        <v>2</v>
      </c>
      <c r="D9" s="45">
        <v>650</v>
      </c>
      <c r="E9" s="45">
        <v>620</v>
      </c>
      <c r="F9" s="45">
        <v>666</v>
      </c>
      <c r="G9" s="45">
        <v>400</v>
      </c>
      <c r="H9" s="45">
        <v>648</v>
      </c>
      <c r="I9" s="45">
        <v>452.4</v>
      </c>
    </row>
    <row r="10" spans="2:9" ht="18.600000000000001" thickBot="1">
      <c r="B10" s="45" t="s">
        <v>27</v>
      </c>
      <c r="C10" s="46">
        <v>1</v>
      </c>
      <c r="D10" s="45">
        <v>585</v>
      </c>
      <c r="E10" s="45">
        <v>558</v>
      </c>
      <c r="F10" s="45">
        <v>320</v>
      </c>
      <c r="G10" s="45">
        <v>360</v>
      </c>
      <c r="H10" s="45">
        <v>583.20000000000005</v>
      </c>
      <c r="I10" s="45">
        <v>407.16</v>
      </c>
    </row>
    <row r="11" spans="2:9" ht="18.600000000000001" thickBot="1">
      <c r="B11" s="45" t="s">
        <v>28</v>
      </c>
      <c r="C11" s="46">
        <v>3</v>
      </c>
      <c r="D11" s="45">
        <v>526.5</v>
      </c>
      <c r="E11" s="45">
        <v>502.2</v>
      </c>
      <c r="F11" s="45">
        <v>539.46</v>
      </c>
      <c r="G11" s="45">
        <v>300</v>
      </c>
      <c r="H11" s="45">
        <v>500</v>
      </c>
      <c r="I11" s="45">
        <v>366.44</v>
      </c>
    </row>
    <row r="12" spans="2:9" ht="18.600000000000001" thickBot="1">
      <c r="B12" s="45" t="s">
        <v>29</v>
      </c>
      <c r="C12" s="46">
        <v>1</v>
      </c>
      <c r="D12" s="45">
        <v>473.8</v>
      </c>
      <c r="E12" s="45">
        <v>200</v>
      </c>
      <c r="F12" s="45">
        <v>485.51</v>
      </c>
      <c r="G12" s="45">
        <v>291.60000000000002</v>
      </c>
      <c r="H12" s="45">
        <v>270</v>
      </c>
      <c r="I12" s="45">
        <v>220</v>
      </c>
    </row>
    <row r="19" spans="2:9" ht="18">
      <c r="D19" s="47">
        <v>30</v>
      </c>
      <c r="E19" s="15">
        <v>10</v>
      </c>
      <c r="F19" s="15">
        <v>15</v>
      </c>
      <c r="G19" s="15">
        <v>15</v>
      </c>
      <c r="H19" s="15">
        <v>15</v>
      </c>
      <c r="I19" s="15">
        <v>10</v>
      </c>
    </row>
    <row r="20" spans="2:9" ht="18">
      <c r="D20" s="48">
        <v>10</v>
      </c>
      <c r="E20" s="22">
        <v>10</v>
      </c>
      <c r="F20" s="22">
        <v>10</v>
      </c>
      <c r="G20" s="15" t="s">
        <v>30</v>
      </c>
      <c r="H20" s="22">
        <v>5</v>
      </c>
      <c r="I20" s="22" t="s">
        <v>30</v>
      </c>
    </row>
    <row r="21" spans="2:9" ht="18">
      <c r="D21" s="49" t="s">
        <v>31</v>
      </c>
      <c r="E21" s="23" t="s">
        <v>31</v>
      </c>
      <c r="F21" s="23" t="s">
        <v>32</v>
      </c>
      <c r="G21" s="23" t="s">
        <v>33</v>
      </c>
      <c r="H21" s="23" t="s">
        <v>32</v>
      </c>
      <c r="I21" s="23" t="s">
        <v>32</v>
      </c>
    </row>
    <row r="22" spans="2:9" ht="18">
      <c r="D22" s="50" t="s">
        <v>34</v>
      </c>
      <c r="E22" s="24" t="s">
        <v>34</v>
      </c>
      <c r="F22" s="24" t="s">
        <v>35</v>
      </c>
      <c r="G22" s="24" t="s">
        <v>32</v>
      </c>
      <c r="H22" s="24" t="s">
        <v>35</v>
      </c>
      <c r="I22" s="24" t="s">
        <v>35</v>
      </c>
    </row>
    <row r="23" spans="2:9" ht="18">
      <c r="D23" s="51"/>
      <c r="E23" s="25"/>
      <c r="F23" s="25"/>
      <c r="G23" s="25"/>
      <c r="H23" s="25"/>
      <c r="I23" s="25"/>
    </row>
    <row r="24" spans="2:9" ht="18">
      <c r="D24" s="52"/>
      <c r="E24" s="26"/>
      <c r="F24" s="26"/>
      <c r="G24" s="26"/>
      <c r="H24" s="26"/>
      <c r="I24" s="26"/>
    </row>
    <row r="27" spans="2:9" ht="10.8" thickBot="1"/>
    <row r="28" spans="2:9" ht="18.600000000000001" thickBot="1">
      <c r="B28" s="45" t="s">
        <v>36</v>
      </c>
      <c r="C28" s="46">
        <v>1</v>
      </c>
      <c r="D28" s="45">
        <v>340</v>
      </c>
      <c r="E28" s="45">
        <v>330</v>
      </c>
      <c r="F28" s="45">
        <v>440</v>
      </c>
      <c r="G28" s="45">
        <v>400</v>
      </c>
      <c r="H28" s="45">
        <v>320</v>
      </c>
      <c r="I28" s="45">
        <v>330</v>
      </c>
    </row>
    <row r="29" spans="2:9" ht="18.600000000000001" thickBot="1">
      <c r="B29" s="45" t="s">
        <v>37</v>
      </c>
      <c r="C29" s="46">
        <v>1</v>
      </c>
      <c r="D29" s="45">
        <v>220</v>
      </c>
      <c r="E29" s="45">
        <v>230</v>
      </c>
      <c r="F29" s="45">
        <v>240</v>
      </c>
      <c r="G29" s="45">
        <v>220</v>
      </c>
      <c r="H29" s="45">
        <v>219</v>
      </c>
      <c r="I29" s="45">
        <v>218</v>
      </c>
    </row>
    <row r="30" spans="2:9" ht="18.600000000000001" thickBot="1">
      <c r="B30" s="45" t="s">
        <v>38</v>
      </c>
      <c r="C30" s="46">
        <v>2</v>
      </c>
      <c r="D30" s="45">
        <v>560</v>
      </c>
      <c r="E30" s="45">
        <v>580</v>
      </c>
      <c r="F30" s="45">
        <v>550</v>
      </c>
      <c r="G30" s="45">
        <v>520</v>
      </c>
      <c r="H30" s="45">
        <v>551</v>
      </c>
      <c r="I30" s="45">
        <v>550</v>
      </c>
    </row>
    <row r="35" spans="2:2" ht="13.8">
      <c r="B35" s="55" t="s">
        <v>39</v>
      </c>
    </row>
    <row r="36" spans="2:2" ht="18">
      <c r="B36" s="53">
        <v>250</v>
      </c>
    </row>
    <row r="37" spans="2:2" ht="18">
      <c r="B37" s="54">
        <v>440</v>
      </c>
    </row>
    <row r="38" spans="2:2" ht="18">
      <c r="B38" s="54">
        <v>440</v>
      </c>
    </row>
    <row r="39" spans="2:2" ht="18">
      <c r="B39" s="54">
        <v>350</v>
      </c>
    </row>
    <row r="40" spans="2:2" ht="18">
      <c r="B40" s="54">
        <v>420</v>
      </c>
    </row>
    <row r="41" spans="2:2" ht="18">
      <c r="B41" s="54">
        <v>199</v>
      </c>
    </row>
  </sheetData>
  <conditionalFormatting sqref="D7:I12 D28:I30">
    <cfRule type="expression" dxfId="11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- AYUDA -</vt:lpstr>
      <vt:lpstr>Precios </vt:lpstr>
      <vt:lpstr>Soporte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>Natalia Cueca</cp:lastModifiedBy>
  <cp:revision/>
  <dcterms:created xsi:type="dcterms:W3CDTF">2013-10-17T12:18:53Z</dcterms:created>
  <dcterms:modified xsi:type="dcterms:W3CDTF">2025-02-28T13:03:32Z</dcterms:modified>
  <cp:category/>
  <cp:contentStatus/>
</cp:coreProperties>
</file>