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drawings/drawing3.xml" ContentType="application/vnd.openxmlformats-officedocument.drawing+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updateLinks="always" defaultThemeVersion="124226"/>
  <mc:AlternateContent xmlns:mc="http://schemas.openxmlformats.org/markup-compatibility/2006">
    <mc:Choice Requires="x15">
      <x15ac:absPath xmlns:x15ac="http://schemas.microsoft.com/office/spreadsheetml/2010/11/ac" url="https://soysena-my.sharepoint.com/personal/fabian_dsanchez_soy_sena_edu_co/Documents/Documentos/Analisis y Desarrollo de Software/ProyectoBrisasGems/Fichas tecnicas/"/>
    </mc:Choice>
  </mc:AlternateContent>
  <xr:revisionPtr revIDLastSave="244" documentId="11_CD5DEC4232EBC2351D66475A2715D44980B26BE7" xr6:coauthVersionLast="47" xr6:coauthVersionMax="47" xr10:uidLastSave="{61E4DE73-D47D-4C3A-8EB6-069E5A382158}"/>
  <bookViews>
    <workbookView xWindow="-120" yWindow="-120" windowWidth="29040" windowHeight="15720" activeTab="1" xr2:uid="{00000000-000D-0000-FFFF-FFFF00000000}"/>
  </bookViews>
  <sheets>
    <sheet name="- AYUDA -" sheetId="5" r:id="rId1"/>
    <sheet name="Precios " sheetId="10" r:id="rId2"/>
    <sheet name="Precios  (2)" sheetId="11" r:id="rId3"/>
    <sheet name="Soporte" sheetId="8" state="hidden" r:id="rId4"/>
  </sheets>
  <externalReferences>
    <externalReference r:id="rId5"/>
  </externalReferenc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26" i="10" l="1"/>
  <c r="J26" i="10"/>
  <c r="F21" i="11"/>
  <c r="E21" i="11"/>
  <c r="D21" i="11"/>
  <c r="F20" i="11"/>
  <c r="E20" i="11"/>
  <c r="D20" i="11"/>
  <c r="F19" i="11"/>
  <c r="E19" i="11"/>
  <c r="D19" i="11"/>
  <c r="F18" i="11"/>
  <c r="E18" i="11"/>
  <c r="D18" i="11"/>
  <c r="F17" i="11"/>
  <c r="E17" i="11"/>
  <c r="D17" i="11"/>
  <c r="F16" i="11"/>
  <c r="E16" i="11"/>
  <c r="D16" i="11"/>
  <c r="F15" i="11"/>
  <c r="E15" i="11"/>
  <c r="D15" i="11"/>
  <c r="F14" i="11"/>
  <c r="E14" i="11"/>
  <c r="D14" i="11"/>
  <c r="F13" i="11"/>
  <c r="E13" i="11"/>
  <c r="D13" i="11"/>
  <c r="F12" i="11"/>
  <c r="E12" i="11"/>
  <c r="D12" i="11"/>
  <c r="F11" i="11"/>
  <c r="E11" i="11"/>
  <c r="D11" i="11"/>
  <c r="F9" i="11"/>
  <c r="F10" i="11"/>
  <c r="J23" i="11"/>
  <c r="K24" i="11"/>
  <c r="E10" i="11"/>
  <c r="E9" i="11"/>
  <c r="D9" i="11"/>
  <c r="D10" i="11"/>
  <c r="K22" i="11"/>
  <c r="K23" i="11"/>
  <c r="L22" i="11"/>
  <c r="L23" i="11"/>
  <c r="B21" i="11"/>
  <c r="B20" i="11"/>
  <c r="B19" i="11"/>
  <c r="B18" i="11"/>
  <c r="B17" i="11"/>
  <c r="B16" i="11"/>
  <c r="B15" i="11"/>
  <c r="B14" i="11"/>
  <c r="B13" i="11"/>
  <c r="B12" i="11"/>
  <c r="B11" i="11"/>
  <c r="B10" i="11"/>
  <c r="B9" i="11"/>
  <c r="I25" i="11"/>
  <c r="H25" i="11"/>
  <c r="G25" i="11"/>
  <c r="J22" i="11"/>
  <c r="H26" i="10"/>
  <c r="M25" i="10"/>
  <c r="L25" i="10"/>
  <c r="K25" i="10"/>
  <c r="M24" i="10"/>
  <c r="L24" i="10"/>
  <c r="K24" i="10"/>
  <c r="M23" i="10"/>
  <c r="L23" i="10"/>
  <c r="K23" i="10"/>
  <c r="M22" i="10"/>
  <c r="L22" i="10"/>
  <c r="K22" i="10"/>
  <c r="M21" i="10"/>
  <c r="L21" i="10"/>
  <c r="K21" i="10"/>
  <c r="M20" i="10"/>
  <c r="L20" i="10"/>
  <c r="K20" i="10"/>
  <c r="M19" i="10"/>
  <c r="L19" i="10"/>
  <c r="K19" i="10"/>
  <c r="K17" i="10"/>
  <c r="L15" i="10"/>
  <c r="L12" i="10"/>
  <c r="J24" i="11"/>
  <c r="L24" i="11"/>
  <c r="L19" i="11" l="1"/>
  <c r="J19" i="11"/>
  <c r="L21" i="11"/>
  <c r="K18" i="10"/>
  <c r="L17" i="10"/>
  <c r="G26" i="10"/>
  <c r="M17" i="10"/>
  <c r="L15" i="11"/>
  <c r="K16" i="11"/>
  <c r="D25" i="11"/>
  <c r="K18" i="11"/>
  <c r="K11" i="10"/>
  <c r="L14" i="10"/>
  <c r="K9" i="10"/>
  <c r="J12" i="11"/>
  <c r="L16" i="11"/>
  <c r="K19" i="11"/>
  <c r="E25" i="11"/>
  <c r="J13" i="11"/>
  <c r="K12" i="11"/>
  <c r="L12" i="11"/>
  <c r="K15" i="11"/>
  <c r="J11" i="11"/>
  <c r="J16" i="11"/>
  <c r="J9" i="11"/>
  <c r="J17" i="11"/>
  <c r="L18" i="11"/>
  <c r="K13" i="10"/>
  <c r="M13" i="10"/>
  <c r="L16" i="10"/>
  <c r="M11" i="10"/>
  <c r="K14" i="10"/>
  <c r="M15" i="10"/>
  <c r="L18" i="10"/>
  <c r="K17" i="11"/>
  <c r="L10" i="11"/>
  <c r="L13" i="10"/>
  <c r="L17" i="11"/>
  <c r="J18" i="11"/>
  <c r="F25" i="11"/>
  <c r="L11" i="11"/>
  <c r="J14" i="11"/>
  <c r="M12" i="10"/>
  <c r="L11" i="10"/>
  <c r="K10" i="10"/>
  <c r="E26" i="10"/>
  <c r="F26" i="10"/>
  <c r="J10" i="11"/>
  <c r="M16" i="10"/>
  <c r="J20" i="11"/>
  <c r="L13" i="11"/>
  <c r="M10" i="10"/>
  <c r="K14" i="11"/>
  <c r="K16" i="10"/>
  <c r="M14" i="10"/>
  <c r="J15" i="11"/>
  <c r="M18" i="10"/>
  <c r="K13" i="11"/>
  <c r="L14" i="11"/>
  <c r="L10" i="10"/>
  <c r="J21" i="11"/>
  <c r="L20" i="11"/>
  <c r="K12" i="10"/>
  <c r="K21" i="11"/>
  <c r="K15" i="10"/>
  <c r="L9" i="11"/>
  <c r="K11" i="11"/>
  <c r="K20" i="11"/>
  <c r="M9" i="10"/>
  <c r="K9" i="11"/>
  <c r="L9" i="10"/>
  <c r="K10" i="11"/>
</calcChain>
</file>

<file path=xl/sharedStrings.xml><?xml version="1.0" encoding="utf-8"?>
<sst xmlns="http://schemas.openxmlformats.org/spreadsheetml/2006/main" count="99" uniqueCount="70">
  <si>
    <t>Ayuda</t>
  </si>
  <si>
    <t>Comparación de Precios entre diferentes proveedores</t>
  </si>
  <si>
    <t>Ingresa en la tabla los productos, los proveedores y sus precios</t>
  </si>
  <si>
    <t>ESTADÍSTICAS POR PRODUCTO</t>
  </si>
  <si>
    <t>PRODUCTO</t>
  </si>
  <si>
    <t>CANTIDAD</t>
  </si>
  <si>
    <t>PROVEEDOR 1</t>
  </si>
  <si>
    <t>PROVEEDOR 2</t>
  </si>
  <si>
    <t>PROVEEDOR 3</t>
  </si>
  <si>
    <t>PROVEEDOR 4</t>
  </si>
  <si>
    <t>PROVEEDOR 5</t>
  </si>
  <si>
    <t>PROVEEDOR 6</t>
  </si>
  <si>
    <t>PRECIO MÁS BAJO</t>
  </si>
  <si>
    <t>PRECIO PROMEDIO</t>
  </si>
  <si>
    <t>PRECIO MÁS ALTO</t>
  </si>
  <si>
    <t>Total</t>
  </si>
  <si>
    <t>DATOS ADICIONALES</t>
  </si>
  <si>
    <t>TIEMPO DE ENTREGA (DÍAS)</t>
  </si>
  <si>
    <t>Horas de dia los 7 dias de la semana</t>
  </si>
  <si>
    <t>de 3 a 5 minutos</t>
  </si>
  <si>
    <t>3 a 10 dias habiles</t>
  </si>
  <si>
    <t>entrega de 2  dias habiles</t>
  </si>
  <si>
    <t>1 a 5 dias habiles</t>
  </si>
  <si>
    <t>5 dias laborales</t>
  </si>
  <si>
    <t>COSTO DE ENVÍO</t>
  </si>
  <si>
    <t>$ 7.055</t>
  </si>
  <si>
    <t>$287.497</t>
  </si>
  <si>
    <t>$295.39</t>
  </si>
  <si>
    <t>FORMAS DE PAGO</t>
  </si>
  <si>
    <t>contado</t>
  </si>
  <si>
    <t>Almendras</t>
  </si>
  <si>
    <t>Nueces</t>
  </si>
  <si>
    <t>Pistachos</t>
  </si>
  <si>
    <t>Pecán</t>
  </si>
  <si>
    <t>Bananas</t>
  </si>
  <si>
    <t>Pasas</t>
  </si>
  <si>
    <t>Gratis</t>
  </si>
  <si>
    <t>Efvo</t>
  </si>
  <si>
    <t>Mercado Pago</t>
  </si>
  <si>
    <t>Efectivo</t>
  </si>
  <si>
    <t xml:space="preserve">Tarjeta </t>
  </si>
  <si>
    <t>Tarjeta cuotas</t>
  </si>
  <si>
    <t>Piñones</t>
  </si>
  <si>
    <t>Cranberries</t>
  </si>
  <si>
    <t>Castañas</t>
  </si>
  <si>
    <t>China Co</t>
  </si>
  <si>
    <t>Tipo</t>
  </si>
  <si>
    <t>CPU</t>
  </si>
  <si>
    <t>Tarjeta Madre</t>
  </si>
  <si>
    <t>Memoria</t>
  </si>
  <si>
    <t>Almacenamiento</t>
  </si>
  <si>
    <t>Tarjeta de video</t>
  </si>
  <si>
    <t>Chasis</t>
  </si>
  <si>
    <t>Fuente de poder</t>
  </si>
  <si>
    <t>ASRock B550M-HDV Micro ATX AM4 Motherboard</t>
  </si>
  <si>
    <t>ASRock Challenger D Radeon RX 6600 8 GB Video Card</t>
  </si>
  <si>
    <t>EVGA 600 BR 600 W 80+ Bronze Certified ATX Power Supply</t>
  </si>
  <si>
    <t>Chasis Corsair 3000D RGB Airflow Mid Tower White</t>
  </si>
  <si>
    <t>PROVEEDOR 1 (Amazon)</t>
  </si>
  <si>
    <t>Monitor</t>
  </si>
  <si>
    <t>acer KB252Q E0bi 24.5" IPS Full HD (1920 x 1080) Monitor de oficina</t>
  </si>
  <si>
    <t xml:space="preserve">CORSAIR VENGEANCE LPX DDR4 RAM 16GB (2x8GB) 3200MHz CL16-20-20-38 1.35V </t>
  </si>
  <si>
    <t>Crucial P3 1TB PCIe Gen3 3D NAND NVMe M.2 SSD, hasta 3500MB/s - CT1000P3SSD8</t>
  </si>
  <si>
    <t>Teclado/Mouse</t>
  </si>
  <si>
    <t xml:space="preserve">Teclado Dell KB216 Mouse Dell KM300c </t>
  </si>
  <si>
    <t>PROVEEDOR 2 (Mercado libre)</t>
  </si>
  <si>
    <t>AMD Ryzen 5 5600 Procesador de escritorio desbloqueado de 6 núcleos y 12 hilos con enfriador Wraith Stealth</t>
  </si>
  <si>
    <t xml:space="preserve">
675.633
</t>
  </si>
  <si>
    <t xml:space="preserve">
119.998</t>
  </si>
  <si>
    <t>PROVEEDOR 3 (otros)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</si>
</sst>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8" formatCode="&quot;$&quot;\ #,##0.00;[Red]\-&quot;$&quot;\ #,##0.00"/>
    <numFmt numFmtId="164" formatCode="&quot;$&quot;\ #,##0.00"/>
  </numFmts>
  <fonts count="22">
    <font>
      <sz val="8"/>
      <color theme="1"/>
      <name val="Arial"/>
      <family val="2"/>
    </font>
    <font>
      <sz val="11"/>
      <color theme="1"/>
      <name val="Calibri"/>
      <family val="2"/>
      <scheme val="minor"/>
    </font>
    <font>
      <sz val="10"/>
      <color theme="1"/>
      <name val="Calibri"/>
      <family val="2"/>
      <scheme val="minor"/>
    </font>
    <font>
      <sz val="10"/>
      <color rgb="FFFF0000"/>
      <name val="Calibri"/>
      <family val="2"/>
      <scheme val="minor"/>
    </font>
    <font>
      <sz val="20"/>
      <color theme="1"/>
      <name val="Calibri"/>
      <family val="2"/>
      <scheme val="minor"/>
    </font>
    <font>
      <sz val="12"/>
      <color theme="1"/>
      <name val="Calibri"/>
      <family val="2"/>
      <scheme val="minor"/>
    </font>
    <font>
      <b/>
      <sz val="14"/>
      <color theme="0"/>
      <name val="Calibri"/>
      <family val="2"/>
      <scheme val="minor"/>
    </font>
    <font>
      <b/>
      <sz val="14"/>
      <color rgb="FF8745EC"/>
      <name val="Calibri"/>
      <family val="2"/>
      <scheme val="minor"/>
    </font>
    <font>
      <b/>
      <sz val="14"/>
      <color theme="0" tint="-0.499984740745262"/>
      <name val="Calibri"/>
      <family val="2"/>
      <scheme val="minor"/>
    </font>
    <font>
      <sz val="14"/>
      <color theme="1" tint="0.34998626667073579"/>
      <name val="Calibri"/>
      <family val="2"/>
      <scheme val="minor"/>
    </font>
    <font>
      <b/>
      <sz val="14"/>
      <color theme="1" tint="0.34998626667073579"/>
      <name val="Calibri"/>
      <family val="2"/>
      <scheme val="minor"/>
    </font>
    <font>
      <b/>
      <sz val="22"/>
      <color theme="1" tint="0.249977111117893"/>
      <name val="Calibri"/>
      <family val="2"/>
      <scheme val="minor"/>
    </font>
    <font>
      <sz val="16"/>
      <color theme="0" tint="-0.499984740745262"/>
      <name val="Calibri"/>
      <family val="2"/>
      <scheme val="minor"/>
    </font>
    <font>
      <sz val="11"/>
      <color rgb="FF000000"/>
      <name val="Arial"/>
      <family val="2"/>
    </font>
    <font>
      <sz val="13.95"/>
      <color rgb="FF595959"/>
      <name val="Calibri"/>
      <family val="2"/>
    </font>
    <font>
      <sz val="14"/>
      <color theme="1" tint="0.34998626667073579"/>
      <name val="Calibri"/>
      <scheme val="minor"/>
    </font>
    <font>
      <b/>
      <sz val="14"/>
      <color theme="1" tint="0.34998626667073579"/>
      <name val="Calibri"/>
      <scheme val="minor"/>
    </font>
    <font>
      <sz val="18"/>
      <color rgb="FF000000"/>
      <name val="Proxima Nova"/>
    </font>
    <font>
      <sz val="8"/>
      <color rgb="FF595959"/>
      <name val="Calibri"/>
      <scheme val="minor"/>
    </font>
    <font>
      <sz val="11"/>
      <color rgb="FF4D5156"/>
      <name val="Arial"/>
      <family val="2"/>
      <charset val="1"/>
    </font>
    <font>
      <sz val="12"/>
      <name val="Calibri"/>
    </font>
    <font>
      <sz val="14"/>
      <name val="Calibri"/>
      <family val="2"/>
    </font>
  </fonts>
  <fills count="8">
    <fill>
      <patternFill patternType="none"/>
    </fill>
    <fill>
      <patternFill patternType="gray125"/>
    </fill>
    <fill>
      <patternFill patternType="solid">
        <fgColor theme="0"/>
        <bgColor indexed="64"/>
      </patternFill>
    </fill>
    <fill>
      <patternFill patternType="solid">
        <fgColor theme="0" tint="-4.9989318521683403E-2"/>
        <bgColor indexed="64"/>
      </patternFill>
    </fill>
    <fill>
      <patternFill patternType="solid">
        <fgColor rgb="FFF8F3FF"/>
        <bgColor indexed="64"/>
      </patternFill>
    </fill>
    <fill>
      <patternFill patternType="solid">
        <fgColor rgb="FF8745EC"/>
        <bgColor indexed="64"/>
      </patternFill>
    </fill>
    <fill>
      <patternFill patternType="solid">
        <fgColor rgb="FFFFFFFF"/>
        <bgColor indexed="64"/>
      </patternFill>
    </fill>
    <fill>
      <patternFill patternType="solid">
        <fgColor rgb="FFFFFFFF"/>
        <bgColor rgb="FF000000"/>
      </patternFill>
    </fill>
  </fills>
  <borders count="41">
    <border>
      <left/>
      <right/>
      <top/>
      <bottom/>
      <diagonal/>
    </border>
    <border>
      <left style="thin">
        <color theme="0"/>
      </left>
      <right style="thin">
        <color theme="0"/>
      </right>
      <top style="thin">
        <color theme="0"/>
      </top>
      <bottom style="thin">
        <color theme="0"/>
      </bottom>
      <diagonal/>
    </border>
    <border>
      <left/>
      <right/>
      <top/>
      <bottom style="medium">
        <color theme="0" tint="-4.9989318521683403E-2"/>
      </bottom>
      <diagonal/>
    </border>
    <border>
      <left/>
      <right/>
      <top/>
      <bottom style="thin">
        <color theme="0"/>
      </bottom>
      <diagonal/>
    </border>
    <border>
      <left style="medium">
        <color rgb="FF8745EC"/>
      </left>
      <right style="thin">
        <color theme="0"/>
      </right>
      <top style="thin">
        <color theme="0"/>
      </top>
      <bottom style="thin">
        <color theme="0"/>
      </bottom>
      <diagonal/>
    </border>
    <border>
      <left style="thin">
        <color theme="0"/>
      </left>
      <right style="medium">
        <color rgb="FF8745EC"/>
      </right>
      <top style="thin">
        <color theme="0"/>
      </top>
      <bottom style="thin">
        <color theme="0"/>
      </bottom>
      <diagonal/>
    </border>
    <border>
      <left style="medium">
        <color rgb="FF8745EC"/>
      </left>
      <right style="thin">
        <color theme="0"/>
      </right>
      <top style="thin">
        <color theme="0"/>
      </top>
      <bottom/>
      <diagonal/>
    </border>
    <border>
      <left style="medium">
        <color theme="0"/>
      </left>
      <right style="medium">
        <color theme="0"/>
      </right>
      <top style="medium">
        <color theme="0"/>
      </top>
      <bottom style="medium">
        <color theme="0"/>
      </bottom>
      <diagonal/>
    </border>
    <border>
      <left style="medium">
        <color theme="0"/>
      </left>
      <right style="medium">
        <color theme="0"/>
      </right>
      <top style="medium">
        <color theme="0"/>
      </top>
      <bottom/>
      <diagonal/>
    </border>
    <border>
      <left style="thin">
        <color theme="0" tint="-0.34998626667073579"/>
      </left>
      <right style="thin">
        <color theme="0" tint="-0.34998626667073579"/>
      </right>
      <top style="thin">
        <color theme="0" tint="-0.499984740745262"/>
      </top>
      <bottom style="thin">
        <color theme="0" tint="-0.499984740745262"/>
      </bottom>
      <diagonal/>
    </border>
    <border>
      <left style="thin">
        <color theme="0" tint="-0.34998626667073579"/>
      </left>
      <right style="thin">
        <color theme="0" tint="-0.34998626667073579"/>
      </right>
      <top style="thin">
        <color theme="0" tint="-0.499984740745262"/>
      </top>
      <bottom style="dashed">
        <color theme="0" tint="-0.34998626667073579"/>
      </bottom>
      <diagonal/>
    </border>
    <border>
      <left style="thin">
        <color theme="0" tint="-0.34998626667073579"/>
      </left>
      <right style="thin">
        <color theme="0" tint="-0.34998626667073579"/>
      </right>
      <top style="dashed">
        <color theme="0" tint="-0.34998626667073579"/>
      </top>
      <bottom style="dashed">
        <color theme="0" tint="-0.34998626667073579"/>
      </bottom>
      <diagonal/>
    </border>
    <border>
      <left style="thin">
        <color theme="0" tint="-0.34998626667073579"/>
      </left>
      <right style="thin">
        <color theme="0" tint="-0.34998626667073579"/>
      </right>
      <top style="dashed">
        <color theme="0" tint="-0.34998626667073579"/>
      </top>
      <bottom style="thin">
        <color theme="0" tint="-0.499984740745262"/>
      </bottom>
      <diagonal/>
    </border>
    <border>
      <left style="thin">
        <color theme="0"/>
      </left>
      <right style="thin">
        <color theme="0"/>
      </right>
      <top style="thin">
        <color theme="0"/>
      </top>
      <bottom/>
      <diagonal/>
    </border>
    <border>
      <left style="thin">
        <color theme="0"/>
      </left>
      <right style="medium">
        <color rgb="FF8745EC"/>
      </right>
      <top style="thin">
        <color theme="0"/>
      </top>
      <bottom/>
      <diagonal/>
    </border>
    <border>
      <left/>
      <right style="thin">
        <color rgb="FFFFFF66"/>
      </right>
      <top/>
      <bottom/>
      <diagonal/>
    </border>
    <border>
      <left style="thin">
        <color rgb="FFFFFF66"/>
      </left>
      <right style="thin">
        <color rgb="FFFFFF66"/>
      </right>
      <top style="thin">
        <color rgb="FFFFFFFF"/>
      </top>
      <bottom style="thin">
        <color rgb="FFF2F2F2"/>
      </bottom>
      <diagonal/>
    </border>
    <border>
      <left style="thin">
        <color rgb="FFFFFF66"/>
      </left>
      <right/>
      <top/>
      <bottom/>
      <diagonal/>
    </border>
    <border>
      <left style="thin">
        <color rgb="FFFFFF66"/>
      </left>
      <right style="thin">
        <color rgb="FFFFFF66"/>
      </right>
      <top style="thin">
        <color rgb="FFF2F2F2"/>
      </top>
      <bottom style="thin">
        <color rgb="FFF2F2F2"/>
      </bottom>
      <diagonal/>
    </border>
    <border>
      <left/>
      <right/>
      <top style="slantDashDot">
        <color theme="0" tint="-4.9989318521683403E-2"/>
      </top>
      <bottom style="medium">
        <color theme="0" tint="-4.9989318521683403E-2"/>
      </bottom>
      <diagonal/>
    </border>
    <border>
      <left style="medium">
        <color rgb="FF8745EC"/>
      </left>
      <right/>
      <top/>
      <bottom/>
      <diagonal/>
    </border>
    <border>
      <left/>
      <right style="medium">
        <color theme="0"/>
      </right>
      <top/>
      <bottom/>
      <diagonal/>
    </border>
    <border>
      <left style="thin">
        <color theme="0"/>
      </left>
      <right/>
      <top style="thin">
        <color theme="0"/>
      </top>
      <bottom style="thin">
        <color theme="0"/>
      </bottom>
      <diagonal/>
    </border>
    <border>
      <left style="thin">
        <color theme="1" tint="0.499984740745262"/>
      </left>
      <right style="thin">
        <color theme="0" tint="-0.34998626667073579"/>
      </right>
      <top style="thin">
        <color theme="0" tint="-0.499984740745262"/>
      </top>
      <bottom style="thin">
        <color theme="0" tint="-0.499984740745262"/>
      </bottom>
      <diagonal/>
    </border>
    <border>
      <left/>
      <right/>
      <top style="thin">
        <color theme="0"/>
      </top>
      <bottom style="thin">
        <color theme="0"/>
      </bottom>
      <diagonal/>
    </border>
    <border>
      <left style="thin">
        <color theme="1" tint="0.499984740745262"/>
      </left>
      <right style="thin">
        <color theme="0" tint="-0.34998626667073579"/>
      </right>
      <top style="thin">
        <color theme="0" tint="-0.499984740745262"/>
      </top>
      <bottom style="dashed">
        <color theme="0" tint="-0.34998626667073579"/>
      </bottom>
      <diagonal/>
    </border>
    <border>
      <left style="thin">
        <color theme="1" tint="0.499984740745262"/>
      </left>
      <right style="thin">
        <color theme="0" tint="-0.34998626667073579"/>
      </right>
      <top style="dashed">
        <color theme="0" tint="-0.34998626667073579"/>
      </top>
      <bottom style="dashed">
        <color theme="0" tint="-0.34998626667073579"/>
      </bottom>
      <diagonal/>
    </border>
    <border>
      <left style="thin">
        <color theme="1" tint="0.499984740745262"/>
      </left>
      <right style="thin">
        <color theme="0" tint="-0.34998626667073579"/>
      </right>
      <top style="dashed">
        <color theme="0" tint="-0.34998626667073579"/>
      </top>
      <bottom style="thin">
        <color theme="0" tint="-0.499984740745262"/>
      </bottom>
      <diagonal/>
    </border>
    <border>
      <left/>
      <right/>
      <top/>
      <bottom style="thin">
        <color rgb="FFF2F2F2"/>
      </bottom>
      <diagonal/>
    </border>
    <border>
      <left/>
      <right/>
      <top style="thin">
        <color rgb="FFF2F2F2"/>
      </top>
      <bottom style="thin">
        <color rgb="FFF2F2F2"/>
      </bottom>
      <diagonal/>
    </border>
    <border>
      <left style="medium">
        <color rgb="FF8745EC"/>
      </left>
      <right/>
      <top style="medium">
        <color rgb="FF8745EC"/>
      </top>
      <bottom style="thin">
        <color theme="0"/>
      </bottom>
      <diagonal/>
    </border>
    <border>
      <left/>
      <right/>
      <top style="medium">
        <color rgb="FF8745EC"/>
      </top>
      <bottom style="thin">
        <color theme="0"/>
      </bottom>
      <diagonal/>
    </border>
    <border>
      <left/>
      <right style="medium">
        <color rgb="FF8745EC"/>
      </right>
      <top style="medium">
        <color rgb="FF8745EC"/>
      </top>
      <bottom style="thin">
        <color theme="0"/>
      </bottom>
      <diagonal/>
    </border>
    <border>
      <left/>
      <right style="thin">
        <color theme="0"/>
      </right>
      <top style="thin">
        <color theme="0"/>
      </top>
      <bottom style="thin">
        <color theme="0"/>
      </bottom>
      <diagonal/>
    </border>
    <border>
      <left style="thin">
        <color theme="1" tint="0.499984740745262"/>
      </left>
      <right style="thin">
        <color theme="0" tint="-0.34998626667073579"/>
      </right>
      <top/>
      <bottom style="thin">
        <color theme="0" tint="-0.499984740745262"/>
      </bottom>
      <diagonal/>
    </border>
    <border>
      <left/>
      <right style="thin">
        <color theme="0" tint="-0.34998626667073579"/>
      </right>
      <top style="thin">
        <color theme="0" tint="-0.499984740745262"/>
      </top>
      <bottom style="thin">
        <color theme="0" tint="-0.499984740745262"/>
      </bottom>
      <diagonal/>
    </border>
    <border>
      <left style="thin">
        <color rgb="FF000000"/>
      </left>
      <right style="thin">
        <color rgb="FF000000"/>
      </right>
      <top style="thin">
        <color rgb="FF000000"/>
      </top>
      <bottom style="thin">
        <color rgb="FF000000"/>
      </bottom>
      <diagonal/>
    </border>
    <border>
      <left/>
      <right style="thin">
        <color theme="0" tint="-0.34998626667073579"/>
      </right>
      <top style="dashed">
        <color theme="0" tint="-0.34998626667073579"/>
      </top>
      <bottom style="thin">
        <color theme="0" tint="-0.499984740745262"/>
      </bottom>
      <diagonal/>
    </border>
    <border>
      <left style="thin">
        <color theme="1" tint="0.499984740745262"/>
      </left>
      <right style="thin">
        <color theme="0" tint="-0.34998626667073579"/>
      </right>
      <top style="dashed">
        <color theme="0" tint="-0.34998626667073579"/>
      </top>
      <bottom/>
      <diagonal/>
    </border>
    <border>
      <left style="thin">
        <color theme="0" tint="-0.34998626667073579"/>
      </left>
      <right/>
      <top style="thin">
        <color theme="0" tint="-0.499984740745262"/>
      </top>
      <bottom style="thin">
        <color theme="0" tint="-0.499984740745262"/>
      </bottom>
      <diagonal/>
    </border>
    <border>
      <left style="thin">
        <color theme="0" tint="-0.34998626667073579"/>
      </left>
      <right style="thin">
        <color theme="0" tint="-0.34998626667073579"/>
      </right>
      <top/>
      <bottom style="thin">
        <color theme="0" tint="-0.499984740745262"/>
      </bottom>
      <diagonal/>
    </border>
  </borders>
  <cellStyleXfs count="3">
    <xf numFmtId="0" fontId="0" fillId="0" borderId="0"/>
    <xf numFmtId="0" fontId="1" fillId="0" borderId="0"/>
    <xf numFmtId="0" fontId="5" fillId="0" borderId="0"/>
  </cellStyleXfs>
  <cellXfs count="89">
    <xf numFmtId="0" fontId="0" fillId="0" borderId="0" xfId="0"/>
    <xf numFmtId="0" fontId="2" fillId="2" borderId="0" xfId="0" applyFont="1" applyFill="1"/>
    <xf numFmtId="0" fontId="3" fillId="0" borderId="0" xfId="0" applyFont="1"/>
    <xf numFmtId="0" fontId="2" fillId="0" borderId="0" xfId="0" applyFont="1"/>
    <xf numFmtId="0" fontId="4" fillId="2" borderId="0" xfId="0" applyFont="1" applyFill="1" applyAlignment="1">
      <alignment vertical="center"/>
    </xf>
    <xf numFmtId="0" fontId="0" fillId="5" borderId="0" xfId="0" applyFill="1"/>
    <xf numFmtId="0" fontId="5" fillId="2" borderId="0" xfId="0" applyFont="1" applyFill="1" applyAlignment="1">
      <alignment horizontal="center"/>
    </xf>
    <xf numFmtId="0" fontId="5" fillId="2" borderId="0" xfId="0" applyFont="1" applyFill="1"/>
    <xf numFmtId="164" fontId="8" fillId="3" borderId="1" xfId="0" applyNumberFormat="1" applyFont="1" applyFill="1" applyBorder="1" applyAlignment="1">
      <alignment horizontal="center"/>
    </xf>
    <xf numFmtId="164" fontId="9" fillId="0" borderId="2" xfId="0" applyNumberFormat="1" applyFont="1" applyBorder="1" applyAlignment="1">
      <alignment horizontal="center" vertical="center"/>
    </xf>
    <xf numFmtId="0" fontId="6" fillId="5" borderId="1" xfId="0" applyFont="1" applyFill="1" applyBorder="1" applyAlignment="1">
      <alignment horizontal="center" vertical="center" wrapText="1"/>
    </xf>
    <xf numFmtId="0" fontId="6" fillId="5" borderId="4" xfId="0" applyFont="1" applyFill="1" applyBorder="1" applyAlignment="1">
      <alignment horizontal="center" vertical="center" wrapText="1"/>
    </xf>
    <xf numFmtId="0" fontId="6" fillId="5" borderId="5" xfId="0" applyFont="1" applyFill="1" applyBorder="1" applyAlignment="1">
      <alignment horizontal="center" vertical="center" wrapText="1"/>
    </xf>
    <xf numFmtId="164" fontId="8" fillId="3" borderId="4" xfId="0" applyNumberFormat="1" applyFont="1" applyFill="1" applyBorder="1" applyAlignment="1">
      <alignment horizontal="center"/>
    </xf>
    <xf numFmtId="164" fontId="8" fillId="3" borderId="5" xfId="0" applyNumberFormat="1" applyFont="1" applyFill="1" applyBorder="1" applyAlignment="1">
      <alignment horizontal="center"/>
    </xf>
    <xf numFmtId="0" fontId="9" fillId="0" borderId="9" xfId="0" applyFont="1" applyBorder="1" applyAlignment="1">
      <alignment horizontal="center" vertical="center"/>
    </xf>
    <xf numFmtId="0" fontId="11" fillId="0" borderId="0" xfId="0" applyFont="1" applyAlignment="1">
      <alignment vertical="center"/>
    </xf>
    <xf numFmtId="0" fontId="12" fillId="0" borderId="0" xfId="0" applyFont="1" applyAlignment="1">
      <alignment vertical="top"/>
    </xf>
    <xf numFmtId="0" fontId="5" fillId="0" borderId="0" xfId="2"/>
    <xf numFmtId="0" fontId="11" fillId="0" borderId="0" xfId="2" applyFont="1" applyAlignment="1">
      <alignment vertical="center"/>
    </xf>
    <xf numFmtId="0" fontId="11" fillId="0" borderId="0" xfId="2" applyFont="1" applyAlignment="1">
      <alignment vertical="top"/>
    </xf>
    <xf numFmtId="0" fontId="7" fillId="0" borderId="8" xfId="0" applyFont="1" applyBorder="1" applyAlignment="1">
      <alignment horizontal="left" vertical="center" wrapText="1" indent="1"/>
    </xf>
    <xf numFmtId="164" fontId="9" fillId="0" borderId="9" xfId="0" applyNumberFormat="1" applyFont="1" applyBorder="1" applyAlignment="1">
      <alignment horizontal="center" vertical="center"/>
    </xf>
    <xf numFmtId="164" fontId="9" fillId="0" borderId="10" xfId="0" applyNumberFormat="1" applyFont="1" applyBorder="1" applyAlignment="1">
      <alignment horizontal="center" vertical="center"/>
    </xf>
    <xf numFmtId="0" fontId="9" fillId="0" borderId="11" xfId="0" applyFont="1" applyBorder="1" applyAlignment="1">
      <alignment horizontal="center" vertical="center"/>
    </xf>
    <xf numFmtId="4" fontId="10" fillId="0" borderId="11" xfId="0" applyNumberFormat="1" applyFont="1" applyBorder="1" applyAlignment="1">
      <alignment horizontal="center" vertical="center"/>
    </xf>
    <xf numFmtId="0" fontId="9" fillId="0" borderId="12" xfId="0" applyFont="1" applyBorder="1" applyAlignment="1">
      <alignment horizontal="center" vertical="center"/>
    </xf>
    <xf numFmtId="164" fontId="8" fillId="3" borderId="6" xfId="0" applyNumberFormat="1" applyFont="1" applyFill="1" applyBorder="1" applyAlignment="1">
      <alignment horizontal="center"/>
    </xf>
    <xf numFmtId="164" fontId="8" fillId="3" borderId="13" xfId="0" applyNumberFormat="1" applyFont="1" applyFill="1" applyBorder="1" applyAlignment="1">
      <alignment horizontal="center"/>
    </xf>
    <xf numFmtId="164" fontId="8" fillId="3" borderId="14" xfId="0" applyNumberFormat="1" applyFont="1" applyFill="1" applyBorder="1" applyAlignment="1">
      <alignment horizontal="center"/>
    </xf>
    <xf numFmtId="0" fontId="0" fillId="5" borderId="3" xfId="0" applyFill="1" applyBorder="1"/>
    <xf numFmtId="0" fontId="7" fillId="4" borderId="7" xfId="0" applyFont="1" applyFill="1" applyBorder="1" applyAlignment="1">
      <alignment horizontal="center" vertical="center" wrapText="1"/>
    </xf>
    <xf numFmtId="2" fontId="9" fillId="0" borderId="2" xfId="0" applyNumberFormat="1" applyFont="1" applyBorder="1" applyAlignment="1">
      <alignment horizontal="center" vertical="center"/>
    </xf>
    <xf numFmtId="0" fontId="10" fillId="3" borderId="0" xfId="0" applyFont="1" applyFill="1" applyAlignment="1">
      <alignment horizontal="center" vertical="center"/>
    </xf>
    <xf numFmtId="164" fontId="10" fillId="3" borderId="2" xfId="0" applyNumberFormat="1" applyFont="1" applyFill="1" applyBorder="1" applyAlignment="1">
      <alignment horizontal="center" vertical="center"/>
    </xf>
    <xf numFmtId="0" fontId="8" fillId="0" borderId="0" xfId="0" applyFont="1" applyAlignment="1">
      <alignment horizontal="center"/>
    </xf>
    <xf numFmtId="164" fontId="8" fillId="0" borderId="0" xfId="0" applyNumberFormat="1" applyFont="1" applyAlignment="1">
      <alignment horizontal="center"/>
    </xf>
    <xf numFmtId="8" fontId="13" fillId="0" borderId="0" xfId="0" applyNumberFormat="1" applyFont="1" applyAlignment="1">
      <alignment vertical="center" wrapText="1"/>
    </xf>
    <xf numFmtId="8" fontId="13" fillId="0" borderId="15" xfId="0" applyNumberFormat="1" applyFont="1" applyBorder="1" applyAlignment="1">
      <alignment vertical="center" wrapText="1"/>
    </xf>
    <xf numFmtId="8" fontId="14" fillId="0" borderId="16" xfId="0" applyNumberFormat="1" applyFont="1" applyBorder="1" applyAlignment="1">
      <alignment vertical="center" wrapText="1"/>
    </xf>
    <xf numFmtId="8" fontId="13" fillId="0" borderId="17" xfId="0" applyNumberFormat="1" applyFont="1" applyBorder="1" applyAlignment="1">
      <alignment vertical="center" wrapText="1"/>
    </xf>
    <xf numFmtId="8" fontId="14" fillId="0" borderId="18" xfId="0" applyNumberFormat="1" applyFont="1" applyBorder="1" applyAlignment="1">
      <alignment vertical="center" wrapText="1"/>
    </xf>
    <xf numFmtId="164" fontId="9" fillId="2" borderId="2" xfId="0" applyNumberFormat="1" applyFont="1" applyFill="1" applyBorder="1" applyAlignment="1">
      <alignment horizontal="center" vertical="center"/>
    </xf>
    <xf numFmtId="2" fontId="9" fillId="2" borderId="2" xfId="0" applyNumberFormat="1" applyFont="1" applyFill="1" applyBorder="1" applyAlignment="1">
      <alignment horizontal="center" vertical="center"/>
    </xf>
    <xf numFmtId="164" fontId="9" fillId="2" borderId="0" xfId="0" applyNumberFormat="1" applyFont="1" applyFill="1" applyAlignment="1">
      <alignment horizontal="center" vertical="center"/>
    </xf>
    <xf numFmtId="164" fontId="9" fillId="0" borderId="19" xfId="0" applyNumberFormat="1" applyFont="1" applyBorder="1" applyAlignment="1">
      <alignment horizontal="center" vertical="center"/>
    </xf>
    <xf numFmtId="2" fontId="9" fillId="0" borderId="19" xfId="0" applyNumberFormat="1" applyFont="1" applyBorder="1" applyAlignment="1">
      <alignment horizontal="center" vertical="center"/>
    </xf>
    <xf numFmtId="0" fontId="9" fillId="0" borderId="23" xfId="0" applyFont="1" applyBorder="1" applyAlignment="1">
      <alignment horizontal="center" vertical="center"/>
    </xf>
    <xf numFmtId="164" fontId="9" fillId="0" borderId="23" xfId="0" applyNumberFormat="1" applyFont="1" applyBorder="1" applyAlignment="1">
      <alignment horizontal="center" vertical="center"/>
    </xf>
    <xf numFmtId="164" fontId="9" fillId="0" borderId="25" xfId="0" applyNumberFormat="1" applyFont="1" applyBorder="1" applyAlignment="1">
      <alignment horizontal="center" vertical="center"/>
    </xf>
    <xf numFmtId="0" fontId="9" fillId="0" borderId="26" xfId="0" applyFont="1" applyBorder="1" applyAlignment="1">
      <alignment horizontal="center" vertical="center"/>
    </xf>
    <xf numFmtId="4" fontId="10" fillId="0" borderId="26" xfId="0" applyNumberFormat="1" applyFont="1" applyBorder="1" applyAlignment="1">
      <alignment horizontal="center" vertical="center"/>
    </xf>
    <xf numFmtId="0" fontId="9" fillId="0" borderId="27" xfId="0" applyFont="1" applyBorder="1" applyAlignment="1">
      <alignment horizontal="center" vertical="center"/>
    </xf>
    <xf numFmtId="8" fontId="14" fillId="6" borderId="28" xfId="0" applyNumberFormat="1" applyFont="1" applyFill="1" applyBorder="1" applyAlignment="1">
      <alignment vertical="center" wrapText="1"/>
    </xf>
    <xf numFmtId="8" fontId="14" fillId="6" borderId="29" xfId="0" applyNumberFormat="1" applyFont="1" applyFill="1" applyBorder="1" applyAlignment="1">
      <alignment vertical="center" wrapText="1"/>
    </xf>
    <xf numFmtId="0" fontId="13" fillId="0" borderId="0" xfId="0" applyFont="1"/>
    <xf numFmtId="164" fontId="9" fillId="2" borderId="0" xfId="0" applyNumberFormat="1" applyFont="1" applyFill="1" applyAlignment="1">
      <alignment horizontal="center"/>
    </xf>
    <xf numFmtId="164" fontId="9" fillId="0" borderId="2" xfId="0" applyNumberFormat="1" applyFont="1" applyBorder="1" applyAlignment="1">
      <alignment horizontal="center" vertical="center" wrapText="1"/>
    </xf>
    <xf numFmtId="164" fontId="9" fillId="0" borderId="19" xfId="0" applyNumberFormat="1" applyFont="1" applyBorder="1" applyAlignment="1">
      <alignment horizontal="center" vertical="center" wrapText="1"/>
    </xf>
    <xf numFmtId="164" fontId="9" fillId="2" borderId="2" xfId="0" applyNumberFormat="1" applyFont="1" applyFill="1" applyBorder="1" applyAlignment="1">
      <alignment horizontal="center" vertical="center" wrapText="1"/>
    </xf>
    <xf numFmtId="2" fontId="9" fillId="4" borderId="2" xfId="0" applyNumberFormat="1" applyFont="1" applyFill="1" applyBorder="1" applyAlignment="1">
      <alignment horizontal="center" vertical="center"/>
    </xf>
    <xf numFmtId="164" fontId="9" fillId="4" borderId="2" xfId="0" applyNumberFormat="1" applyFont="1" applyFill="1" applyBorder="1" applyAlignment="1">
      <alignment horizontal="center" vertical="center"/>
    </xf>
    <xf numFmtId="164" fontId="8" fillId="3" borderId="33" xfId="0" applyNumberFormat="1" applyFont="1" applyFill="1" applyBorder="1" applyAlignment="1">
      <alignment horizontal="center"/>
    </xf>
    <xf numFmtId="0" fontId="15" fillId="0" borderId="26" xfId="0" applyFont="1" applyBorder="1" applyAlignment="1">
      <alignment horizontal="center" vertical="center"/>
    </xf>
    <xf numFmtId="4" fontId="16" fillId="0" borderId="26" xfId="0" applyNumberFormat="1" applyFont="1" applyBorder="1" applyAlignment="1">
      <alignment horizontal="center" vertical="center"/>
    </xf>
    <xf numFmtId="164" fontId="9" fillId="0" borderId="34" xfId="0" applyNumberFormat="1" applyFont="1" applyBorder="1" applyAlignment="1">
      <alignment horizontal="center" vertical="center"/>
    </xf>
    <xf numFmtId="0" fontId="9" fillId="0" borderId="35" xfId="0" applyFont="1" applyBorder="1" applyAlignment="1">
      <alignment horizontal="center" vertical="center"/>
    </xf>
    <xf numFmtId="0" fontId="18" fillId="0" borderId="36" xfId="0" applyFont="1" applyBorder="1" applyAlignment="1">
      <alignment horizontal="center" vertical="center"/>
    </xf>
    <xf numFmtId="0" fontId="17" fillId="0" borderId="36" xfId="0" applyFont="1" applyBorder="1" applyAlignment="1">
      <alignment wrapText="1"/>
    </xf>
    <xf numFmtId="0" fontId="9" fillId="0" borderId="37" xfId="0" applyFont="1" applyBorder="1" applyAlignment="1">
      <alignment horizontal="center" vertical="center"/>
    </xf>
    <xf numFmtId="4" fontId="10" fillId="0" borderId="38" xfId="0" applyNumberFormat="1" applyFont="1" applyBorder="1" applyAlignment="1">
      <alignment horizontal="center" vertical="center"/>
    </xf>
    <xf numFmtId="0" fontId="19" fillId="0" borderId="0" xfId="0" applyFont="1"/>
    <xf numFmtId="0" fontId="9" fillId="0" borderId="36" xfId="0" applyFont="1" applyBorder="1" applyAlignment="1">
      <alignment horizontal="center" vertical="center"/>
    </xf>
    <xf numFmtId="0" fontId="9" fillId="0" borderId="39" xfId="0" applyFont="1" applyBorder="1" applyAlignment="1">
      <alignment horizontal="center" vertical="center"/>
    </xf>
    <xf numFmtId="0" fontId="9" fillId="0" borderId="40" xfId="0" applyFont="1" applyBorder="1" applyAlignment="1">
      <alignment horizontal="center" vertical="center"/>
    </xf>
    <xf numFmtId="164" fontId="10" fillId="4" borderId="0" xfId="0" applyNumberFormat="1" applyFont="1" applyFill="1" applyAlignment="1">
      <alignment horizontal="center" vertical="center"/>
    </xf>
    <xf numFmtId="164" fontId="20" fillId="7" borderId="2" xfId="0" applyNumberFormat="1" applyFont="1" applyFill="1" applyBorder="1" applyAlignment="1">
      <alignment horizontal="center"/>
    </xf>
    <xf numFmtId="164" fontId="20" fillId="7" borderId="0" xfId="0" applyNumberFormat="1" applyFont="1" applyFill="1" applyAlignment="1">
      <alignment horizontal="center"/>
    </xf>
    <xf numFmtId="164" fontId="21" fillId="7" borderId="2" xfId="0" applyNumberFormat="1" applyFont="1" applyFill="1" applyBorder="1" applyAlignment="1">
      <alignment horizontal="center" vertical="center"/>
    </xf>
    <xf numFmtId="164" fontId="21" fillId="7" borderId="19" xfId="0" applyNumberFormat="1" applyFont="1" applyFill="1" applyBorder="1" applyAlignment="1">
      <alignment horizontal="center" vertical="center"/>
    </xf>
    <xf numFmtId="0" fontId="7" fillId="4" borderId="7" xfId="0" applyFont="1" applyFill="1" applyBorder="1" applyAlignment="1">
      <alignment horizontal="center" vertical="center"/>
    </xf>
    <xf numFmtId="164" fontId="9" fillId="4" borderId="2" xfId="0" applyNumberFormat="1" applyFont="1" applyFill="1" applyBorder="1" applyAlignment="1">
      <alignment horizontal="center" vertical="center" wrapText="1"/>
    </xf>
    <xf numFmtId="0" fontId="6" fillId="5" borderId="30" xfId="0" applyFont="1" applyFill="1" applyBorder="1" applyAlignment="1">
      <alignment horizontal="center" vertical="center" wrapText="1"/>
    </xf>
    <xf numFmtId="0" fontId="6" fillId="5" borderId="31" xfId="0" applyFont="1" applyFill="1" applyBorder="1" applyAlignment="1">
      <alignment horizontal="center" vertical="center" wrapText="1"/>
    </xf>
    <xf numFmtId="0" fontId="6" fillId="5" borderId="32" xfId="0" applyFont="1" applyFill="1" applyBorder="1" applyAlignment="1">
      <alignment horizontal="center" vertical="center" wrapText="1"/>
    </xf>
    <xf numFmtId="0" fontId="6" fillId="5" borderId="20" xfId="0" applyFont="1" applyFill="1" applyBorder="1" applyAlignment="1">
      <alignment horizontal="center" vertical="center" wrapText="1"/>
    </xf>
    <xf numFmtId="0" fontId="6" fillId="5" borderId="21" xfId="0" applyFont="1" applyFill="1" applyBorder="1" applyAlignment="1">
      <alignment horizontal="center" vertical="center" wrapText="1"/>
    </xf>
    <xf numFmtId="0" fontId="7" fillId="4" borderId="22" xfId="0" applyFont="1" applyFill="1" applyBorder="1" applyAlignment="1">
      <alignment horizontal="center" vertical="center" wrapText="1"/>
    </xf>
    <xf numFmtId="0" fontId="7" fillId="4" borderId="24" xfId="0" applyFont="1" applyFill="1" applyBorder="1" applyAlignment="1">
      <alignment horizontal="center" vertical="center" wrapText="1"/>
    </xf>
  </cellXfs>
  <cellStyles count="3">
    <cellStyle name="Normal" xfId="0" builtinId="0"/>
    <cellStyle name="Normal 2" xfId="1" xr:uid="{00000000-0005-0000-0000-000001000000}"/>
    <cellStyle name="Normal 3" xfId="2" xr:uid="{00000000-0005-0000-0000-000002000000}"/>
  </cellStyles>
  <dxfs count="58">
    <dxf>
      <font>
        <b/>
        <i val="0"/>
        <strike val="0"/>
        <condense val="0"/>
        <extend val="0"/>
        <outline val="0"/>
        <shadow val="0"/>
        <u val="none"/>
        <vertAlign val="baseline"/>
        <sz val="14"/>
        <color theme="0" tint="-0.499984740745262"/>
        <name val="Calibri"/>
        <family val="2"/>
        <scheme val="minor"/>
      </font>
      <numFmt numFmtId="164" formatCode="&quot;$&quot;\ #,##0.00"/>
      <alignment horizontal="center" vertical="bottom" textRotation="0" wrapText="0" indent="0" justifyLastLine="0" shrinkToFit="0" readingOrder="0"/>
    </dxf>
    <dxf>
      <font>
        <b/>
        <i val="0"/>
        <strike val="0"/>
        <condense val="0"/>
        <extend val="0"/>
        <outline val="0"/>
        <shadow val="0"/>
        <u val="none"/>
        <vertAlign val="baseline"/>
        <sz val="14"/>
        <color theme="0" tint="-0.499984740745262"/>
        <name val="Calibri"/>
        <family val="2"/>
        <scheme val="minor"/>
      </font>
      <alignment horizontal="center" vertical="bottom" textRotation="0" wrapText="0" indent="0" justifyLastLine="0" shrinkToFit="0" readingOrder="0"/>
    </dxf>
    <dxf>
      <font>
        <b/>
        <i val="0"/>
        <strike val="0"/>
        <condense val="0"/>
        <extend val="0"/>
        <outline val="0"/>
        <shadow val="0"/>
        <u val="none"/>
        <vertAlign val="baseline"/>
        <sz val="14"/>
        <color theme="0" tint="-0.499984740745262"/>
        <name val="Calibri"/>
        <family val="2"/>
        <scheme val="minor"/>
      </font>
      <alignment horizontal="center" vertical="bottom" textRotation="0" wrapText="0" indent="0" justifyLastLine="0" shrinkToFit="0" readingOrder="0"/>
    </dxf>
    <dxf>
      <font>
        <b/>
        <i val="0"/>
        <strike val="0"/>
        <condense val="0"/>
        <extend val="0"/>
        <outline val="0"/>
        <shadow val="0"/>
        <u val="none"/>
        <vertAlign val="baseline"/>
        <sz val="14"/>
        <color theme="1" tint="0.34998626667073579"/>
        <name val="Calibri"/>
        <family val="2"/>
        <scheme val="minor"/>
      </font>
      <numFmt numFmtId="164" formatCode="&quot;$&quot;\ #,##0.00"/>
      <fill>
        <patternFill patternType="solid">
          <fgColor indexed="64"/>
          <bgColor theme="0" tint="-4.9989318521683403E-2"/>
        </patternFill>
      </fill>
      <alignment horizontal="center" vertical="center" textRotation="0" wrapText="0" indent="0" justifyLastLine="0" shrinkToFit="0" readingOrder="0"/>
      <border diagonalUp="0" diagonalDown="0" outline="0">
        <left/>
        <right/>
        <top/>
        <bottom style="medium">
          <color theme="0" tint="-4.9989318521683403E-2"/>
        </bottom>
      </border>
    </dxf>
    <dxf>
      <font>
        <b/>
        <i val="0"/>
        <strike val="0"/>
        <condense val="0"/>
        <extend val="0"/>
        <outline val="0"/>
        <shadow val="0"/>
        <u val="none"/>
        <vertAlign val="baseline"/>
        <sz val="14"/>
        <color theme="1" tint="0.34998626667073579"/>
        <name val="Calibri"/>
        <family val="2"/>
        <scheme val="minor"/>
      </font>
      <numFmt numFmtId="164" formatCode="&quot;$&quot;\ #,##0.00"/>
      <fill>
        <patternFill patternType="solid">
          <fgColor indexed="64"/>
          <bgColor theme="0" tint="-4.9989318521683403E-2"/>
        </patternFill>
      </fill>
      <alignment horizontal="center" vertical="center" textRotation="0" wrapText="0" indent="0" justifyLastLine="0" shrinkToFit="0" readingOrder="0"/>
      <border diagonalUp="0" diagonalDown="0" outline="0">
        <left/>
        <right/>
        <top/>
        <bottom style="medium">
          <color theme="0" tint="-4.9989318521683403E-2"/>
        </bottom>
      </border>
    </dxf>
    <dxf>
      <font>
        <b/>
        <i val="0"/>
        <strike val="0"/>
        <condense val="0"/>
        <extend val="0"/>
        <outline val="0"/>
        <shadow val="0"/>
        <u val="none"/>
        <vertAlign val="baseline"/>
        <sz val="14"/>
        <color theme="1" tint="0.34998626667073579"/>
        <name val="Calibri"/>
        <family val="2"/>
        <scheme val="minor"/>
      </font>
      <numFmt numFmtId="164" formatCode="&quot;$&quot;\ #,##0.00"/>
      <fill>
        <patternFill patternType="solid">
          <fgColor indexed="64"/>
          <bgColor theme="0" tint="-4.9989318521683403E-2"/>
        </patternFill>
      </fill>
      <alignment horizontal="center" vertical="center" textRotation="0" wrapText="0" indent="0" justifyLastLine="0" shrinkToFit="0" readingOrder="0"/>
      <border diagonalUp="0" diagonalDown="0" outline="0">
        <left/>
        <right/>
        <top/>
        <bottom style="medium">
          <color theme="0" tint="-4.9989318521683403E-2"/>
        </bottom>
      </border>
    </dxf>
    <dxf>
      <font>
        <b/>
        <i val="0"/>
        <strike val="0"/>
        <condense val="0"/>
        <extend val="0"/>
        <outline val="0"/>
        <shadow val="0"/>
        <u val="none"/>
        <vertAlign val="baseline"/>
        <sz val="14"/>
        <color theme="1" tint="0.34998626667073579"/>
        <name val="Calibri"/>
        <family val="2"/>
        <scheme val="minor"/>
      </font>
      <numFmt numFmtId="164" formatCode="&quot;$&quot;\ #,##0.00"/>
      <fill>
        <patternFill patternType="solid">
          <fgColor indexed="64"/>
          <bgColor theme="0" tint="-4.9989318521683403E-2"/>
        </patternFill>
      </fill>
      <alignment horizontal="center" vertical="center" textRotation="0" wrapText="0" indent="0" justifyLastLine="0" shrinkToFit="0" readingOrder="0"/>
      <border diagonalUp="0" diagonalDown="0" outline="0">
        <left/>
        <right/>
        <top/>
        <bottom style="medium">
          <color theme="0" tint="-4.9989318521683403E-2"/>
        </bottom>
      </border>
    </dxf>
    <dxf>
      <font>
        <b/>
        <i val="0"/>
        <strike val="0"/>
        <condense val="0"/>
        <extend val="0"/>
        <outline val="0"/>
        <shadow val="0"/>
        <u val="none"/>
        <vertAlign val="baseline"/>
        <sz val="14"/>
        <color theme="1" tint="0.34998626667073579"/>
        <name val="Calibri"/>
        <family val="2"/>
        <scheme val="minor"/>
      </font>
      <numFmt numFmtId="164" formatCode="&quot;$&quot;\ #,##0.00"/>
      <fill>
        <patternFill patternType="solid">
          <fgColor indexed="64"/>
          <bgColor theme="0" tint="-4.9989318521683403E-2"/>
        </patternFill>
      </fill>
      <alignment horizontal="center" vertical="center" textRotation="0" wrapText="0" indent="0" justifyLastLine="0" shrinkToFit="0" readingOrder="0"/>
      <border diagonalUp="0" diagonalDown="0" outline="0">
        <left/>
        <right/>
        <top/>
        <bottom style="medium">
          <color theme="0" tint="-4.9989318521683403E-2"/>
        </bottom>
      </border>
    </dxf>
    <dxf>
      <font>
        <b/>
        <i val="0"/>
        <strike val="0"/>
        <condense val="0"/>
        <extend val="0"/>
        <outline val="0"/>
        <shadow val="0"/>
        <u val="none"/>
        <vertAlign val="baseline"/>
        <sz val="14"/>
        <color theme="1" tint="0.34998626667073579"/>
        <name val="Calibri"/>
        <family val="2"/>
        <scheme val="minor"/>
      </font>
      <numFmt numFmtId="164" formatCode="&quot;$&quot;\ #,##0.00"/>
      <fill>
        <patternFill patternType="solid">
          <fgColor indexed="64"/>
          <bgColor theme="0" tint="-4.9989318521683403E-2"/>
        </patternFill>
      </fill>
      <alignment horizontal="center" vertical="center" textRotation="0" wrapText="0" indent="0" justifyLastLine="0" shrinkToFit="0" readingOrder="0"/>
      <border diagonalUp="0" diagonalDown="0" outline="0">
        <left/>
        <right/>
        <top/>
        <bottom style="medium">
          <color theme="0" tint="-4.9989318521683403E-2"/>
        </bottom>
      </border>
    </dxf>
    <dxf>
      <font>
        <b/>
        <i val="0"/>
        <strike val="0"/>
        <condense val="0"/>
        <extend val="0"/>
        <outline val="0"/>
        <shadow val="0"/>
        <u val="none"/>
        <vertAlign val="baseline"/>
        <sz val="14"/>
        <color theme="1" tint="0.34998626667073579"/>
        <name val="Calibri"/>
        <family val="2"/>
        <scheme val="minor"/>
      </font>
      <fill>
        <patternFill patternType="solid">
          <fgColor indexed="64"/>
          <bgColor theme="0" tint="-4.9989318521683403E-2"/>
        </patternFill>
      </fill>
      <alignment horizontal="center" vertical="center" textRotation="0" wrapText="0" indent="0" justifyLastLine="0" shrinkToFit="0" readingOrder="0"/>
    </dxf>
    <dxf>
      <font>
        <b/>
        <i val="0"/>
        <strike val="0"/>
        <condense val="0"/>
        <extend val="0"/>
        <outline val="0"/>
        <shadow val="0"/>
        <u val="none"/>
        <vertAlign val="baseline"/>
        <sz val="14"/>
        <color theme="1" tint="0.34998626667073579"/>
        <name val="Calibri"/>
        <family val="2"/>
        <scheme val="minor"/>
      </font>
      <fill>
        <patternFill patternType="solid">
          <fgColor indexed="64"/>
          <bgColor theme="0" tint="-4.9989318521683403E-2"/>
        </patternFill>
      </fill>
      <alignment horizontal="center" vertical="center" textRotation="0" wrapText="0" indent="0" justifyLastLine="0" shrinkToFit="0" readingOrder="0"/>
    </dxf>
    <dxf>
      <border>
        <left style="thin">
          <color rgb="FFFFFF66"/>
        </left>
        <right style="thin">
          <color rgb="FFFFFF66"/>
        </right>
        <vertical/>
        <horizontal/>
      </border>
    </dxf>
    <dxf>
      <border>
        <left style="thin">
          <color rgb="FFFFFF66"/>
        </left>
        <right style="thin">
          <color rgb="FFFFFF66"/>
        </right>
        <vertical/>
        <horizontal/>
      </border>
    </dxf>
    <dxf>
      <fill>
        <gradientFill type="path" left="0.5" right="0.5" top="0.5" bottom="0.5">
          <stop position="0">
            <color theme="0"/>
          </stop>
          <stop position="1">
            <color rgb="FFFFFF66"/>
          </stop>
        </gradientFill>
      </fill>
      <border>
        <left style="thin">
          <color rgb="FFFFFF66"/>
        </left>
        <right style="thin">
          <color rgb="FFFFFF66"/>
        </right>
        <top style="thin">
          <color rgb="FFFFFF66"/>
        </top>
        <vertical/>
        <horizontal/>
      </border>
    </dxf>
    <dxf>
      <fill>
        <gradientFill type="path" left="0.5" right="0.5" top="0.5" bottom="0.5">
          <stop position="0">
            <color theme="0"/>
          </stop>
          <stop position="1">
            <color rgb="FFFFFF66"/>
          </stop>
        </gradientFill>
      </fill>
      <border>
        <left style="thin">
          <color rgb="FFFFFF66"/>
        </left>
        <right style="thin">
          <color rgb="FFFFFF66"/>
        </right>
        <top style="thin">
          <color rgb="FFFFFF66"/>
        </top>
        <vertical/>
        <horizontal/>
      </border>
    </dxf>
    <dxf>
      <border>
        <left style="thin">
          <color rgb="FFFFFF66"/>
        </left>
        <right style="thin">
          <color rgb="FFFFFF66"/>
        </right>
        <vertical/>
        <horizontal/>
      </border>
    </dxf>
    <dxf>
      <fill>
        <gradientFill type="path" left="0.5" right="0.5" top="0.5" bottom="0.5">
          <stop position="0">
            <color theme="0"/>
          </stop>
          <stop position="1">
            <color rgb="FFFFFF66"/>
          </stop>
        </gradientFill>
      </fill>
      <border>
        <left style="thin">
          <color rgb="FFFFFF66"/>
        </left>
        <right style="thin">
          <color rgb="FFFFFF66"/>
        </right>
        <top style="thin">
          <color rgb="FFFFFF66"/>
        </top>
        <vertical/>
        <horizontal/>
      </border>
    </dxf>
    <dxf>
      <font>
        <b/>
        <i val="0"/>
        <strike val="0"/>
        <condense val="0"/>
        <extend val="0"/>
        <outline val="0"/>
        <shadow val="0"/>
        <u val="none"/>
        <vertAlign val="baseline"/>
        <sz val="14"/>
        <color theme="0" tint="-0.499984740745262"/>
        <name val="Calibri"/>
        <family val="2"/>
        <scheme val="minor"/>
      </font>
      <numFmt numFmtId="164" formatCode="&quot;$&quot;\ #,##0.00"/>
      <alignment horizontal="center" vertical="bottom" textRotation="0" wrapText="0" indent="0" justifyLastLine="0" shrinkToFit="0" readingOrder="0"/>
    </dxf>
    <dxf>
      <font>
        <b/>
        <i val="0"/>
        <strike val="0"/>
        <condense val="0"/>
        <extend val="0"/>
        <outline val="0"/>
        <shadow val="0"/>
        <u val="none"/>
        <vertAlign val="baseline"/>
        <sz val="14"/>
        <color theme="0" tint="-0.499984740745262"/>
        <name val="Calibri"/>
        <scheme val="minor"/>
      </font>
      <numFmt numFmtId="164" formatCode="&quot;$&quot;\ #,##0.00"/>
      <fill>
        <patternFill patternType="solid">
          <fgColor indexed="64"/>
          <bgColor theme="0" tint="-4.9989318521683403E-2"/>
        </patternFill>
      </fill>
      <alignment horizontal="center" vertical="bottom" textRotation="0" wrapText="0" indent="0" justifyLastLine="0" shrinkToFit="0" readingOrder="0"/>
      <border diagonalUp="0" diagonalDown="0">
        <left style="thin">
          <color theme="0"/>
        </left>
        <right style="medium">
          <color rgb="FF8745EC"/>
        </right>
        <top style="thin">
          <color theme="0"/>
        </top>
        <bottom style="thin">
          <color theme="0"/>
        </bottom>
        <vertical style="thin">
          <color theme="0"/>
        </vertical>
        <horizontal style="thin">
          <color theme="0"/>
        </horizontal>
      </border>
    </dxf>
    <dxf>
      <font>
        <b/>
        <i val="0"/>
        <strike val="0"/>
        <condense val="0"/>
        <extend val="0"/>
        <outline val="0"/>
        <shadow val="0"/>
        <u val="none"/>
        <vertAlign val="baseline"/>
        <sz val="14"/>
        <color theme="0" tint="-0.499984740745262"/>
        <name val="Calibri"/>
        <family val="2"/>
        <scheme val="minor"/>
      </font>
      <alignment horizontal="center" vertical="bottom" textRotation="0" wrapText="0" indent="0" justifyLastLine="0" shrinkToFit="0" readingOrder="0"/>
    </dxf>
    <dxf>
      <font>
        <b/>
        <i val="0"/>
        <strike val="0"/>
        <condense val="0"/>
        <extend val="0"/>
        <outline val="0"/>
        <shadow val="0"/>
        <u val="none"/>
        <vertAlign val="baseline"/>
        <sz val="14"/>
        <color theme="0" tint="-0.499984740745262"/>
        <name val="Calibri"/>
        <scheme val="minor"/>
      </font>
      <numFmt numFmtId="164" formatCode="&quot;$&quot;\ #,##0.00"/>
      <fill>
        <patternFill patternType="solid">
          <fgColor indexed="64"/>
          <bgColor theme="0" tint="-4.9989318521683403E-2"/>
        </patternFill>
      </fill>
      <alignment horizontal="center" vertical="bottom" textRotation="0" wrapText="0" indent="0" justifyLastLine="0" shrinkToFit="0" readingOrder="0"/>
      <border diagonalUp="0" diagonalDown="0">
        <left style="thin">
          <color theme="0"/>
        </left>
        <right style="thin">
          <color theme="0"/>
        </right>
        <top style="thin">
          <color theme="0"/>
        </top>
        <bottom style="thin">
          <color theme="0"/>
        </bottom>
        <vertical style="thin">
          <color theme="0"/>
        </vertical>
        <horizontal style="thin">
          <color theme="0"/>
        </horizontal>
      </border>
    </dxf>
    <dxf>
      <font>
        <b/>
        <i val="0"/>
        <strike val="0"/>
        <condense val="0"/>
        <extend val="0"/>
        <outline val="0"/>
        <shadow val="0"/>
        <u val="none"/>
        <vertAlign val="baseline"/>
        <sz val="14"/>
        <color theme="0" tint="-0.499984740745262"/>
        <name val="Calibri"/>
        <family val="2"/>
        <scheme val="minor"/>
      </font>
      <alignment horizontal="center" vertical="bottom" textRotation="0" wrapText="0" indent="0" justifyLastLine="0" shrinkToFit="0" readingOrder="0"/>
    </dxf>
    <dxf>
      <font>
        <b/>
        <i val="0"/>
        <strike val="0"/>
        <condense val="0"/>
        <extend val="0"/>
        <outline val="0"/>
        <shadow val="0"/>
        <u val="none"/>
        <vertAlign val="baseline"/>
        <sz val="14"/>
        <color theme="0" tint="-0.499984740745262"/>
        <name val="Calibri"/>
        <scheme val="minor"/>
      </font>
      <numFmt numFmtId="164" formatCode="&quot;$&quot;\ #,##0.00"/>
      <fill>
        <patternFill patternType="solid">
          <fgColor indexed="64"/>
          <bgColor theme="0" tint="-4.9989318521683403E-2"/>
        </patternFill>
      </fill>
      <alignment horizontal="center" vertical="bottom" textRotation="0" wrapText="0" indent="0" justifyLastLine="0" shrinkToFit="0" readingOrder="0"/>
      <border diagonalUp="0" diagonalDown="0" outline="0">
        <left/>
        <right style="thin">
          <color theme="0"/>
        </right>
        <top style="thin">
          <color theme="0"/>
        </top>
        <bottom style="thin">
          <color theme="0"/>
        </bottom>
      </border>
    </dxf>
    <dxf>
      <font>
        <b/>
        <i val="0"/>
        <strike val="0"/>
        <condense val="0"/>
        <extend val="0"/>
        <outline val="0"/>
        <shadow val="0"/>
        <u val="none"/>
        <vertAlign val="baseline"/>
        <sz val="14"/>
        <color theme="1" tint="0.34998626667073579"/>
        <name val="Calibri"/>
        <family val="2"/>
        <scheme val="minor"/>
      </font>
      <numFmt numFmtId="164" formatCode="&quot;$&quot;\ #,##0.00"/>
      <fill>
        <patternFill patternType="solid">
          <fgColor indexed="64"/>
          <bgColor theme="0" tint="-4.9989318521683403E-2"/>
        </patternFill>
      </fill>
      <alignment horizontal="center" vertical="center" textRotation="0" wrapText="0" indent="0" justifyLastLine="0" shrinkToFit="0" readingOrder="0"/>
      <border diagonalUp="0" diagonalDown="0" outline="0">
        <left/>
        <right/>
        <top/>
        <bottom style="medium">
          <color theme="0" tint="-4.9989318521683403E-2"/>
        </bottom>
      </border>
    </dxf>
    <dxf>
      <font>
        <strike val="0"/>
        <outline val="0"/>
        <shadow val="0"/>
        <u val="none"/>
        <vertAlign val="baseline"/>
        <sz val="14"/>
        <color theme="1" tint="0.34998626667073579"/>
        <name val="Calibri"/>
        <scheme val="minor"/>
      </font>
      <numFmt numFmtId="164" formatCode="&quot;$&quot;\ #,##0.00"/>
    </dxf>
    <dxf>
      <font>
        <b/>
        <i val="0"/>
        <strike val="0"/>
        <condense val="0"/>
        <extend val="0"/>
        <outline val="0"/>
        <shadow val="0"/>
        <u val="none"/>
        <vertAlign val="baseline"/>
        <sz val="14"/>
        <color theme="1" tint="0.34998626667073579"/>
        <name val="Calibri"/>
        <family val="2"/>
        <scheme val="minor"/>
      </font>
      <numFmt numFmtId="164" formatCode="&quot;$&quot;\ #,##0.00"/>
      <fill>
        <patternFill patternType="solid">
          <fgColor indexed="64"/>
          <bgColor theme="0" tint="-4.9989318521683403E-2"/>
        </patternFill>
      </fill>
      <alignment horizontal="center" vertical="center" textRotation="0" wrapText="0" indent="0" justifyLastLine="0" shrinkToFit="0" readingOrder="0"/>
      <border diagonalUp="0" diagonalDown="0" outline="0">
        <left/>
        <right/>
        <top/>
        <bottom style="medium">
          <color theme="0" tint="-4.9989318521683403E-2"/>
        </bottom>
      </border>
    </dxf>
    <dxf>
      <font>
        <b val="0"/>
        <i val="0"/>
        <strike val="0"/>
        <condense val="0"/>
        <extend val="0"/>
        <outline val="0"/>
        <shadow val="0"/>
        <u val="none"/>
        <vertAlign val="baseline"/>
        <sz val="14"/>
        <color theme="1" tint="0.34998626667073579"/>
        <name val="Calibri"/>
        <scheme val="minor"/>
      </font>
      <numFmt numFmtId="164" formatCode="&quot;$&quot;\ #,##0.00"/>
      <alignment horizontal="center" vertical="center" textRotation="0" wrapText="0" indent="0" justifyLastLine="0" shrinkToFit="0" readingOrder="0"/>
      <border diagonalUp="0" diagonalDown="0" outline="0">
        <left/>
        <right/>
        <top/>
        <bottom style="medium">
          <color theme="0" tint="-4.9989318521683403E-2"/>
        </bottom>
      </border>
    </dxf>
    <dxf>
      <font>
        <b/>
        <i val="0"/>
        <strike val="0"/>
        <condense val="0"/>
        <extend val="0"/>
        <outline val="0"/>
        <shadow val="0"/>
        <u val="none"/>
        <vertAlign val="baseline"/>
        <sz val="14"/>
        <color theme="1" tint="0.34998626667073579"/>
        <name val="Calibri"/>
        <family val="2"/>
        <scheme val="minor"/>
      </font>
      <numFmt numFmtId="164" formatCode="&quot;$&quot;\ #,##0.00"/>
      <fill>
        <patternFill patternType="solid">
          <fgColor indexed="64"/>
          <bgColor theme="0" tint="-4.9989318521683403E-2"/>
        </patternFill>
      </fill>
      <alignment horizontal="center" vertical="center" textRotation="0" wrapText="0" indent="0" justifyLastLine="0" shrinkToFit="0" readingOrder="0"/>
      <border diagonalUp="0" diagonalDown="0" outline="0">
        <left/>
        <right/>
        <top/>
        <bottom style="medium">
          <color theme="0" tint="-4.9989318521683403E-2"/>
        </bottom>
      </border>
    </dxf>
    <dxf>
      <font>
        <b val="0"/>
        <i val="0"/>
        <strike val="0"/>
        <condense val="0"/>
        <extend val="0"/>
        <outline val="0"/>
        <shadow val="0"/>
        <u val="none"/>
        <vertAlign val="baseline"/>
        <sz val="14"/>
        <color theme="1" tint="0.34998626667073579"/>
        <name val="Calibri"/>
        <scheme val="minor"/>
      </font>
      <numFmt numFmtId="164" formatCode="&quot;$&quot;\ #,##0.00"/>
      <alignment horizontal="center" vertical="center" textRotation="0" wrapText="0" indent="0" justifyLastLine="0" shrinkToFit="0" readingOrder="0"/>
      <border diagonalUp="0" diagonalDown="0">
        <left/>
        <right/>
        <top/>
        <bottom style="medium">
          <color theme="0" tint="-4.9989318521683403E-2"/>
        </bottom>
        <vertical/>
        <horizontal/>
      </border>
    </dxf>
    <dxf>
      <font>
        <b/>
        <i val="0"/>
        <strike val="0"/>
        <condense val="0"/>
        <extend val="0"/>
        <outline val="0"/>
        <shadow val="0"/>
        <u val="none"/>
        <vertAlign val="baseline"/>
        <sz val="14"/>
        <color theme="1" tint="0.34998626667073579"/>
        <name val="Calibri"/>
        <family val="2"/>
        <scheme val="minor"/>
      </font>
      <numFmt numFmtId="164" formatCode="&quot;$&quot;\ #,##0.00"/>
      <fill>
        <patternFill patternType="solid">
          <fgColor indexed="64"/>
          <bgColor theme="0" tint="-4.9989318521683403E-2"/>
        </patternFill>
      </fill>
      <alignment horizontal="center" vertical="center" textRotation="0" wrapText="0" indent="0" justifyLastLine="0" shrinkToFit="0" readingOrder="0"/>
      <border diagonalUp="0" diagonalDown="0" outline="0">
        <left/>
        <right/>
        <top/>
        <bottom style="medium">
          <color theme="0" tint="-4.9989318521683403E-2"/>
        </bottom>
      </border>
    </dxf>
    <dxf>
      <font>
        <b val="0"/>
        <i val="0"/>
        <strike val="0"/>
        <condense val="0"/>
        <extend val="0"/>
        <outline val="0"/>
        <shadow val="0"/>
        <u val="none"/>
        <vertAlign val="baseline"/>
        <sz val="14"/>
        <color theme="1" tint="0.34998626667073579"/>
        <name val="Calibri"/>
        <scheme val="minor"/>
      </font>
      <numFmt numFmtId="164" formatCode="&quot;$&quot;\ #,##0.00"/>
      <alignment horizontal="center" vertical="center" textRotation="0" wrapText="0" indent="0" justifyLastLine="0" shrinkToFit="0" readingOrder="0"/>
      <border diagonalUp="0" diagonalDown="0">
        <left/>
        <right/>
        <top/>
        <bottom style="medium">
          <color theme="0" tint="-4.9989318521683403E-2"/>
        </bottom>
        <vertical/>
        <horizontal/>
      </border>
    </dxf>
    <dxf>
      <font>
        <b/>
        <i val="0"/>
        <strike val="0"/>
        <condense val="0"/>
        <extend val="0"/>
        <outline val="0"/>
        <shadow val="0"/>
        <u val="none"/>
        <vertAlign val="baseline"/>
        <sz val="14"/>
        <color theme="1" tint="0.34998626667073579"/>
        <name val="Calibri"/>
        <family val="2"/>
        <scheme val="minor"/>
      </font>
      <numFmt numFmtId="164" formatCode="&quot;$&quot;\ #,##0.00"/>
      <fill>
        <patternFill patternType="solid">
          <fgColor indexed="64"/>
          <bgColor theme="0" tint="-4.9989318521683403E-2"/>
        </patternFill>
      </fill>
      <alignment horizontal="center" vertical="center" textRotation="0" wrapText="0" indent="0" justifyLastLine="0" shrinkToFit="0" readingOrder="0"/>
      <border diagonalUp="0" diagonalDown="0" outline="0">
        <left/>
        <right/>
        <top/>
        <bottom style="medium">
          <color theme="0" tint="-4.9989318521683403E-2"/>
        </bottom>
      </border>
    </dxf>
    <dxf>
      <font>
        <b val="0"/>
        <i val="0"/>
        <strike val="0"/>
        <condense val="0"/>
        <extend val="0"/>
        <outline val="0"/>
        <shadow val="0"/>
        <u val="none"/>
        <vertAlign val="baseline"/>
        <sz val="14"/>
        <color theme="1" tint="0.34998626667073579"/>
        <name val="Calibri"/>
        <scheme val="minor"/>
      </font>
      <numFmt numFmtId="164" formatCode="&quot;$&quot;\ #,##0.00"/>
      <alignment horizontal="center" vertical="center" textRotation="0" wrapText="0" indent="0" justifyLastLine="0" shrinkToFit="0" readingOrder="0"/>
      <border diagonalUp="0" diagonalDown="0">
        <left/>
        <right/>
        <top/>
        <bottom style="medium">
          <color theme="0" tint="-4.9989318521683403E-2"/>
        </bottom>
        <vertical/>
        <horizontal/>
      </border>
    </dxf>
    <dxf>
      <font>
        <b/>
        <i val="0"/>
        <strike val="0"/>
        <condense val="0"/>
        <extend val="0"/>
        <outline val="0"/>
        <shadow val="0"/>
        <u val="none"/>
        <vertAlign val="baseline"/>
        <sz val="14"/>
        <color theme="1" tint="0.34998626667073579"/>
        <name val="Calibri"/>
        <family val="2"/>
        <scheme val="minor"/>
      </font>
      <numFmt numFmtId="164" formatCode="&quot;$&quot;\ #,##0.00"/>
      <fill>
        <patternFill patternType="solid">
          <fgColor indexed="64"/>
          <bgColor theme="0" tint="-4.9989318521683403E-2"/>
        </patternFill>
      </fill>
      <alignment horizontal="center" vertical="center" textRotation="0" wrapText="0" indent="0" justifyLastLine="0" shrinkToFit="0" readingOrder="0"/>
      <border diagonalUp="0" diagonalDown="0" outline="0">
        <left/>
        <right/>
        <top/>
        <bottom style="medium">
          <color theme="0" tint="-4.9989318521683403E-2"/>
        </bottom>
      </border>
    </dxf>
    <dxf>
      <font>
        <b val="0"/>
        <i val="0"/>
        <strike val="0"/>
        <condense val="0"/>
        <extend val="0"/>
        <outline val="0"/>
        <shadow val="0"/>
        <u val="none"/>
        <vertAlign val="baseline"/>
        <sz val="14"/>
        <color theme="1" tint="0.34998626667073579"/>
        <name val="Calibri"/>
        <scheme val="minor"/>
      </font>
      <numFmt numFmtId="164" formatCode="&quot;$&quot;\ #,##0.00"/>
      <fill>
        <patternFill patternType="solid">
          <fgColor indexed="64"/>
          <bgColor theme="0"/>
        </patternFill>
      </fill>
      <alignment horizontal="center" vertical="center" textRotation="0" wrapText="0" indent="0" justifyLastLine="0" shrinkToFit="0" readingOrder="0"/>
      <border diagonalUp="0" diagonalDown="0">
        <left/>
        <right/>
        <top/>
        <bottom style="medium">
          <color theme="0" tint="-4.9989318521683403E-2"/>
        </bottom>
        <vertical/>
        <horizontal/>
      </border>
    </dxf>
    <dxf>
      <font>
        <b/>
        <i val="0"/>
        <strike val="0"/>
        <condense val="0"/>
        <extend val="0"/>
        <outline val="0"/>
        <shadow val="0"/>
        <u val="none"/>
        <vertAlign val="baseline"/>
        <sz val="14"/>
        <color theme="1" tint="0.34998626667073579"/>
        <name val="Calibri"/>
        <family val="2"/>
        <scheme val="minor"/>
      </font>
      <fill>
        <patternFill patternType="solid">
          <fgColor indexed="64"/>
          <bgColor theme="0" tint="-4.9989318521683403E-2"/>
        </patternFill>
      </fill>
      <alignment horizontal="center" vertical="center" textRotation="0" wrapText="0" indent="0" justifyLastLine="0" shrinkToFit="0" readingOrder="0"/>
    </dxf>
    <dxf>
      <font>
        <b val="0"/>
        <i val="0"/>
        <strike val="0"/>
        <condense val="0"/>
        <extend val="0"/>
        <outline val="0"/>
        <shadow val="0"/>
        <u val="none"/>
        <vertAlign val="baseline"/>
        <sz val="14"/>
        <color theme="1" tint="0.34998626667073579"/>
        <name val="Calibri"/>
        <scheme val="minor"/>
      </font>
      <numFmt numFmtId="2" formatCode="0.00"/>
      <alignment horizontal="center" vertical="center" textRotation="0" wrapText="0" indent="0" justifyLastLine="0" shrinkToFit="0" readingOrder="0"/>
      <border diagonalUp="0" diagonalDown="0" outline="0">
        <left/>
        <right/>
        <top/>
        <bottom style="medium">
          <color theme="0" tint="-4.9989318521683403E-2"/>
        </bottom>
      </border>
    </dxf>
    <dxf>
      <font>
        <b/>
        <i val="0"/>
        <strike val="0"/>
        <condense val="0"/>
        <extend val="0"/>
        <outline val="0"/>
        <shadow val="0"/>
        <u val="none"/>
        <vertAlign val="baseline"/>
        <sz val="14"/>
        <color theme="1" tint="0.34998626667073579"/>
        <name val="Calibri"/>
        <family val="2"/>
        <scheme val="minor"/>
      </font>
      <fill>
        <patternFill patternType="solid">
          <fgColor indexed="64"/>
          <bgColor theme="0" tint="-4.9989318521683403E-2"/>
        </patternFill>
      </fill>
      <alignment horizontal="center" vertical="center" textRotation="0" wrapText="0" indent="0" justifyLastLine="0" shrinkToFit="0" readingOrder="0"/>
    </dxf>
    <dxf>
      <font>
        <b val="0"/>
        <i val="0"/>
        <strike val="0"/>
        <condense val="0"/>
        <extend val="0"/>
        <outline val="0"/>
        <shadow val="0"/>
        <u val="none"/>
        <vertAlign val="baseline"/>
        <sz val="14"/>
        <color theme="1" tint="0.34998626667073579"/>
        <name val="Calibri"/>
        <scheme val="minor"/>
      </font>
      <numFmt numFmtId="164" formatCode="&quot;$&quot;\ #,##0.00"/>
      <fill>
        <patternFill patternType="solid">
          <fgColor indexed="64"/>
          <bgColor theme="0"/>
        </patternFill>
      </fill>
      <alignment horizontal="center" vertical="center" textRotation="0" wrapText="0" indent="0" justifyLastLine="0" shrinkToFit="0" readingOrder="0"/>
      <border diagonalUp="0" diagonalDown="0">
        <left/>
        <right/>
        <top/>
        <bottom style="medium">
          <color theme="0" tint="-4.9989318521683403E-2"/>
        </bottom>
      </border>
    </dxf>
    <dxf>
      <font>
        <b val="0"/>
        <i val="0"/>
        <strike val="0"/>
        <condense val="0"/>
        <extend val="0"/>
        <outline val="0"/>
        <shadow val="0"/>
        <u val="none"/>
        <vertAlign val="baseline"/>
        <sz val="12"/>
        <color auto="1"/>
        <name val="Calibri"/>
        <scheme val="none"/>
      </font>
      <fill>
        <patternFill patternType="solid">
          <fgColor rgb="FF000000"/>
          <bgColor rgb="FFFFFFFF"/>
        </patternFill>
      </fill>
      <alignment horizontal="center" vertical="bottom" textRotation="0" wrapText="0" indent="0" justifyLastLine="0" shrinkToFit="0" readingOrder="0"/>
    </dxf>
    <dxf>
      <font>
        <b/>
        <i val="0"/>
        <strike val="0"/>
        <condense val="0"/>
        <extend val="0"/>
        <outline val="0"/>
        <shadow val="0"/>
        <u val="none"/>
        <vertAlign val="baseline"/>
        <sz val="12"/>
        <color rgb="FF8745EC"/>
        <name val="Calibri"/>
        <scheme val="minor"/>
      </font>
      <fill>
        <patternFill patternType="solid">
          <fgColor indexed="64"/>
          <bgColor rgb="FFF8F3FF"/>
        </patternFill>
      </fill>
      <alignment horizontal="left" vertical="center" textRotation="0" wrapText="0" indent="1" justifyLastLine="0" shrinkToFit="0" readingOrder="0"/>
    </dxf>
    <dxf>
      <font>
        <b/>
        <i val="0"/>
        <strike val="0"/>
        <condense val="0"/>
        <extend val="0"/>
        <outline val="0"/>
        <shadow val="0"/>
        <u val="none"/>
        <vertAlign val="baseline"/>
        <sz val="14"/>
        <color theme="0" tint="-0.499984740745262"/>
        <name val="Calibri"/>
        <scheme val="minor"/>
      </font>
      <numFmt numFmtId="164" formatCode="&quot;$&quot;\ #,##0.00"/>
      <fill>
        <patternFill patternType="solid">
          <fgColor indexed="64"/>
          <bgColor theme="0" tint="-4.9989318521683403E-2"/>
        </patternFill>
      </fill>
      <alignment horizontal="center" vertical="bottom" textRotation="0" wrapText="0" indent="0" justifyLastLine="0" shrinkToFit="0" readingOrder="0"/>
      <border diagonalUp="0" diagonalDown="0">
        <left style="thin">
          <color theme="0"/>
        </left>
        <right style="medium">
          <color rgb="FF8745EC"/>
        </right>
        <top style="thin">
          <color theme="0"/>
        </top>
        <bottom style="thin">
          <color theme="0"/>
        </bottom>
        <vertical style="thin">
          <color theme="0"/>
        </vertical>
        <horizontal style="thin">
          <color theme="0"/>
        </horizontal>
      </border>
    </dxf>
    <dxf>
      <font>
        <b/>
        <i val="0"/>
        <strike val="0"/>
        <condense val="0"/>
        <extend val="0"/>
        <outline val="0"/>
        <shadow val="0"/>
        <u val="none"/>
        <vertAlign val="baseline"/>
        <sz val="14"/>
        <color theme="0" tint="-0.499984740745262"/>
        <name val="Calibri"/>
        <scheme val="minor"/>
      </font>
      <numFmt numFmtId="164" formatCode="&quot;$&quot;\ #,##0.00"/>
      <fill>
        <patternFill patternType="solid">
          <fgColor indexed="64"/>
          <bgColor theme="0" tint="-4.9989318521683403E-2"/>
        </patternFill>
      </fill>
      <alignment horizontal="center" vertical="bottom" textRotation="0" wrapText="0" indent="0" justifyLastLine="0" shrinkToFit="0" readingOrder="0"/>
      <border diagonalUp="0" diagonalDown="0">
        <left style="thin">
          <color theme="0"/>
        </left>
        <right style="thin">
          <color theme="0"/>
        </right>
        <top style="thin">
          <color theme="0"/>
        </top>
        <bottom style="thin">
          <color theme="0"/>
        </bottom>
        <vertical style="thin">
          <color theme="0"/>
        </vertical>
        <horizontal style="thin">
          <color theme="0"/>
        </horizontal>
      </border>
    </dxf>
    <dxf>
      <font>
        <b/>
        <i val="0"/>
        <strike val="0"/>
        <condense val="0"/>
        <extend val="0"/>
        <outline val="0"/>
        <shadow val="0"/>
        <u val="none"/>
        <vertAlign val="baseline"/>
        <sz val="14"/>
        <color theme="0" tint="-0.499984740745262"/>
        <name val="Calibri"/>
        <scheme val="minor"/>
      </font>
      <numFmt numFmtId="164" formatCode="&quot;$&quot;\ #,##0.00"/>
      <fill>
        <patternFill patternType="solid">
          <fgColor indexed="64"/>
          <bgColor theme="0" tint="-4.9989318521683403E-2"/>
        </patternFill>
      </fill>
      <alignment horizontal="center" vertical="bottom" textRotation="0" wrapText="0" indent="0" justifyLastLine="0" shrinkToFit="0" readingOrder="0"/>
      <border diagonalUp="0" diagonalDown="0" outline="0">
        <left/>
        <right style="thin">
          <color theme="0"/>
        </right>
        <top style="thin">
          <color theme="0"/>
        </top>
        <bottom style="thin">
          <color theme="0"/>
        </bottom>
      </border>
    </dxf>
    <dxf>
      <font>
        <strike val="0"/>
        <outline val="0"/>
        <shadow val="0"/>
        <u val="none"/>
        <vertAlign val="baseline"/>
        <sz val="14"/>
        <color theme="1" tint="0.34998626667073579"/>
        <name val="Calibri"/>
        <scheme val="minor"/>
      </font>
      <numFmt numFmtId="164" formatCode="&quot;$&quot;\ #,##0.00"/>
    </dxf>
    <dxf>
      <font>
        <b val="0"/>
        <i val="0"/>
        <strike val="0"/>
        <condense val="0"/>
        <extend val="0"/>
        <outline val="0"/>
        <shadow val="0"/>
        <u val="none"/>
        <vertAlign val="baseline"/>
        <sz val="14"/>
        <color theme="1" tint="0.34998626667073579"/>
        <name val="Calibri"/>
        <scheme val="minor"/>
      </font>
      <numFmt numFmtId="164" formatCode="&quot;$&quot;\ #,##0.00"/>
      <alignment horizontal="center" vertical="center" textRotation="0" wrapText="0" indent="0" justifyLastLine="0" shrinkToFit="0" readingOrder="0"/>
      <border diagonalUp="0" diagonalDown="0" outline="0">
        <left/>
        <right/>
        <top/>
        <bottom style="medium">
          <color theme="0" tint="-4.9989318521683403E-2"/>
        </bottom>
      </border>
    </dxf>
    <dxf>
      <font>
        <b val="0"/>
        <i val="0"/>
        <strike val="0"/>
        <condense val="0"/>
        <extend val="0"/>
        <outline val="0"/>
        <shadow val="0"/>
        <u val="none"/>
        <vertAlign val="baseline"/>
        <sz val="14"/>
        <color theme="1" tint="0.34998626667073579"/>
        <name val="Calibri"/>
        <scheme val="minor"/>
      </font>
      <numFmt numFmtId="164" formatCode="&quot;$&quot;\ #,##0.00"/>
      <alignment horizontal="center" vertical="center" textRotation="0" wrapText="0" indent="0" justifyLastLine="0" shrinkToFit="0" readingOrder="0"/>
      <border diagonalUp="0" diagonalDown="0">
        <left/>
        <right/>
        <top/>
        <bottom style="medium">
          <color theme="0" tint="-4.9989318521683403E-2"/>
        </bottom>
        <vertical/>
        <horizontal/>
      </border>
    </dxf>
    <dxf>
      <font>
        <b val="0"/>
        <i val="0"/>
        <strike val="0"/>
        <condense val="0"/>
        <extend val="0"/>
        <outline val="0"/>
        <shadow val="0"/>
        <u val="none"/>
        <vertAlign val="baseline"/>
        <sz val="14"/>
        <color theme="1" tint="0.34998626667073579"/>
        <name val="Calibri"/>
        <scheme val="minor"/>
      </font>
      <numFmt numFmtId="164" formatCode="&quot;$&quot;\ #,##0.00"/>
      <alignment horizontal="center" vertical="center" textRotation="0" wrapText="0" indent="0" justifyLastLine="0" shrinkToFit="0" readingOrder="0"/>
      <border diagonalUp="0" diagonalDown="0">
        <left/>
        <right/>
        <top/>
        <bottom style="medium">
          <color theme="0" tint="-4.9989318521683403E-2"/>
        </bottom>
        <vertical/>
        <horizontal/>
      </border>
    </dxf>
    <dxf>
      <font>
        <b val="0"/>
        <i val="0"/>
        <strike val="0"/>
        <condense val="0"/>
        <extend val="0"/>
        <outline val="0"/>
        <shadow val="0"/>
        <u val="none"/>
        <vertAlign val="baseline"/>
        <sz val="14"/>
        <color theme="1" tint="0.34998626667073579"/>
        <name val="Calibri"/>
        <scheme val="minor"/>
      </font>
      <numFmt numFmtId="164" formatCode="&quot;$&quot;\ #,##0.00"/>
      <alignment horizontal="center" vertical="center" textRotation="0" wrapText="0" indent="0" justifyLastLine="0" shrinkToFit="0" readingOrder="0"/>
      <border diagonalUp="0" diagonalDown="0">
        <left/>
        <right/>
        <top/>
        <bottom style="medium">
          <color theme="0" tint="-4.9989318521683403E-2"/>
        </bottom>
        <vertical/>
        <horizontal/>
      </border>
    </dxf>
    <dxf>
      <font>
        <b val="0"/>
        <i val="0"/>
        <strike val="0"/>
        <condense val="0"/>
        <extend val="0"/>
        <outline val="0"/>
        <shadow val="0"/>
        <u val="none"/>
        <vertAlign val="baseline"/>
        <sz val="14"/>
        <color theme="1" tint="0.34998626667073579"/>
        <name val="Calibri"/>
        <family val="2"/>
        <scheme val="minor"/>
      </font>
      <numFmt numFmtId="164" formatCode="&quot;$&quot;\ #,##0.00"/>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4"/>
        <color theme="1" tint="0.34998626667073579"/>
        <name val="Calibri"/>
        <scheme val="minor"/>
      </font>
      <numFmt numFmtId="2" formatCode="0.00"/>
      <alignment horizontal="center" vertical="center" textRotation="0" wrapText="0" indent="0" justifyLastLine="0" shrinkToFit="0" readingOrder="0"/>
      <border diagonalUp="0" diagonalDown="0" outline="0">
        <left/>
        <right/>
        <top/>
        <bottom style="medium">
          <color theme="0" tint="-4.9989318521683403E-2"/>
        </bottom>
      </border>
    </dxf>
    <dxf>
      <font>
        <b val="0"/>
        <i val="0"/>
        <strike val="0"/>
        <condense val="0"/>
        <extend val="0"/>
        <outline val="0"/>
        <shadow val="0"/>
        <u val="none"/>
        <vertAlign val="baseline"/>
        <sz val="14"/>
        <color theme="1" tint="0.34998626667073579"/>
        <name val="Calibri"/>
        <scheme val="minor"/>
      </font>
      <numFmt numFmtId="164" formatCode="&quot;$&quot;\ #,##0.00"/>
      <fill>
        <patternFill patternType="solid">
          <fgColor indexed="64"/>
          <bgColor theme="0"/>
        </patternFill>
      </fill>
      <alignment horizontal="center" vertical="center" textRotation="0" wrapText="0" indent="0" justifyLastLine="0" shrinkToFit="0" readingOrder="0"/>
      <border diagonalUp="0" diagonalDown="0">
        <left/>
        <right/>
        <top/>
        <bottom style="medium">
          <color theme="0" tint="-4.9989318521683403E-2"/>
        </bottom>
      </border>
    </dxf>
    <dxf>
      <font>
        <b val="0"/>
        <i val="0"/>
        <strike val="0"/>
        <condense val="0"/>
        <extend val="0"/>
        <outline val="0"/>
        <shadow val="0"/>
        <u val="none"/>
        <vertAlign val="baseline"/>
        <sz val="12"/>
        <color auto="1"/>
        <name val="Calibri"/>
        <scheme val="none"/>
      </font>
      <numFmt numFmtId="164" formatCode="&quot;$&quot;\ #,##0.00"/>
      <fill>
        <patternFill patternType="solid">
          <fgColor rgb="FF000000"/>
          <bgColor rgb="FFFFFFFF"/>
        </patternFill>
      </fill>
      <alignment horizontal="center" vertical="bottom" textRotation="0" wrapText="0" indent="0" justifyLastLine="0" shrinkToFit="0" readingOrder="0"/>
      <border diagonalUp="0" diagonalDown="0">
        <left/>
        <right/>
        <top/>
        <bottom style="medium">
          <color theme="0" tint="-4.9989318521683403E-2"/>
        </bottom>
      </border>
    </dxf>
    <dxf>
      <font>
        <b val="0"/>
        <i val="0"/>
        <strike val="0"/>
        <condense val="0"/>
        <extend val="0"/>
        <outline val="0"/>
        <shadow val="0"/>
        <u val="none"/>
        <vertAlign val="baseline"/>
        <sz val="12"/>
        <color auto="1"/>
        <name val="Calibri"/>
        <scheme val="none"/>
      </font>
      <fill>
        <patternFill patternType="solid">
          <fgColor rgb="FF000000"/>
          <bgColor rgb="FFFFFFFF"/>
        </patternFill>
      </fill>
      <alignment horizontal="center" vertical="bottom" textRotation="0" wrapText="0" indent="0" justifyLastLine="0" shrinkToFit="0" readingOrder="0"/>
    </dxf>
    <dxf>
      <font>
        <b/>
        <i val="0"/>
        <strike val="0"/>
        <condense val="0"/>
        <extend val="0"/>
        <outline val="0"/>
        <shadow val="0"/>
        <u val="none"/>
        <vertAlign val="baseline"/>
        <sz val="12"/>
        <color rgb="FF8745EC"/>
        <name val="Calibri"/>
        <scheme val="minor"/>
      </font>
      <fill>
        <patternFill patternType="solid">
          <fgColor indexed="64"/>
          <bgColor rgb="FFF8F3FF"/>
        </patternFill>
      </fill>
      <alignment horizontal="left" vertical="center" textRotation="0" wrapText="0" indent="1" justifyLastLine="0" shrinkToFit="0" readingOrder="0"/>
    </dxf>
    <dxf>
      <font>
        <b/>
        <i val="0"/>
      </font>
      <fill>
        <patternFill>
          <bgColor theme="0" tint="-4.9989318521683403E-2"/>
        </patternFill>
      </fill>
      <border>
        <left style="mediumDashDot">
          <color theme="0"/>
        </left>
        <right style="mediumDashDot">
          <color theme="0"/>
        </right>
        <top style="mediumDashDot">
          <color theme="0" tint="-4.9989318521683403E-2"/>
        </top>
        <bottom style="mediumDashDot">
          <color theme="0"/>
        </bottom>
        <vertical style="mediumDashDot">
          <color theme="0"/>
        </vertical>
        <horizontal style="mediumDashDot">
          <color theme="0"/>
        </horizontal>
      </border>
    </dxf>
    <dxf>
      <font>
        <color rgb="FF8745EC"/>
      </font>
      <fill>
        <patternFill>
          <bgColor rgb="FFF8F3FF"/>
        </patternFill>
      </fill>
    </dxf>
    <dxf>
      <border diagonalUp="1">
        <top style="slantDashDot">
          <color theme="0" tint="-4.9989318521683403E-2"/>
        </top>
        <bottom style="slantDashDot">
          <color theme="0" tint="-4.9989318521683403E-2"/>
        </bottom>
        <diagonal style="slantDashDot">
          <color theme="0" tint="-4.9989318521683403E-2"/>
        </diagonal>
        <vertical/>
        <horizontal style="slantDashDot">
          <color theme="0" tint="-4.9989318521683403E-2"/>
        </horizontal>
      </border>
    </dxf>
  </dxfs>
  <tableStyles count="1" defaultTableStyle="Estilo de tabla 1" defaultPivotStyle="PivotStyleLight16">
    <tableStyle name="Estilo de tabla 1" pivot="0" count="3" xr9:uid="{00000000-0011-0000-FFFF-FFFF00000000}">
      <tableStyleElement type="wholeTable" dxfId="57"/>
      <tableStyleElement type="headerRow" dxfId="56"/>
      <tableStyleElement type="totalRow" dxfId="55"/>
    </tableStyle>
  </tableStyles>
  <colors>
    <mruColors>
      <color rgb="FF8745EC"/>
      <color rgb="FFF8F3FF"/>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0</xdr:col>
      <xdr:colOff>254000</xdr:colOff>
      <xdr:row>4</xdr:row>
      <xdr:rowOff>152400</xdr:rowOff>
    </xdr:from>
    <xdr:to>
      <xdr:col>7</xdr:col>
      <xdr:colOff>444500</xdr:colOff>
      <xdr:row>35</xdr:row>
      <xdr:rowOff>76200</xdr:rowOff>
    </xdr:to>
    <xdr:sp macro="" textlink="">
      <xdr:nvSpPr>
        <xdr:cNvPr id="2" name="TextBox 4">
          <a:extLst>
            <a:ext uri="{FF2B5EF4-FFF2-40B4-BE49-F238E27FC236}">
              <a16:creationId xmlns:a16="http://schemas.microsoft.com/office/drawing/2014/main" id="{00000000-0008-0000-0000-000002000000}"/>
            </a:ext>
          </a:extLst>
        </xdr:cNvPr>
        <xdr:cNvSpPr txBox="1"/>
      </xdr:nvSpPr>
      <xdr:spPr>
        <a:xfrm>
          <a:off x="254000" y="1809750"/>
          <a:ext cx="7534275" cy="61150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 sz="1600">
              <a:solidFill>
                <a:schemeClr val="tx1">
                  <a:lumMod val="65000"/>
                  <a:lumOff val="35000"/>
                </a:schemeClr>
              </a:solidFill>
            </a:rPr>
            <a:t>En la plantilla de excel de</a:t>
          </a:r>
          <a:r>
            <a:rPr lang="es-ES" sz="1600" baseline="0">
              <a:solidFill>
                <a:schemeClr val="tx1">
                  <a:lumMod val="65000"/>
                  <a:lumOff val="35000"/>
                </a:schemeClr>
              </a:solidFill>
            </a:rPr>
            <a:t> comparación de precios entre proveedores le permitirá saber que proveedor le da el mejor precio para cada producto que quiera comprar.</a:t>
          </a:r>
          <a:r>
            <a:rPr lang="es-AR" sz="1100" b="0" i="0" u="none" strike="noStrike">
              <a:solidFill>
                <a:schemeClr val="dk1"/>
              </a:solidFill>
              <a:effectLst/>
              <a:latin typeface="+mn-lt"/>
              <a:ea typeface="+mn-ea"/>
              <a:cs typeface="+mn-cs"/>
            </a:rPr>
            <a:t>   </a:t>
          </a:r>
          <a:r>
            <a:rPr lang="es-AR" sz="1600"/>
            <a:t> </a:t>
          </a:r>
          <a:r>
            <a:rPr lang="es-AR" sz="1100" b="0" i="0" u="none" strike="noStrike">
              <a:solidFill>
                <a:schemeClr val="dk1"/>
              </a:solidFill>
              <a:effectLst/>
              <a:latin typeface="+mn-lt"/>
              <a:ea typeface="+mn-ea"/>
              <a:cs typeface="+mn-cs"/>
            </a:rPr>
            <a:t> </a:t>
          </a:r>
          <a:r>
            <a:rPr lang="es-AR" sz="1600"/>
            <a:t> </a:t>
          </a:r>
          <a:r>
            <a:rPr lang="es-AR" sz="1100" b="0" i="0" u="none" strike="noStrike">
              <a:solidFill>
                <a:schemeClr val="dk1"/>
              </a:solidFill>
              <a:effectLst/>
              <a:latin typeface="+mn-lt"/>
              <a:ea typeface="+mn-ea"/>
              <a:cs typeface="+mn-cs"/>
            </a:rPr>
            <a:t> </a:t>
          </a:r>
          <a:r>
            <a:rPr lang="es-AR" sz="1600"/>
            <a:t> </a:t>
          </a:r>
          <a:r>
            <a:rPr lang="es-AR" sz="1100" b="0" i="0" u="none" strike="noStrike">
              <a:solidFill>
                <a:schemeClr val="dk1"/>
              </a:solidFill>
              <a:effectLst/>
              <a:latin typeface="+mn-lt"/>
              <a:ea typeface="+mn-ea"/>
              <a:cs typeface="+mn-cs"/>
            </a:rPr>
            <a:t> </a:t>
          </a:r>
          <a:r>
            <a:rPr lang="es-AR" sz="1600"/>
            <a:t> </a:t>
          </a:r>
          <a:r>
            <a:rPr lang="es-AR" sz="1100" b="0" i="0" u="none" strike="noStrike">
              <a:solidFill>
                <a:schemeClr val="dk1"/>
              </a:solidFill>
              <a:effectLst/>
              <a:latin typeface="+mn-lt"/>
              <a:ea typeface="+mn-ea"/>
              <a:cs typeface="+mn-cs"/>
            </a:rPr>
            <a:t> </a:t>
          </a:r>
          <a:r>
            <a:rPr lang="es-AR" sz="1600"/>
            <a:t> </a:t>
          </a:r>
          <a:r>
            <a:rPr lang="es-AR" sz="1100" b="0" i="0" u="none" strike="noStrike">
              <a:solidFill>
                <a:schemeClr val="dk1"/>
              </a:solidFill>
              <a:effectLst/>
              <a:latin typeface="+mn-lt"/>
              <a:ea typeface="+mn-ea"/>
              <a:cs typeface="+mn-cs"/>
            </a:rPr>
            <a:t> </a:t>
          </a:r>
          <a:r>
            <a:rPr lang="es-AR" sz="1600"/>
            <a:t> </a:t>
          </a:r>
          <a:r>
            <a:rPr lang="es-AR" sz="1100" b="0" i="0" u="none" strike="noStrike">
              <a:solidFill>
                <a:schemeClr val="dk1"/>
              </a:solidFill>
              <a:effectLst/>
              <a:latin typeface="+mn-lt"/>
              <a:ea typeface="+mn-ea"/>
              <a:cs typeface="+mn-cs"/>
            </a:rPr>
            <a:t>   </a:t>
          </a:r>
          <a:r>
            <a:rPr lang="es-AR" sz="1600"/>
            <a:t> </a:t>
          </a:r>
          <a:r>
            <a:rPr lang="es-AR" sz="1100" b="0" i="0" u="none" strike="noStrike">
              <a:solidFill>
                <a:schemeClr val="dk1"/>
              </a:solidFill>
              <a:effectLst/>
              <a:latin typeface="+mn-lt"/>
              <a:ea typeface="+mn-ea"/>
              <a:cs typeface="+mn-cs"/>
            </a:rPr>
            <a:t> </a:t>
          </a:r>
          <a:r>
            <a:rPr lang="es-AR" sz="1600"/>
            <a:t> </a:t>
          </a:r>
        </a:p>
        <a:p>
          <a:endParaRPr lang="es-ES" sz="1600">
            <a:solidFill>
              <a:schemeClr val="tx1">
                <a:lumMod val="65000"/>
                <a:lumOff val="35000"/>
              </a:schemeClr>
            </a:solidFill>
          </a:endParaRPr>
        </a:p>
        <a:p>
          <a:r>
            <a:rPr lang="en-US" sz="1600">
              <a:solidFill>
                <a:schemeClr val="tx1">
                  <a:lumMod val="65000"/>
                  <a:lumOff val="35000"/>
                </a:schemeClr>
              </a:solidFill>
            </a:rPr>
            <a:t>Para usarla,</a:t>
          </a:r>
          <a:r>
            <a:rPr lang="en-US" sz="1600" baseline="0">
              <a:solidFill>
                <a:schemeClr val="tx1">
                  <a:lumMod val="65000"/>
                  <a:lumOff val="35000"/>
                </a:schemeClr>
              </a:solidFill>
            </a:rPr>
            <a:t> sigue estos pasos:</a:t>
          </a:r>
        </a:p>
        <a:p>
          <a:endParaRPr lang="en-US" sz="1600" baseline="0">
            <a:solidFill>
              <a:schemeClr val="tx1">
                <a:lumMod val="65000"/>
                <a:lumOff val="35000"/>
              </a:schemeClr>
            </a:solidFill>
          </a:endParaRPr>
        </a:p>
        <a:p>
          <a:r>
            <a:rPr lang="en-US" sz="1600" b="1" baseline="0">
              <a:solidFill>
                <a:schemeClr val="tx1">
                  <a:lumMod val="65000"/>
                  <a:lumOff val="35000"/>
                </a:schemeClr>
              </a:solidFill>
            </a:rPr>
            <a:t>1. </a:t>
          </a:r>
          <a:r>
            <a:rPr lang="es-ES" sz="1600" baseline="0">
              <a:solidFill>
                <a:schemeClr val="tx1">
                  <a:lumMod val="65000"/>
                  <a:lumOff val="35000"/>
                </a:schemeClr>
              </a:solidFill>
            </a:rPr>
            <a:t>Complete el nombre de los proveedores en la fila 8.</a:t>
          </a:r>
        </a:p>
        <a:p>
          <a:endParaRPr lang="en-US" sz="1600" baseline="0">
            <a:solidFill>
              <a:schemeClr val="tx1">
                <a:lumMod val="65000"/>
                <a:lumOff val="35000"/>
              </a:schemeClr>
            </a:solidFill>
          </a:endParaRPr>
        </a:p>
        <a:p>
          <a:r>
            <a:rPr lang="en-US" sz="1600" b="1" baseline="0">
              <a:solidFill>
                <a:schemeClr val="tx1">
                  <a:lumMod val="65000"/>
                  <a:lumOff val="35000"/>
                </a:schemeClr>
              </a:solidFill>
            </a:rPr>
            <a:t>2. </a:t>
          </a:r>
          <a:r>
            <a:rPr lang="es-ES" sz="1600" baseline="0">
              <a:solidFill>
                <a:schemeClr val="tx1">
                  <a:lumMod val="65000"/>
                  <a:lumOff val="35000"/>
                </a:schemeClr>
              </a:solidFill>
            </a:rPr>
            <a:t>Complete los productos a comparar en la columna B, la cantidad de cada uno de ellos en la columna C  y los precios a partir de la celda D9.</a:t>
          </a:r>
        </a:p>
        <a:p>
          <a:endParaRPr lang="en-US" sz="1600" baseline="0">
            <a:solidFill>
              <a:schemeClr val="tx1">
                <a:lumMod val="65000"/>
                <a:lumOff val="35000"/>
              </a:schemeClr>
            </a:solidFill>
          </a:endParaRPr>
        </a:p>
        <a:p>
          <a:r>
            <a:rPr lang="es-ES" sz="1600" b="1" baseline="0">
              <a:solidFill>
                <a:schemeClr val="tx1">
                  <a:lumMod val="65000"/>
                  <a:lumOff val="35000"/>
                </a:schemeClr>
              </a:solidFill>
            </a:rPr>
            <a:t>3. </a:t>
          </a:r>
          <a:r>
            <a:rPr lang="es-ES" sz="1600" baseline="0">
              <a:solidFill>
                <a:schemeClr val="tx1">
                  <a:lumMod val="65000"/>
                  <a:lumOff val="35000"/>
                </a:schemeClr>
              </a:solidFill>
              <a:latin typeface="+mn-lt"/>
              <a:ea typeface="+mn-ea"/>
              <a:cs typeface="+mn-cs"/>
            </a:rPr>
            <a:t>Opcional: Se pueden agregar datos adicionales que hacen a la decisión del proveedor: 	 	</a:t>
          </a:r>
          <a:r>
            <a:rPr lang="es-AR" sz="1600" baseline="0">
              <a:solidFill>
                <a:schemeClr val="tx1">
                  <a:lumMod val="65000"/>
                  <a:lumOff val="35000"/>
                </a:schemeClr>
              </a:solidFill>
              <a:latin typeface="+mn-lt"/>
              <a:ea typeface="+mn-ea"/>
              <a:cs typeface="+mn-cs"/>
            </a:rPr>
            <a:t>Cantidad de días de entrega</a:t>
          </a:r>
          <a:br>
            <a:rPr lang="es-AR" sz="1600" baseline="0">
              <a:solidFill>
                <a:schemeClr val="tx1">
                  <a:lumMod val="65000"/>
                  <a:lumOff val="35000"/>
                </a:schemeClr>
              </a:solidFill>
              <a:latin typeface="+mn-lt"/>
              <a:ea typeface="+mn-ea"/>
              <a:cs typeface="+mn-cs"/>
            </a:rPr>
          </a:br>
          <a:r>
            <a:rPr lang="es-AR" sz="1600" baseline="0">
              <a:solidFill>
                <a:schemeClr val="tx1">
                  <a:lumMod val="65000"/>
                  <a:lumOff val="35000"/>
                </a:schemeClr>
              </a:solidFill>
              <a:latin typeface="+mn-lt"/>
              <a:ea typeface="+mn-ea"/>
              <a:cs typeface="+mn-cs"/>
            </a:rPr>
            <a:t>		Costo de envío </a:t>
          </a:r>
        </a:p>
        <a:p>
          <a:r>
            <a:rPr lang="es-AR" sz="1600" baseline="0">
              <a:solidFill>
                <a:schemeClr val="tx1">
                  <a:lumMod val="65000"/>
                  <a:lumOff val="35000"/>
                </a:schemeClr>
              </a:solidFill>
              <a:latin typeface="+mn-lt"/>
              <a:ea typeface="+mn-ea"/>
              <a:cs typeface="+mn-cs"/>
            </a:rPr>
            <a:t>		Formas de pago </a:t>
          </a:r>
        </a:p>
        <a:p>
          <a:endParaRPr lang="es-AR" sz="1600" b="0" i="1" u="dbl" strike="noStrike" baseline="0">
            <a:solidFill>
              <a:schemeClr val="tx1">
                <a:lumMod val="65000"/>
                <a:lumOff val="35000"/>
              </a:schemeClr>
            </a:solidFill>
            <a:effectLst/>
            <a:latin typeface="+mn-lt"/>
            <a:ea typeface="+mn-ea"/>
            <a:cs typeface="+mn-cs"/>
          </a:endParaRPr>
        </a:p>
        <a:p>
          <a:endParaRPr lang="es-AR" sz="1600" b="0" i="1" u="dbl" strike="noStrike" baseline="0">
            <a:solidFill>
              <a:schemeClr val="tx1">
                <a:lumMod val="65000"/>
                <a:lumOff val="35000"/>
              </a:schemeClr>
            </a:solidFill>
            <a:effectLst/>
            <a:latin typeface="+mn-lt"/>
            <a:ea typeface="+mn-ea"/>
            <a:cs typeface="+mn-cs"/>
          </a:endParaRPr>
        </a:p>
        <a:p>
          <a:r>
            <a:rPr lang="es-AR" sz="1600" b="1" baseline="0">
              <a:solidFill>
                <a:schemeClr val="tx1">
                  <a:lumMod val="65000"/>
                  <a:lumOff val="35000"/>
                </a:schemeClr>
              </a:solidFill>
              <a:latin typeface="+mn-lt"/>
              <a:ea typeface="+mn-ea"/>
              <a:cs typeface="+mn-cs"/>
            </a:rPr>
            <a:t>Resultados</a:t>
          </a:r>
          <a:endParaRPr lang="es-AR" sz="1100" b="0" i="0" u="none" strike="noStrike">
            <a:solidFill>
              <a:schemeClr val="dk1"/>
            </a:solidFill>
            <a:effectLst/>
            <a:latin typeface="+mn-lt"/>
            <a:ea typeface="+mn-ea"/>
            <a:cs typeface="+mn-cs"/>
          </a:endParaRPr>
        </a:p>
        <a:p>
          <a:pPr marL="0" indent="0"/>
          <a:r>
            <a:rPr lang="es-AR" sz="1600" baseline="0">
              <a:solidFill>
                <a:schemeClr val="tx1">
                  <a:lumMod val="65000"/>
                  <a:lumOff val="35000"/>
                </a:schemeClr>
              </a:solidFill>
              <a:latin typeface="+mn-lt"/>
              <a:ea typeface="+mn-ea"/>
              <a:cs typeface="+mn-cs"/>
            </a:rPr>
            <a:t>Se obtiene el precio más bajo, el promedio y el más alto en las columnas J, K y L</a:t>
          </a:r>
        </a:p>
        <a:p>
          <a:pPr marL="0" indent="0"/>
          <a:r>
            <a:rPr lang="es-AR" sz="1600" baseline="0">
              <a:solidFill>
                <a:schemeClr val="tx1">
                  <a:lumMod val="65000"/>
                  <a:lumOff val="35000"/>
                </a:schemeClr>
              </a:solidFill>
              <a:latin typeface="+mn-lt"/>
              <a:ea typeface="+mn-ea"/>
              <a:cs typeface="+mn-cs"/>
            </a:rPr>
            <a:t>Se marcará en amarillo el proveedor que ofrece el precio más bajo total.</a:t>
          </a:r>
        </a:p>
        <a:p>
          <a:pPr marL="0" indent="0"/>
          <a:endParaRPr lang="es-AR" sz="1600" baseline="0">
            <a:solidFill>
              <a:schemeClr val="tx1">
                <a:lumMod val="65000"/>
                <a:lumOff val="35000"/>
              </a:schemeClr>
            </a:solidFill>
            <a:latin typeface="+mn-lt"/>
            <a:ea typeface="+mn-ea"/>
            <a:cs typeface="+mn-cs"/>
          </a:endParaRPr>
        </a:p>
        <a:p>
          <a:pPr marL="0" indent="0"/>
          <a:r>
            <a:rPr lang="es-AR" sz="1600" b="1" baseline="0">
              <a:solidFill>
                <a:schemeClr val="tx1">
                  <a:lumMod val="65000"/>
                  <a:lumOff val="35000"/>
                </a:schemeClr>
              </a:solidFill>
              <a:latin typeface="+mn-lt"/>
              <a:ea typeface="+mn-ea"/>
              <a:cs typeface="+mn-cs"/>
            </a:rPr>
            <a:t>Aclaración</a:t>
          </a:r>
        </a:p>
        <a:p>
          <a:pPr marL="0" indent="0"/>
          <a:r>
            <a:rPr lang="es-AR" sz="1600" baseline="0">
              <a:solidFill>
                <a:schemeClr val="tx1">
                  <a:lumMod val="65000"/>
                  <a:lumOff val="35000"/>
                </a:schemeClr>
              </a:solidFill>
              <a:latin typeface="+mn-lt"/>
              <a:ea typeface="+mn-ea"/>
              <a:cs typeface="+mn-cs"/>
            </a:rPr>
            <a:t>En el caso de que haya más de un proveedor con el precio más bajo se marcará en amarillo también.</a:t>
          </a:r>
        </a:p>
        <a:p>
          <a:endParaRPr lang="es-ES" sz="1600" baseline="0">
            <a:solidFill>
              <a:schemeClr val="tx1">
                <a:lumMod val="65000"/>
                <a:lumOff val="35000"/>
              </a:schemeClr>
            </a:solidFill>
            <a:latin typeface="+mn-lt"/>
            <a:ea typeface="+mn-ea"/>
            <a:cs typeface="+mn-cs"/>
          </a:endParaRPr>
        </a:p>
      </xdr:txBody>
    </xdr:sp>
    <xdr:clientData/>
  </xdr:twoCellAnchor>
  <xdr:twoCellAnchor editAs="absolute">
    <xdr:from>
      <xdr:col>1</xdr:col>
      <xdr:colOff>88899</xdr:colOff>
      <xdr:row>0</xdr:row>
      <xdr:rowOff>117475</xdr:rowOff>
    </xdr:from>
    <xdr:to>
      <xdr:col>6</xdr:col>
      <xdr:colOff>404812</xdr:colOff>
      <xdr:row>2</xdr:row>
      <xdr:rowOff>41275</xdr:rowOff>
    </xdr:to>
    <xdr:sp macro="" textlink="">
      <xdr:nvSpPr>
        <xdr:cNvPr id="6" name="TextBox 12">
          <a:extLst>
            <a:ext uri="{FF2B5EF4-FFF2-40B4-BE49-F238E27FC236}">
              <a16:creationId xmlns:a16="http://schemas.microsoft.com/office/drawing/2014/main" id="{00000000-0008-0000-0000-000006000000}"/>
            </a:ext>
          </a:extLst>
        </xdr:cNvPr>
        <xdr:cNvSpPr txBox="1"/>
      </xdr:nvSpPr>
      <xdr:spPr>
        <a:xfrm>
          <a:off x="362743" y="117475"/>
          <a:ext cx="6626225" cy="7334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2400" b="1">
              <a:solidFill>
                <a:schemeClr val="bg1"/>
              </a:solidFill>
            </a:rPr>
            <a:t>Comparación de precios entre proveedores</a:t>
          </a:r>
        </a:p>
      </xdr:txBody>
    </xdr:sp>
    <xdr:clientData/>
  </xdr:twoCellAnchor>
  <xdr:twoCellAnchor editAs="absolute">
    <xdr:from>
      <xdr:col>9</xdr:col>
      <xdr:colOff>431800</xdr:colOff>
      <xdr:row>0</xdr:row>
      <xdr:rowOff>117475</xdr:rowOff>
    </xdr:from>
    <xdr:to>
      <xdr:col>10</xdr:col>
      <xdr:colOff>1168400</xdr:colOff>
      <xdr:row>2</xdr:row>
      <xdr:rowOff>41275</xdr:rowOff>
    </xdr:to>
    <xdr:sp macro="" textlink="">
      <xdr:nvSpPr>
        <xdr:cNvPr id="7" name="TextBox 13">
          <a:extLst>
            <a:ext uri="{FF2B5EF4-FFF2-40B4-BE49-F238E27FC236}">
              <a16:creationId xmlns:a16="http://schemas.microsoft.com/office/drawing/2014/main" id="{00000000-0008-0000-0000-000007000000}"/>
            </a:ext>
          </a:extLst>
        </xdr:cNvPr>
        <xdr:cNvSpPr txBox="1"/>
      </xdr:nvSpPr>
      <xdr:spPr>
        <a:xfrm>
          <a:off x="10802144" y="117475"/>
          <a:ext cx="1998662" cy="7334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r>
            <a:rPr lang="en-US" sz="1400" b="1">
              <a:solidFill>
                <a:srgbClr val="DCF8F0"/>
              </a:solidFill>
              <a:latin typeface="Arial Rounded MT Bold" panose="020F0704030504030204" pitchFamily="34" charset="77"/>
              <a:ea typeface="Apple Symbols" panose="02000000000000000000" pitchFamily="2" charset="-79"/>
              <a:cs typeface="Apple Symbols" panose="02000000000000000000" pitchFamily="2" charset="-79"/>
            </a:rPr>
            <a:t>Larause</a:t>
          </a:r>
        </a:p>
      </xdr:txBody>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1</xdr:col>
      <xdr:colOff>0</xdr:colOff>
      <xdr:row>1</xdr:row>
      <xdr:rowOff>0</xdr:rowOff>
    </xdr:from>
    <xdr:to>
      <xdr:col>6</xdr:col>
      <xdr:colOff>187642</xdr:colOff>
      <xdr:row>2</xdr:row>
      <xdr:rowOff>40957</xdr:rowOff>
    </xdr:to>
    <xdr:sp macro="" textlink="">
      <xdr:nvSpPr>
        <xdr:cNvPr id="2" name="TextBox 1">
          <a:extLst>
            <a:ext uri="{FF2B5EF4-FFF2-40B4-BE49-F238E27FC236}">
              <a16:creationId xmlns:a16="http://schemas.microsoft.com/office/drawing/2014/main" id="{00000000-0008-0000-0100-000002000000}"/>
            </a:ext>
          </a:extLst>
        </xdr:cNvPr>
        <xdr:cNvSpPr txBox="1"/>
      </xdr:nvSpPr>
      <xdr:spPr>
        <a:xfrm>
          <a:off x="228600" y="190500"/>
          <a:ext cx="7675350" cy="7362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2400" b="1">
              <a:solidFill>
                <a:schemeClr val="bg1"/>
              </a:solidFill>
            </a:rPr>
            <a:t>Comparación</a:t>
          </a:r>
          <a:r>
            <a:rPr lang="en-US" sz="2400" b="1" baseline="0">
              <a:solidFill>
                <a:schemeClr val="bg1"/>
              </a:solidFill>
            </a:rPr>
            <a:t> de precios entre proveedores</a:t>
          </a:r>
          <a:endParaRPr lang="en-US" sz="2400" b="1">
            <a:solidFill>
              <a:schemeClr val="bg1"/>
            </a:solidFill>
          </a:endParaRPr>
        </a:p>
      </xdr:txBody>
    </xdr:sp>
    <xdr:clientData/>
  </xdr:twoCellAnchor>
  <xdr:twoCellAnchor editAs="absolute">
    <xdr:from>
      <xdr:col>8</xdr:col>
      <xdr:colOff>1111793</xdr:colOff>
      <xdr:row>1</xdr:row>
      <xdr:rowOff>155780</xdr:rowOff>
    </xdr:from>
    <xdr:to>
      <xdr:col>10</xdr:col>
      <xdr:colOff>1285466</xdr:colOff>
      <xdr:row>1</xdr:row>
      <xdr:rowOff>613297</xdr:rowOff>
    </xdr:to>
    <xdr:sp macro="" textlink="">
      <xdr:nvSpPr>
        <xdr:cNvPr id="3" name="TextBox 2">
          <a:extLst>
            <a:ext uri="{FF2B5EF4-FFF2-40B4-BE49-F238E27FC236}">
              <a16:creationId xmlns:a16="http://schemas.microsoft.com/office/drawing/2014/main" id="{00000000-0008-0000-0100-000003000000}"/>
            </a:ext>
          </a:extLst>
        </xdr:cNvPr>
        <xdr:cNvSpPr txBox="1"/>
      </xdr:nvSpPr>
      <xdr:spPr>
        <a:xfrm>
          <a:off x="11961826" y="346280"/>
          <a:ext cx="3012123" cy="4575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r>
            <a:rPr lang="en-US" sz="1400" b="1">
              <a:solidFill>
                <a:srgbClr val="F8F3FF"/>
              </a:solidFill>
              <a:latin typeface="Arial Rounded MT Bold" panose="020F0704030504030204" pitchFamily="34" charset="77"/>
              <a:ea typeface="Apple Symbols" panose="02000000000000000000" pitchFamily="2" charset="-79"/>
              <a:cs typeface="Apple Symbols" panose="02000000000000000000" pitchFamily="2" charset="-79"/>
            </a:rPr>
            <a:t>Larause</a:t>
          </a:r>
        </a:p>
      </xdr:txBody>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1</xdr:col>
      <xdr:colOff>0</xdr:colOff>
      <xdr:row>1</xdr:row>
      <xdr:rowOff>0</xdr:rowOff>
    </xdr:from>
    <xdr:to>
      <xdr:col>5</xdr:col>
      <xdr:colOff>1150725</xdr:colOff>
      <xdr:row>2</xdr:row>
      <xdr:rowOff>40957</xdr:rowOff>
    </xdr:to>
    <xdr:sp macro="" textlink="">
      <xdr:nvSpPr>
        <xdr:cNvPr id="2" name="TextBox 1">
          <a:extLst>
            <a:ext uri="{FF2B5EF4-FFF2-40B4-BE49-F238E27FC236}">
              <a16:creationId xmlns:a16="http://schemas.microsoft.com/office/drawing/2014/main" id="{00000000-0008-0000-0200-000002000000}"/>
            </a:ext>
          </a:extLst>
        </xdr:cNvPr>
        <xdr:cNvSpPr txBox="1"/>
      </xdr:nvSpPr>
      <xdr:spPr>
        <a:xfrm>
          <a:off x="228600" y="190500"/>
          <a:ext cx="7675350" cy="7362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2400" b="1">
              <a:solidFill>
                <a:schemeClr val="bg1"/>
              </a:solidFill>
            </a:rPr>
            <a:t>Comparación</a:t>
          </a:r>
          <a:r>
            <a:rPr lang="en-US" sz="2400" b="1" baseline="0">
              <a:solidFill>
                <a:schemeClr val="bg1"/>
              </a:solidFill>
            </a:rPr>
            <a:t> de precios entre proveedores</a:t>
          </a:r>
          <a:endParaRPr lang="en-US" sz="2400" b="1">
            <a:solidFill>
              <a:schemeClr val="bg1"/>
            </a:solidFill>
          </a:endParaRPr>
        </a:p>
      </xdr:txBody>
    </xdr:sp>
    <xdr:clientData/>
  </xdr:twoCellAnchor>
  <xdr:twoCellAnchor editAs="absolute">
    <xdr:from>
      <xdr:col>8</xdr:col>
      <xdr:colOff>1220801</xdr:colOff>
      <xdr:row>1</xdr:row>
      <xdr:rowOff>155780</xdr:rowOff>
    </xdr:from>
    <xdr:to>
      <xdr:col>10</xdr:col>
      <xdr:colOff>1171166</xdr:colOff>
      <xdr:row>1</xdr:row>
      <xdr:rowOff>613297</xdr:rowOff>
    </xdr:to>
    <xdr:sp macro="" textlink="">
      <xdr:nvSpPr>
        <xdr:cNvPr id="3" name="TextBox 2">
          <a:extLst>
            <a:ext uri="{FF2B5EF4-FFF2-40B4-BE49-F238E27FC236}">
              <a16:creationId xmlns:a16="http://schemas.microsoft.com/office/drawing/2014/main" id="{00000000-0008-0000-0200-000003000000}"/>
            </a:ext>
          </a:extLst>
        </xdr:cNvPr>
        <xdr:cNvSpPr txBox="1"/>
      </xdr:nvSpPr>
      <xdr:spPr>
        <a:xfrm>
          <a:off x="11961826" y="346280"/>
          <a:ext cx="3012123" cy="4575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r>
            <a:rPr lang="en-US" sz="1400" b="1">
              <a:solidFill>
                <a:srgbClr val="F8F3FF"/>
              </a:solidFill>
              <a:latin typeface="Arial Rounded MT Bold" panose="020F0704030504030204" pitchFamily="34" charset="77"/>
              <a:ea typeface="Apple Symbols" panose="02000000000000000000" pitchFamily="2" charset="-79"/>
              <a:cs typeface="Apple Symbols" panose="02000000000000000000" pitchFamily="2" charset="-79"/>
            </a:rPr>
            <a:t>Larause</a:t>
          </a:r>
        </a:p>
      </xdr:txBody>
    </xdr:sp>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https://soysena-my.sharepoint.com/personal/fabian_dsanchez_soy_sena_edu_co/Documents/Documentos/Analisis%20y%20Desarrollo%20de%20Software/ProyectoBrisasGems/Fichas%20tecnicas/Cuadro-de-Cotizaciones.xlsx" TargetMode="External"/><Relationship Id="rId1" Type="http://schemas.openxmlformats.org/officeDocument/2006/relationships/externalLinkPath" Target="Cuadro-de-Cotizacion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driveId="b!Co6H55iWXEW-SlP0WgQhHXOgT6ozGU1NpFXYHqK037U6gFRGePTxSpKj3vx4eZ8X" itemId="012XTHFQHK5EGYWHQE5NEYMTFFTNHHUJ25">
      <xxl21:absoluteUrl r:id="rId2"/>
    </xxl21:alternateUrls>
    <sheetNames>
      <sheetName val="Torre admin"/>
      <sheetName val="Monitor Admin"/>
      <sheetName val="DiscoSolido Admin"/>
      <sheetName val="Disco duro interno Admin"/>
      <sheetName val="Servidor Admin"/>
      <sheetName val="ram Admin"/>
      <sheetName val="Teclado Admin"/>
      <sheetName val="Mouse Admin"/>
      <sheetName val="Portatil Nosotros"/>
      <sheetName val="Monitor Nosotros"/>
      <sheetName val=" Disco mecanico Nosotros"/>
      <sheetName val=" Servidor Nosotros"/>
      <sheetName val=" ram nosotros"/>
      <sheetName val="Tarjeta de video nosotros"/>
      <sheetName val="Procesador Nosotros"/>
      <sheetName val="Teclado nosostros "/>
      <sheetName val="Muse nosotros"/>
      <sheetName val="software licencia"/>
      <sheetName val="licencia visual"/>
      <sheetName val="windows 11 licencia"/>
      <sheetName val="licencia SQL"/>
    </sheetNames>
    <sheetDataSet>
      <sheetData sheetId="0"/>
      <sheetData sheetId="1"/>
      <sheetData sheetId="2"/>
      <sheetData sheetId="3"/>
      <sheetData sheetId="4"/>
      <sheetData sheetId="5"/>
      <sheetData sheetId="6">
        <row r="8">
          <cell r="D8" t="str">
            <v>Combo Dell Wireless Km3322w Teclado + Mouse</v>
          </cell>
        </row>
      </sheetData>
      <sheetData sheetId="7"/>
      <sheetData sheetId="8">
        <row r="8">
          <cell r="D8" t="str">
            <v>Portatil Lenovo Ryzen 7 5825u Ram 24gb Solido 512gb Fhd</v>
          </cell>
        </row>
        <row r="9">
          <cell r="H9">
            <v>4049310</v>
          </cell>
        </row>
      </sheetData>
      <sheetData sheetId="9">
        <row r="8">
          <cell r="D8" t="str">
            <v>Monitor SAMSUNG Gamer 32" Pulgadas AG320 Plano Negro</v>
          </cell>
          <cell r="H8">
            <v>2408781</v>
          </cell>
        </row>
        <row r="9">
          <cell r="H9">
            <v>2877441</v>
          </cell>
        </row>
        <row r="10">
          <cell r="H10">
            <v>3302044.77</v>
          </cell>
        </row>
      </sheetData>
      <sheetData sheetId="10">
        <row r="8">
          <cell r="D8" t="str">
            <v>Disco Duro Interno Western Digital WD5000LPZX 2.5in 500gb Hdd Sata Iii Plata</v>
          </cell>
          <cell r="H8">
            <v>124652.61</v>
          </cell>
        </row>
        <row r="9">
          <cell r="H9">
            <v>516840</v>
          </cell>
        </row>
        <row r="10">
          <cell r="H10">
            <v>435810</v>
          </cell>
        </row>
      </sheetData>
      <sheetData sheetId="11">
        <row r="8">
          <cell r="D8" t="str">
            <v>ZimaBoard 832 Router de servidor de una sola placa X86 Computadora de una sola placa Almacenamiento en la red en la nube personal Servidor multimedia 4K Puerta de enlace Gigabit dual - PCIe x4 SATA</v>
          </cell>
          <cell r="H8">
            <v>1956318.24</v>
          </cell>
        </row>
        <row r="9">
          <cell r="H9">
            <v>8431500</v>
          </cell>
        </row>
        <row r="10">
          <cell r="H10">
            <v>5255997.8100000005</v>
          </cell>
        </row>
      </sheetData>
      <sheetData sheetId="12">
        <row r="8">
          <cell r="D8" t="str">
            <v>Memoria Ram Samsung 8gb Ddr3 1600mhz Portatil Laptop</v>
          </cell>
          <cell r="H8">
            <v>110376</v>
          </cell>
        </row>
        <row r="9">
          <cell r="H9">
            <v>1778280</v>
          </cell>
        </row>
        <row r="10">
          <cell r="H10">
            <v>1778280</v>
          </cell>
        </row>
      </sheetData>
      <sheetData sheetId="13">
        <row r="8">
          <cell r="D8" t="str">
            <v>Tarjeta De Video G210 1gb Ddr3 Hdmi Pci E</v>
          </cell>
          <cell r="H8">
            <v>416100</v>
          </cell>
        </row>
        <row r="9">
          <cell r="H9">
            <v>1543950</v>
          </cell>
        </row>
        <row r="10">
          <cell r="H10">
            <v>941700</v>
          </cell>
        </row>
      </sheetData>
      <sheetData sheetId="14">
        <row r="8">
          <cell r="D8" t="str">
            <v>Procesador Intel Core I5 14600k 3.5 Ghz Socket 1700</v>
          </cell>
          <cell r="G8">
            <v>926.53846153846155</v>
          </cell>
        </row>
        <row r="9">
          <cell r="H9">
            <v>4150049.9999999995</v>
          </cell>
        </row>
        <row r="10">
          <cell r="H10">
            <v>5753130</v>
          </cell>
        </row>
      </sheetData>
      <sheetData sheetId="15">
        <row r="8">
          <cell r="H8">
            <v>240681</v>
          </cell>
        </row>
        <row r="9">
          <cell r="H9">
            <v>197100</v>
          </cell>
        </row>
        <row r="10">
          <cell r="H10">
            <v>100740</v>
          </cell>
        </row>
      </sheetData>
      <sheetData sheetId="16">
        <row r="8">
          <cell r="H8">
            <v>206801.7</v>
          </cell>
        </row>
        <row r="9">
          <cell r="H9">
            <v>144321</v>
          </cell>
        </row>
        <row r="10">
          <cell r="H10">
            <v>197100</v>
          </cell>
        </row>
      </sheetData>
      <sheetData sheetId="17">
        <row r="8">
          <cell r="D8" t="str">
            <v>MICROSOFT WINDOWS 10 PROFESIONAL A 64 BITS OEM FQC-08981</v>
          </cell>
          <cell r="H8">
            <v>1007400</v>
          </cell>
        </row>
        <row r="9">
          <cell r="H9">
            <v>1401600</v>
          </cell>
        </row>
        <row r="10">
          <cell r="H10">
            <v>1949100</v>
          </cell>
        </row>
      </sheetData>
      <sheetData sheetId="18">
        <row r="8">
          <cell r="D8" t="str">
            <v>Licencia Visual Studio 2022 Enterprise</v>
          </cell>
          <cell r="H8">
            <v>1705442.79</v>
          </cell>
        </row>
        <row r="9">
          <cell r="H9">
            <v>1705442.79</v>
          </cell>
        </row>
        <row r="10">
          <cell r="H10">
            <v>1705442.79</v>
          </cell>
        </row>
      </sheetData>
      <sheetData sheetId="19">
        <row r="8">
          <cell r="D8" t="str">
            <v xml:space="preserve">Licencia Windows 11 Pro ESD Vitalicia
</v>
          </cell>
        </row>
        <row r="10">
          <cell r="H10">
            <v>1177199.46</v>
          </cell>
        </row>
      </sheetData>
      <sheetData sheetId="20">
        <row r="8">
          <cell r="D8" t="str">
            <v>Licencia de dispositivo SQL Server 2022 - 1 CAL</v>
          </cell>
          <cell r="H8">
            <v>580636.89</v>
          </cell>
        </row>
        <row r="9">
          <cell r="H9">
            <v>2832984</v>
          </cell>
        </row>
      </sheetData>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Comparación_precios2" displayName="Comparación_precios2" ref="B8:M26" totalsRowCount="1" headerRowDxfId="54" dataDxfId="53">
  <tableColumns count="12">
    <tableColumn id="9" xr3:uid="{77728322-F0D3-420C-9593-60EA97704E0E}" name="Tipo" dataDxfId="52"/>
    <tableColumn id="1" xr3:uid="{00000000-0010-0000-0000-000001000000}" name="PRODUCTO" totalsRowLabel="Total" dataDxfId="51" totalsRowDxfId="10">
      <calculatedColumnFormula>'[1]Monitor Admin'!$D$8</calculatedColumnFormula>
    </tableColumn>
    <tableColumn id="8" xr3:uid="{00000000-0010-0000-0000-000008000000}" name="CANTIDAD" dataDxfId="50" totalsRowDxfId="9"/>
    <tableColumn id="2" xr3:uid="{00000000-0010-0000-0000-000002000000}" name="PROVEEDOR 1 (Amazon)" totalsRowFunction="custom" dataDxfId="49" totalsRowDxfId="8">
      <calculatedColumnFormula>'[1]Monitor Admin'!$H$8</calculatedColumnFormula>
      <totalsRowFormula>ROUND(SUMPRODUCT(Comparación_precios2[[CANTIDAD]:[CANTIDAD]],Comparación_precios2[PROVEEDOR 1 (Amazon)]),2)</totalsRowFormula>
    </tableColumn>
    <tableColumn id="3" xr3:uid="{00000000-0010-0000-0000-000003000000}" name="PROVEEDOR 2 (Mercado libre)" totalsRowFunction="custom" dataDxfId="48" totalsRowDxfId="7">
      <calculatedColumnFormula>'[1]Monitor Admin'!$H$9</calculatedColumnFormula>
      <totalsRowFormula>ROUND(SUMPRODUCT(Comparación_precios2[[CANTIDAD]:[CANTIDAD]],Comparación_precios2[PROVEEDOR 2 (Mercado libre)]),2)</totalsRowFormula>
    </tableColumn>
    <tableColumn id="4" xr3:uid="{00000000-0010-0000-0000-000004000000}" name="PROVEEDOR 3 (otros)" totalsRowFunction="custom" dataDxfId="47" totalsRowDxfId="6">
      <calculatedColumnFormula>'[1]Monitor Admin'!$H$10</calculatedColumnFormula>
      <totalsRowFormula>ROUND(SUMPRODUCT(Comparación_precios2[[CANTIDAD]:[CANTIDAD]],Comparación_precios2[PROVEEDOR 3 (otros)]),2)</totalsRowFormula>
    </tableColumn>
    <tableColumn id="5" xr3:uid="{00000000-0010-0000-0000-000005000000}" name="PROVEEDOR 4" totalsRowFunction="custom" dataDxfId="46" totalsRowDxfId="5">
      <totalsRowFormula>ROUND(SUMPRODUCT(Comparación_precios2[[CANTIDAD]:[CANTIDAD]],Comparación_precios2[PROVEEDOR 4]),2)</totalsRowFormula>
    </tableColumn>
    <tableColumn id="6" xr3:uid="{00000000-0010-0000-0000-000006000000}" name="PROVEEDOR 5" totalsRowFunction="custom" dataDxfId="45" totalsRowDxfId="4">
      <totalsRowFormula>ROUND(SUMPRODUCT(Comparación_precios2[[CANTIDAD]:[CANTIDAD]],Comparación_precios2[PROVEEDOR 5]),2)</totalsRowFormula>
    </tableColumn>
    <tableColumn id="7" xr3:uid="{00000000-0010-0000-0000-000007000000}" name="PROVEEDOR 6" totalsRowFunction="custom" dataDxfId="44" totalsRowDxfId="3">
      <totalsRowFormula>ROUND(SUMPRODUCT(Comparación_precios2[[CANTIDAD]:[CANTIDAD]],Comparación_precios2[PROVEEDOR 6]),2)</totalsRowFormula>
    </tableColumn>
    <tableColumn id="11" xr3:uid="{00000000-0010-0000-0000-00000B000000}" name="PRECIO MÁS BAJO" dataDxfId="43" totalsRowDxfId="2">
      <calculatedColumnFormula>MIN(Comparación_precios2[[#This Row],[PROVEEDOR 1 (Amazon)]:[PROVEEDOR 6]])</calculatedColumnFormula>
    </tableColumn>
    <tableColumn id="12" xr3:uid="{00000000-0010-0000-0000-00000C000000}" name="PRECIO PROMEDIO" dataDxfId="42" totalsRowDxfId="1">
      <calculatedColumnFormula>IFERROR(AVERAGE(Comparación_precios2[[#This Row],[PROVEEDOR 1 (Amazon)]:[PROVEEDOR 6]]),0)</calculatedColumnFormula>
    </tableColumn>
    <tableColumn id="13" xr3:uid="{00000000-0010-0000-0000-00000D000000}" name="PRECIO MÁS ALTO" dataDxfId="41" totalsRowDxfId="0">
      <calculatedColumnFormula>MAX(Comparación_precios2[[#This Row],[PROVEEDOR 1 (Amazon)]:[PROVEEDOR 6]])</calculatedColumnFormula>
    </tableColumn>
  </tableColumns>
  <tableStyleInfo name="Estilo de tabla 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Comparación_precios24" displayName="Comparación_precios24" ref="B8:L25" totalsRowCount="1" headerRowDxfId="40" dataDxfId="39">
  <tableColumns count="11">
    <tableColumn id="1" xr3:uid="{00000000-0010-0000-0100-000001000000}" name="PRODUCTO" totalsRowLabel="Total" dataDxfId="38" totalsRowDxfId="37">
      <calculatedColumnFormula>'[1]Monitor Admin'!$D$8</calculatedColumnFormula>
    </tableColumn>
    <tableColumn id="8" xr3:uid="{00000000-0010-0000-0100-000008000000}" name="CANTIDAD" dataDxfId="36" totalsRowDxfId="35"/>
    <tableColumn id="2" xr3:uid="{00000000-0010-0000-0100-000002000000}" name="PROVEEDOR 1" totalsRowFunction="custom" dataDxfId="34" totalsRowDxfId="33">
      <calculatedColumnFormula>'[1]Monitor Nosotros'!$H$8*3</calculatedColumnFormula>
      <totalsRowFormula>ROUND(SUMPRODUCT(Comparación_precios24[[CANTIDAD]:[CANTIDAD]],Comparación_precios24[PROVEEDOR 1]),2)</totalsRowFormula>
    </tableColumn>
    <tableColumn id="3" xr3:uid="{00000000-0010-0000-0100-000003000000}" name="PROVEEDOR 2" totalsRowFunction="custom" dataDxfId="32" totalsRowDxfId="31">
      <calculatedColumnFormula>'[1]Portatil Nosotros'!$H$9*3</calculatedColumnFormula>
      <totalsRowFormula>ROUND(SUMPRODUCT(Comparación_precios24[[CANTIDAD]:[CANTIDAD]],Comparación_precios24[PROVEEDOR 2]),2)</totalsRowFormula>
    </tableColumn>
    <tableColumn id="4" xr3:uid="{00000000-0010-0000-0100-000004000000}" name="PROVEEDOR 3" totalsRowFunction="custom" dataDxfId="30" totalsRowDxfId="29">
      <calculatedColumnFormula>'[1]Monitor Nosotros'!$H$10 *3</calculatedColumnFormula>
      <totalsRowFormula>ROUND(SUMPRODUCT(Comparación_precios24[[CANTIDAD]:[CANTIDAD]],Comparación_precios24[PROVEEDOR 3]),2)</totalsRowFormula>
    </tableColumn>
    <tableColumn id="5" xr3:uid="{00000000-0010-0000-0100-000005000000}" name="PROVEEDOR 4" totalsRowFunction="custom" dataDxfId="28" totalsRowDxfId="27">
      <totalsRowFormula>ROUND(SUMPRODUCT(Comparación_precios24[[CANTIDAD]:[CANTIDAD]],Comparación_precios24[PROVEEDOR 4]),2)</totalsRowFormula>
    </tableColumn>
    <tableColumn id="6" xr3:uid="{00000000-0010-0000-0100-000006000000}" name="PROVEEDOR 5" totalsRowFunction="custom" dataDxfId="26" totalsRowDxfId="25">
      <totalsRowFormula>ROUND(SUMPRODUCT(Comparación_precios24[[CANTIDAD]:[CANTIDAD]],Comparación_precios24[PROVEEDOR 5]),2)</totalsRowFormula>
    </tableColumn>
    <tableColumn id="7" xr3:uid="{00000000-0010-0000-0100-000007000000}" name="PROVEEDOR 6" totalsRowFunction="custom" dataDxfId="24" totalsRowDxfId="23">
      <totalsRowFormula>ROUND(SUMPRODUCT(Comparación_precios24[[CANTIDAD]:[CANTIDAD]],Comparación_precios24[PROVEEDOR 6]),2)</totalsRowFormula>
    </tableColumn>
    <tableColumn id="11" xr3:uid="{00000000-0010-0000-0100-00000B000000}" name="PRECIO MÁS BAJO" dataDxfId="22" totalsRowDxfId="21">
      <calculatedColumnFormula>MIN(Comparación_precios24[[#This Row],[PROVEEDOR 1]:[PROVEEDOR 6]])</calculatedColumnFormula>
    </tableColumn>
    <tableColumn id="12" xr3:uid="{00000000-0010-0000-0100-00000C000000}" name="PRECIO PROMEDIO" dataDxfId="20" totalsRowDxfId="19">
      <calculatedColumnFormula>IFERROR(AVERAGE(Comparación_precios24[[#This Row],[PROVEEDOR 1]:[PROVEEDOR 6]]),0)</calculatedColumnFormula>
    </tableColumn>
    <tableColumn id="13" xr3:uid="{00000000-0010-0000-0100-00000D000000}" name="PRECIO MÁS ALTO" dataDxfId="18" totalsRowDxfId="17">
      <calculatedColumnFormula>MAX(Comparación_precios24[[#This Row],[PROVEEDOR 1]:[PROVEEDOR 6]])</calculatedColumnFormula>
    </tableColumn>
  </tableColumns>
  <tableStyleInfo name="Estilo de tabla 1"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K5"/>
  <sheetViews>
    <sheetView showGridLines="0" topLeftCell="A4" zoomScale="80" zoomScaleNormal="80" workbookViewId="0">
      <selection activeCell="H6" sqref="H6"/>
    </sheetView>
  </sheetViews>
  <sheetFormatPr baseColWidth="10" defaultColWidth="12" defaultRowHeight="15.75"/>
  <cols>
    <col min="1" max="1" width="4.83203125" style="18" customWidth="1"/>
    <col min="2" max="11" width="22" style="18" customWidth="1"/>
    <col min="12" max="16384" width="12" style="18"/>
  </cols>
  <sheetData>
    <row r="1" spans="2:11" ht="9.9499999999999993" customHeight="1"/>
    <row r="2" spans="2:11" customFormat="1" ht="54.95" customHeight="1">
      <c r="B2" s="5"/>
      <c r="C2" s="5"/>
      <c r="D2" s="5"/>
      <c r="E2" s="5"/>
      <c r="F2" s="5"/>
      <c r="G2" s="5"/>
      <c r="H2" s="5"/>
      <c r="I2" s="5"/>
      <c r="J2" s="5"/>
      <c r="K2" s="5"/>
    </row>
    <row r="3" spans="2:11" ht="24" customHeight="1"/>
    <row r="4" spans="2:11" ht="42" customHeight="1">
      <c r="B4" s="19" t="s">
        <v>0</v>
      </c>
      <c r="C4" s="20"/>
      <c r="D4" s="20"/>
      <c r="E4" s="20"/>
      <c r="F4" s="20"/>
      <c r="G4" s="20"/>
      <c r="H4" s="20"/>
      <c r="I4" s="20"/>
      <c r="J4" s="20"/>
      <c r="K4" s="20"/>
    </row>
    <row r="5" spans="2:11" ht="15" customHeight="1"/>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N43"/>
  <sheetViews>
    <sheetView showGridLines="0" tabSelected="1" topLeftCell="A9" zoomScale="90" zoomScaleNormal="90" workbookViewId="0">
      <selection activeCell="E13" sqref="E13"/>
    </sheetView>
  </sheetViews>
  <sheetFormatPr baseColWidth="10" defaultColWidth="9.33203125" defaultRowHeight="12.75"/>
  <cols>
    <col min="1" max="1" width="4" style="1" customWidth="1"/>
    <col min="2" max="2" width="23.5" style="1" customWidth="1"/>
    <col min="3" max="3" width="31.5" style="1" customWidth="1"/>
    <col min="4" max="4" width="27.5" style="1" customWidth="1"/>
    <col min="5" max="5" width="23.33203125" style="1" bestFit="1" customWidth="1"/>
    <col min="6" max="6" width="25.1640625" style="1" bestFit="1" customWidth="1"/>
    <col min="7" max="7" width="32.5" style="1" customWidth="1"/>
    <col min="8" max="8" width="22.1640625" style="1" bestFit="1" customWidth="1"/>
    <col min="9" max="9" width="22.1640625" style="1" customWidth="1"/>
    <col min="10" max="10" width="27.33203125" style="1" customWidth="1"/>
    <col min="11" max="11" width="23.5" style="3" customWidth="1"/>
    <col min="12" max="12" width="24.83203125" style="3" customWidth="1"/>
    <col min="13" max="13" width="20.5" style="1" customWidth="1"/>
    <col min="14" max="14" width="20.6640625" style="1" customWidth="1"/>
    <col min="15" max="16384" width="9.33203125" style="1"/>
  </cols>
  <sheetData>
    <row r="1" spans="2:14" ht="15" customHeight="1"/>
    <row r="2" spans="2:14" customFormat="1" ht="54.95" customHeight="1">
      <c r="B2" s="5"/>
      <c r="C2" s="5"/>
      <c r="D2" s="5"/>
      <c r="E2" s="5"/>
      <c r="F2" s="5"/>
      <c r="G2" s="5"/>
      <c r="H2" s="5"/>
      <c r="I2" s="30"/>
      <c r="J2" s="30"/>
      <c r="K2" s="30"/>
      <c r="L2" s="30"/>
    </row>
    <row r="3" spans="2:14" ht="15" customHeight="1"/>
    <row r="4" spans="2:14" ht="15" customHeight="1"/>
    <row r="5" spans="2:14" ht="28.5">
      <c r="B5" s="16" t="s">
        <v>1</v>
      </c>
      <c r="C5" s="16"/>
    </row>
    <row r="6" spans="2:14" ht="29.25" thickBot="1">
      <c r="B6" s="17" t="s">
        <v>2</v>
      </c>
      <c r="C6" s="17"/>
      <c r="D6" s="16"/>
      <c r="E6" s="16"/>
      <c r="F6" s="16"/>
      <c r="G6" s="16"/>
      <c r="H6" s="16"/>
      <c r="I6" s="16"/>
      <c r="J6" s="4"/>
      <c r="K6" s="4"/>
      <c r="L6" s="4"/>
      <c r="M6" s="4"/>
      <c r="N6" s="4"/>
    </row>
    <row r="7" spans="2:14" ht="24.75" customHeight="1" thickBot="1">
      <c r="J7" s="82" t="s">
        <v>3</v>
      </c>
      <c r="K7" s="83"/>
      <c r="L7" s="84"/>
    </row>
    <row r="8" spans="2:14" s="6" customFormat="1" ht="46.5" customHeight="1" thickBot="1">
      <c r="B8" s="80" t="s">
        <v>46</v>
      </c>
      <c r="C8" s="31" t="s">
        <v>4</v>
      </c>
      <c r="D8" s="31" t="s">
        <v>5</v>
      </c>
      <c r="E8" s="31" t="s">
        <v>58</v>
      </c>
      <c r="F8" s="31" t="s">
        <v>65</v>
      </c>
      <c r="G8" s="31" t="s">
        <v>69</v>
      </c>
      <c r="H8" s="31" t="s">
        <v>9</v>
      </c>
      <c r="I8" s="31" t="s">
        <v>10</v>
      </c>
      <c r="J8" s="31" t="s">
        <v>11</v>
      </c>
      <c r="K8" s="11" t="s">
        <v>12</v>
      </c>
      <c r="L8" s="10" t="s">
        <v>13</v>
      </c>
      <c r="M8" s="12" t="s">
        <v>14</v>
      </c>
    </row>
    <row r="9" spans="2:14" s="7" customFormat="1" ht="132" thickBot="1">
      <c r="B9" s="78" t="s">
        <v>47</v>
      </c>
      <c r="C9" s="59" t="s">
        <v>66</v>
      </c>
      <c r="D9" s="60">
        <v>1</v>
      </c>
      <c r="E9" s="42">
        <v>473166.08000000002</v>
      </c>
      <c r="F9" s="81" t="s">
        <v>67</v>
      </c>
      <c r="G9" s="61">
        <v>670000</v>
      </c>
      <c r="H9" s="61"/>
      <c r="I9" s="61"/>
      <c r="J9" s="75"/>
      <c r="K9" s="62">
        <f>MIN(Comparación_precios2[[#This Row],[PROVEEDOR 1 (Amazon)]:[PROVEEDOR 6]])</f>
        <v>473166.08000000002</v>
      </c>
      <c r="L9" s="8">
        <f>IFERROR(AVERAGE(Comparación_precios2[[#This Row],[PROVEEDOR 1 (Amazon)]:[PROVEEDOR 6]]),0)</f>
        <v>571583.04</v>
      </c>
      <c r="M9" s="14">
        <f>MAX(Comparación_precios2[[#This Row],[PROVEEDOR 1 (Amazon)]:[PROVEEDOR 6]])</f>
        <v>670000</v>
      </c>
    </row>
    <row r="10" spans="2:14" s="7" customFormat="1" ht="57" thickBot="1">
      <c r="B10" s="78" t="s">
        <v>48</v>
      </c>
      <c r="C10" s="57" t="s">
        <v>54</v>
      </c>
      <c r="D10" s="32">
        <v>1</v>
      </c>
      <c r="E10" s="9">
        <v>328305.84999999998</v>
      </c>
      <c r="F10" s="9">
        <v>475000</v>
      </c>
      <c r="G10" s="9">
        <v>507000</v>
      </c>
      <c r="H10" s="9"/>
      <c r="I10" s="9"/>
      <c r="J10" s="9"/>
      <c r="K10" s="13">
        <f>MIN(Comparación_precios2[[#This Row],[PROVEEDOR 1 (Amazon)]:[PROVEEDOR 6]])</f>
        <v>328305.84999999998</v>
      </c>
      <c r="L10" s="8">
        <f>IFERROR(AVERAGE(Comparación_precios2[[#This Row],[PROVEEDOR 1 (Amazon)]:[PROVEEDOR 6]]),0)</f>
        <v>436768.6166666667</v>
      </c>
      <c r="M10" s="14">
        <f>MAX(Comparación_precios2[[#This Row],[PROVEEDOR 1 (Amazon)]:[PROVEEDOR 6]])</f>
        <v>507000</v>
      </c>
    </row>
    <row r="11" spans="2:14" s="7" customFormat="1" ht="75.75" thickBot="1">
      <c r="B11" s="78" t="s">
        <v>49</v>
      </c>
      <c r="C11" s="57" t="s">
        <v>61</v>
      </c>
      <c r="D11" s="32">
        <v>1</v>
      </c>
      <c r="E11" s="9">
        <v>192671.98</v>
      </c>
      <c r="F11" s="9">
        <v>189929</v>
      </c>
      <c r="G11" s="9">
        <v>298000</v>
      </c>
      <c r="H11" s="9"/>
      <c r="I11" s="9"/>
      <c r="J11" s="9"/>
      <c r="K11" s="13">
        <f>MIN(Comparación_precios2[[#This Row],[PROVEEDOR 1 (Amazon)]:[PROVEEDOR 6]])</f>
        <v>189929</v>
      </c>
      <c r="L11" s="8">
        <f>IFERROR(AVERAGE(Comparación_precios2[[#This Row],[PROVEEDOR 1 (Amazon)]:[PROVEEDOR 6]]),0)</f>
        <v>226866.99333333332</v>
      </c>
      <c r="M11" s="14">
        <f>MAX(Comparación_precios2[[#This Row],[PROVEEDOR 1 (Amazon)]:[PROVEEDOR 6]])</f>
        <v>298000</v>
      </c>
    </row>
    <row r="12" spans="2:14" s="7" customFormat="1" ht="94.5" thickBot="1">
      <c r="B12" s="78" t="s">
        <v>50</v>
      </c>
      <c r="C12" s="57" t="s">
        <v>62</v>
      </c>
      <c r="D12" s="32">
        <v>1</v>
      </c>
      <c r="E12" s="9">
        <v>271510.26</v>
      </c>
      <c r="F12" s="57">
        <v>283000</v>
      </c>
      <c r="G12" s="9">
        <v>330000</v>
      </c>
      <c r="H12" s="9"/>
      <c r="I12" s="9"/>
      <c r="J12" s="9"/>
      <c r="K12" s="13">
        <f>MIN(Comparación_precios2[[#This Row],[PROVEEDOR 1 (Amazon)]:[PROVEEDOR 6]])</f>
        <v>271510.26</v>
      </c>
      <c r="L12" s="8">
        <f>IFERROR(AVERAGE(Comparación_precios2[[#This Row],[PROVEEDOR 1 (Amazon)]:[PROVEEDOR 6]]),0)</f>
        <v>294836.75333333336</v>
      </c>
      <c r="M12" s="14">
        <f>MAX(Comparación_precios2[[#This Row],[PROVEEDOR 1 (Amazon)]:[PROVEEDOR 6]])</f>
        <v>330000</v>
      </c>
    </row>
    <row r="13" spans="2:14" s="7" customFormat="1" ht="57" thickBot="1">
      <c r="B13" s="78" t="s">
        <v>51</v>
      </c>
      <c r="C13" s="57" t="s">
        <v>55</v>
      </c>
      <c r="D13" s="32">
        <v>1</v>
      </c>
      <c r="E13" s="9">
        <v>831798.64</v>
      </c>
      <c r="F13" s="9">
        <v>1190000</v>
      </c>
      <c r="G13" s="9">
        <v>1280000</v>
      </c>
      <c r="H13" s="9"/>
      <c r="I13" s="9"/>
      <c r="J13" s="9"/>
      <c r="K13" s="13">
        <f>MIN(Comparación_precios2[[#This Row],[PROVEEDOR 1 (Amazon)]:[PROVEEDOR 6]])</f>
        <v>831798.64</v>
      </c>
      <c r="L13" s="8">
        <f>IFERROR(AVERAGE(Comparación_precios2[[#This Row],[PROVEEDOR 1 (Amazon)]:[PROVEEDOR 6]]),0)</f>
        <v>1100599.5466666666</v>
      </c>
      <c r="M13" s="14">
        <f>MAX(Comparación_precios2[[#This Row],[PROVEEDOR 1 (Amazon)]:[PROVEEDOR 6]])</f>
        <v>1280000</v>
      </c>
    </row>
    <row r="14" spans="2:14" s="7" customFormat="1" ht="57" thickBot="1">
      <c r="B14" s="78" t="s">
        <v>52</v>
      </c>
      <c r="C14" s="57" t="s">
        <v>57</v>
      </c>
      <c r="D14" s="32">
        <v>1</v>
      </c>
      <c r="E14" s="9">
        <v>446750.22</v>
      </c>
      <c r="F14" s="9">
        <v>410000</v>
      </c>
      <c r="G14" s="9">
        <v>352000</v>
      </c>
      <c r="H14" s="9"/>
      <c r="I14" s="9"/>
      <c r="J14" s="9"/>
      <c r="K14" s="13">
        <f>MIN(Comparación_precios2[[#This Row],[PROVEEDOR 1 (Amazon)]:[PROVEEDOR 6]])</f>
        <v>352000</v>
      </c>
      <c r="L14" s="8">
        <f>IFERROR(AVERAGE(Comparación_precios2[[#This Row],[PROVEEDOR 1 (Amazon)]:[PROVEEDOR 6]]),0)</f>
        <v>402916.74</v>
      </c>
      <c r="M14" s="14">
        <f>MAX(Comparación_precios2[[#This Row],[PROVEEDOR 1 (Amazon)]:[PROVEEDOR 6]])</f>
        <v>446750.22</v>
      </c>
    </row>
    <row r="15" spans="2:14" s="2" customFormat="1" ht="57" thickBot="1">
      <c r="B15" s="78" t="s">
        <v>53</v>
      </c>
      <c r="C15" s="57" t="s">
        <v>56</v>
      </c>
      <c r="D15" s="32">
        <v>1</v>
      </c>
      <c r="E15" s="9">
        <v>280137.67</v>
      </c>
      <c r="F15" s="9">
        <v>629000</v>
      </c>
      <c r="G15" s="9">
        <v>629000</v>
      </c>
      <c r="H15" s="9"/>
      <c r="I15" s="9"/>
      <c r="J15" s="9"/>
      <c r="K15" s="27">
        <f>MIN(Comparación_precios2[[#This Row],[PROVEEDOR 1 (Amazon)]:[PROVEEDOR 6]])</f>
        <v>280137.67</v>
      </c>
      <c r="L15" s="28">
        <f>IFERROR(AVERAGE(Comparación_precios2[[#This Row],[PROVEEDOR 1 (Amazon)]:[PROVEEDOR 6]]),0)</f>
        <v>512712.55666666664</v>
      </c>
      <c r="M15" s="29">
        <f>MAX(Comparación_precios2[[#This Row],[PROVEEDOR 1 (Amazon)]:[PROVEEDOR 6]])</f>
        <v>629000</v>
      </c>
    </row>
    <row r="16" spans="2:14" s="2" customFormat="1" ht="75.75" thickBot="1">
      <c r="B16" s="79" t="s">
        <v>59</v>
      </c>
      <c r="C16" s="58" t="s">
        <v>60</v>
      </c>
      <c r="D16" s="46">
        <v>1</v>
      </c>
      <c r="E16" s="45">
        <v>384117.59</v>
      </c>
      <c r="F16" s="45">
        <v>530900</v>
      </c>
      <c r="G16" s="45">
        <v>450000</v>
      </c>
      <c r="H16" s="45"/>
      <c r="I16" s="45"/>
      <c r="J16" s="45"/>
      <c r="K16" s="27">
        <f>MIN(Comparación_precios2[[#This Row],[PROVEEDOR 1 (Amazon)]:[PROVEEDOR 6]])</f>
        <v>384117.59</v>
      </c>
      <c r="L16" s="8">
        <f>IFERROR(AVERAGE(Comparación_precios2[[#This Row],[PROVEEDOR 1 (Amazon)]:[PROVEEDOR 6]]),0)</f>
        <v>455005.86333333334</v>
      </c>
      <c r="M16" s="14">
        <f>MAX(Comparación_precios2[[#This Row],[PROVEEDOR 1 (Amazon)]:[PROVEEDOR 6]])</f>
        <v>530900</v>
      </c>
    </row>
    <row r="17" spans="2:13" s="2" customFormat="1" ht="38.25" thickBot="1">
      <c r="B17" s="79" t="s">
        <v>63</v>
      </c>
      <c r="C17" s="58" t="s">
        <v>64</v>
      </c>
      <c r="D17" s="46">
        <v>1</v>
      </c>
      <c r="E17" s="45">
        <v>162012.65</v>
      </c>
      <c r="F17" s="45">
        <v>99990</v>
      </c>
      <c r="G17" s="58" t="s">
        <v>68</v>
      </c>
      <c r="H17" s="45"/>
      <c r="I17" s="45"/>
      <c r="J17" s="45"/>
      <c r="K17" s="27">
        <f>MIN(Comparación_precios2[[#This Row],[PROVEEDOR 1 (Amazon)]:[PROVEEDOR 6]])</f>
        <v>99990</v>
      </c>
      <c r="L17" s="8">
        <f>IFERROR(AVERAGE(Comparación_precios2[[#This Row],[PROVEEDOR 1 (Amazon)]:[PROVEEDOR 6]]),0)</f>
        <v>131001.325</v>
      </c>
      <c r="M17" s="14">
        <f>MAX(Comparación_precios2[[#This Row],[PROVEEDOR 1 (Amazon)]:[PROVEEDOR 6]])</f>
        <v>162012.65</v>
      </c>
    </row>
    <row r="18" spans="2:13" s="2" customFormat="1" ht="19.5" thickBot="1">
      <c r="B18" s="79"/>
      <c r="C18" s="58"/>
      <c r="D18" s="46"/>
      <c r="E18" s="45"/>
      <c r="F18" s="45"/>
      <c r="G18" s="45"/>
      <c r="H18" s="45"/>
      <c r="I18" s="45"/>
      <c r="J18" s="45"/>
      <c r="K18" s="27">
        <f>MIN(Comparación_precios2[[#This Row],[PROVEEDOR 1 (Amazon)]:[PROVEEDOR 6]])</f>
        <v>0</v>
      </c>
      <c r="L18" s="28">
        <f>IFERROR(AVERAGE(Comparación_precios2[[#This Row],[PROVEEDOR 1 (Amazon)]:[PROVEEDOR 6]]),0)</f>
        <v>0</v>
      </c>
      <c r="M18" s="29">
        <f>MAX(Comparación_precios2[[#This Row],[PROVEEDOR 1 (Amazon)]:[PROVEEDOR 6]])</f>
        <v>0</v>
      </c>
    </row>
    <row r="19" spans="2:13" s="2" customFormat="1" ht="19.5" thickBot="1">
      <c r="B19" s="76"/>
      <c r="C19" s="42"/>
      <c r="D19" s="43"/>
      <c r="E19" s="44"/>
      <c r="F19" s="44"/>
      <c r="G19" s="44"/>
      <c r="H19" s="44"/>
      <c r="I19" s="42"/>
      <c r="J19" s="56"/>
      <c r="K19" s="27">
        <f>MIN(Comparación_precios2[[#This Row],[PROVEEDOR 1 (Amazon)]:[PROVEEDOR 6]])</f>
        <v>0</v>
      </c>
      <c r="L19" s="8">
        <f>IFERROR(AVERAGE(Comparación_precios2[[#This Row],[PROVEEDOR 1 (Amazon)]:[PROVEEDOR 6]]),0)</f>
        <v>0</v>
      </c>
      <c r="M19" s="14">
        <f>MAX(Comparación_precios2[[#This Row],[PROVEEDOR 1 (Amazon)]:[PROVEEDOR 6]])</f>
        <v>0</v>
      </c>
    </row>
    <row r="20" spans="2:13" s="2" customFormat="1" ht="19.5" thickBot="1">
      <c r="B20" s="76"/>
      <c r="C20" s="42"/>
      <c r="D20" s="43"/>
      <c r="E20" s="44"/>
      <c r="F20" s="44"/>
      <c r="G20" s="44"/>
      <c r="H20" s="44"/>
      <c r="I20" s="42"/>
      <c r="J20" s="56"/>
      <c r="K20" s="27">
        <f>MIN(Comparación_precios2[[#This Row],[PROVEEDOR 1 (Amazon)]:[PROVEEDOR 6]])</f>
        <v>0</v>
      </c>
      <c r="L20" s="8">
        <f>IFERROR(AVERAGE(Comparación_precios2[[#This Row],[PROVEEDOR 1 (Amazon)]:[PROVEEDOR 6]]),0)</f>
        <v>0</v>
      </c>
      <c r="M20" s="14">
        <f>MAX(Comparación_precios2[[#This Row],[PROVEEDOR 1 (Amazon)]:[PROVEEDOR 6]])</f>
        <v>0</v>
      </c>
    </row>
    <row r="21" spans="2:13" s="2" customFormat="1" ht="19.5" thickBot="1">
      <c r="B21" s="76"/>
      <c r="C21" s="42"/>
      <c r="D21" s="43"/>
      <c r="E21" s="44"/>
      <c r="F21" s="44"/>
      <c r="G21" s="44"/>
      <c r="H21" s="44"/>
      <c r="I21" s="42"/>
      <c r="J21" s="56"/>
      <c r="K21" s="27">
        <f>MIN(Comparación_precios2[[#This Row],[PROVEEDOR 1 (Amazon)]:[PROVEEDOR 6]])</f>
        <v>0</v>
      </c>
      <c r="L21" s="8">
        <f>IFERROR(AVERAGE(Comparación_precios2[[#This Row],[PROVEEDOR 1 (Amazon)]:[PROVEEDOR 6]]),0)</f>
        <v>0</v>
      </c>
      <c r="M21" s="14">
        <f>MAX(Comparación_precios2[[#This Row],[PROVEEDOR 1 (Amazon)]:[PROVEEDOR 6]])</f>
        <v>0</v>
      </c>
    </row>
    <row r="22" spans="2:13" s="2" customFormat="1" ht="19.5" thickBot="1">
      <c r="B22" s="76"/>
      <c r="C22" s="42"/>
      <c r="D22" s="43"/>
      <c r="E22" s="44"/>
      <c r="F22" s="44"/>
      <c r="G22" s="44"/>
      <c r="H22" s="44"/>
      <c r="I22" s="42"/>
      <c r="J22" s="56"/>
      <c r="K22" s="27">
        <f>MIN(Comparación_precios2[[#This Row],[PROVEEDOR 1 (Amazon)]:[PROVEEDOR 6]])</f>
        <v>0</v>
      </c>
      <c r="L22" s="8">
        <f>IFERROR(AVERAGE(Comparación_precios2[[#This Row],[PROVEEDOR 1 (Amazon)]:[PROVEEDOR 6]]),0)</f>
        <v>0</v>
      </c>
      <c r="M22" s="14">
        <f>MAX(Comparación_precios2[[#This Row],[PROVEEDOR 1 (Amazon)]:[PROVEEDOR 6]])</f>
        <v>0</v>
      </c>
    </row>
    <row r="23" spans="2:13" s="2" customFormat="1" ht="19.5" thickBot="1">
      <c r="B23" s="76"/>
      <c r="C23" s="42"/>
      <c r="D23" s="43"/>
      <c r="E23" s="44"/>
      <c r="F23" s="44"/>
      <c r="G23" s="44"/>
      <c r="H23" s="44"/>
      <c r="I23" s="42"/>
      <c r="J23" s="56"/>
      <c r="K23" s="27">
        <f>MIN(Comparación_precios2[[#This Row],[PROVEEDOR 1 (Amazon)]:[PROVEEDOR 6]])</f>
        <v>0</v>
      </c>
      <c r="L23" s="8">
        <f>IFERROR(AVERAGE(Comparación_precios2[[#This Row],[PROVEEDOR 1 (Amazon)]:[PROVEEDOR 6]]),0)</f>
        <v>0</v>
      </c>
      <c r="M23" s="14">
        <f>MAX(Comparación_precios2[[#This Row],[PROVEEDOR 1 (Amazon)]:[PROVEEDOR 6]])</f>
        <v>0</v>
      </c>
    </row>
    <row r="24" spans="2:13" s="2" customFormat="1" ht="19.5" thickBot="1">
      <c r="B24" s="76"/>
      <c r="C24" s="42"/>
      <c r="D24" s="43"/>
      <c r="E24" s="44"/>
      <c r="F24" s="44"/>
      <c r="G24" s="44"/>
      <c r="H24" s="44"/>
      <c r="I24" s="42"/>
      <c r="J24" s="56"/>
      <c r="K24" s="27">
        <f>MIN(Comparación_precios2[[#This Row],[PROVEEDOR 1 (Amazon)]:[PROVEEDOR 6]])</f>
        <v>0</v>
      </c>
      <c r="L24" s="8">
        <f>IFERROR(AVERAGE(Comparación_precios2[[#This Row],[PROVEEDOR 1 (Amazon)]:[PROVEEDOR 6]]),0)</f>
        <v>0</v>
      </c>
      <c r="M24" s="14">
        <f>MAX(Comparación_precios2[[#This Row],[PROVEEDOR 1 (Amazon)]:[PROVEEDOR 6]])</f>
        <v>0</v>
      </c>
    </row>
    <row r="25" spans="2:13" s="2" customFormat="1" ht="19.5" thickBot="1">
      <c r="B25" s="77"/>
      <c r="C25" s="42"/>
      <c r="D25" s="43"/>
      <c r="E25" s="44"/>
      <c r="F25" s="44"/>
      <c r="G25" s="44"/>
      <c r="H25" s="44"/>
      <c r="I25" s="42"/>
      <c r="J25" s="56"/>
      <c r="K25" s="27">
        <f>MIN(Comparación_precios2[[#This Row],[PROVEEDOR 1 (Amazon)]:[PROVEEDOR 6]])</f>
        <v>0</v>
      </c>
      <c r="L25" s="8">
        <f>IFERROR(AVERAGE(Comparación_precios2[[#This Row],[PROVEEDOR 1 (Amazon)]:[PROVEEDOR 6]]),0)</f>
        <v>0</v>
      </c>
      <c r="M25" s="14">
        <f>MAX(Comparación_precios2[[#This Row],[PROVEEDOR 1 (Amazon)]:[PROVEEDOR 6]])</f>
        <v>0</v>
      </c>
    </row>
    <row r="26" spans="2:13" s="2" customFormat="1" ht="19.5" thickBot="1">
      <c r="B26"/>
      <c r="C26" s="33" t="s">
        <v>15</v>
      </c>
      <c r="D26" s="33"/>
      <c r="E26" s="34">
        <f>ROUND(SUMPRODUCT(Comparación_precios2[[CANTIDAD]:[CANTIDAD]],Comparación_precios2[PROVEEDOR 1 (Amazon)]),2)</f>
        <v>3370470.94</v>
      </c>
      <c r="F26" s="34">
        <f>ROUND(SUMPRODUCT(Comparación_precios2[[CANTIDAD]:[CANTIDAD]],Comparación_precios2[PROVEEDOR 2 (Mercado libre)]),2)</f>
        <v>3807819</v>
      </c>
      <c r="G26" s="34">
        <f>ROUND(SUMPRODUCT(Comparación_precios2[[CANTIDAD]:[CANTIDAD]],Comparación_precios2[PROVEEDOR 3 (otros)]),2)</f>
        <v>4516000</v>
      </c>
      <c r="H26" s="34">
        <f>ROUND(SUMPRODUCT(Comparación_precios2[[CANTIDAD]:[CANTIDAD]],Comparación_precios2[PROVEEDOR 4]),2)</f>
        <v>0</v>
      </c>
      <c r="I26" s="34">
        <f>ROUND(SUMPRODUCT(Comparación_precios2[[CANTIDAD]:[CANTIDAD]],Comparación_precios2[PROVEEDOR 5]),2)</f>
        <v>0</v>
      </c>
      <c r="J26" s="34">
        <f>ROUND(SUMPRODUCT(Comparación_precios2[[CANTIDAD]:[CANTIDAD]],Comparación_precios2[PROVEEDOR 6]),2)</f>
        <v>0</v>
      </c>
      <c r="K26" s="35"/>
      <c r="L26" s="35"/>
      <c r="M26" s="36"/>
    </row>
    <row r="27" spans="2:13" s="2" customFormat="1">
      <c r="B27" s="1"/>
      <c r="C27" s="1"/>
      <c r="D27" s="1"/>
      <c r="E27" s="1"/>
      <c r="F27" s="1"/>
      <c r="G27" s="1"/>
      <c r="H27" s="1"/>
      <c r="I27" s="1"/>
      <c r="J27" s="1"/>
      <c r="K27" s="3"/>
      <c r="L27" s="3"/>
    </row>
    <row r="28" spans="2:13" s="2" customFormat="1" ht="48.6" customHeight="1" thickBot="1">
      <c r="B28" s="1"/>
      <c r="C28" s="1"/>
      <c r="D28" s="1"/>
      <c r="E28" s="1"/>
      <c r="F28" s="1"/>
      <c r="G28" s="1"/>
      <c r="H28" s="1"/>
      <c r="I28" s="1"/>
      <c r="J28" s="1"/>
      <c r="K28" s="3"/>
      <c r="L28" s="3"/>
    </row>
    <row r="29" spans="2:13" s="2" customFormat="1" ht="33.6" customHeight="1">
      <c r="B29" s="85" t="s">
        <v>16</v>
      </c>
      <c r="C29" s="86"/>
      <c r="D29" s="21"/>
      <c r="E29" s="21"/>
      <c r="F29" s="21"/>
      <c r="G29" s="21"/>
      <c r="H29" s="21"/>
    </row>
    <row r="30" spans="2:13" s="2" customFormat="1" ht="25.9" customHeight="1">
      <c r="B30" s="87" t="s">
        <v>17</v>
      </c>
      <c r="C30" s="88"/>
      <c r="D30" s="67" t="s">
        <v>18</v>
      </c>
      <c r="E30" s="66" t="s">
        <v>19</v>
      </c>
      <c r="F30" s="73" t="s">
        <v>20</v>
      </c>
      <c r="G30" s="72" t="s">
        <v>21</v>
      </c>
      <c r="H30" s="66" t="s">
        <v>22</v>
      </c>
      <c r="I30" s="15" t="s">
        <v>23</v>
      </c>
    </row>
    <row r="31" spans="2:13" s="2" customFormat="1" ht="18" customHeight="1">
      <c r="B31" s="87" t="s">
        <v>24</v>
      </c>
      <c r="C31" s="88"/>
      <c r="D31" s="65">
        <v>0</v>
      </c>
      <c r="E31" s="71" t="s">
        <v>25</v>
      </c>
      <c r="F31" s="22" t="s">
        <v>26</v>
      </c>
      <c r="G31" s="74">
        <v>0</v>
      </c>
      <c r="H31" s="22" t="s">
        <v>27</v>
      </c>
      <c r="I31" s="22">
        <v>0</v>
      </c>
    </row>
    <row r="32" spans="2:13" s="2" customFormat="1" ht="18.75">
      <c r="B32" s="87" t="s">
        <v>28</v>
      </c>
      <c r="C32" s="88"/>
      <c r="D32" s="49"/>
      <c r="E32" s="23"/>
      <c r="F32" s="23"/>
      <c r="G32" s="23"/>
      <c r="H32" s="23"/>
      <c r="I32" s="23"/>
    </row>
    <row r="33" spans="2:12" s="2" customFormat="1" ht="18.75">
      <c r="B33" s="87"/>
      <c r="C33" s="88"/>
      <c r="D33" s="50"/>
      <c r="E33" s="63"/>
      <c r="F33" s="63"/>
      <c r="G33" s="63"/>
      <c r="H33" s="63"/>
      <c r="I33" s="63"/>
    </row>
    <row r="34" spans="2:12" ht="18.75">
      <c r="B34" s="87"/>
      <c r="C34" s="88"/>
      <c r="D34" s="70" t="s">
        <v>29</v>
      </c>
      <c r="E34" s="64" t="s">
        <v>29</v>
      </c>
      <c r="F34" s="64" t="s">
        <v>29</v>
      </c>
      <c r="G34" s="64" t="s">
        <v>29</v>
      </c>
      <c r="H34" s="64" t="s">
        <v>29</v>
      </c>
      <c r="I34" s="64" t="s">
        <v>29</v>
      </c>
      <c r="J34" s="2"/>
      <c r="K34" s="2"/>
      <c r="L34" s="2"/>
    </row>
    <row r="35" spans="2:12" ht="23.25">
      <c r="B35" s="87"/>
      <c r="C35" s="88"/>
      <c r="D35" s="68"/>
      <c r="E35" s="69"/>
      <c r="F35" s="26"/>
      <c r="G35" s="26"/>
      <c r="H35" s="26"/>
      <c r="I35" s="26"/>
      <c r="J35" s="2"/>
      <c r="K35" s="1"/>
      <c r="L35" s="1"/>
    </row>
    <row r="36" spans="2:12">
      <c r="J36" s="3"/>
      <c r="K36" s="1"/>
      <c r="L36" s="1"/>
    </row>
    <row r="37" spans="2:12">
      <c r="J37" s="3"/>
      <c r="K37" s="1"/>
      <c r="L37" s="1"/>
    </row>
    <row r="38" spans="2:12" ht="18.75">
      <c r="D38" s="37"/>
      <c r="E38" s="37"/>
      <c r="F38" s="38"/>
      <c r="G38" s="39"/>
      <c r="H38" s="40"/>
      <c r="I38" s="37"/>
      <c r="J38" s="3"/>
      <c r="K38" s="1"/>
      <c r="L38" s="1"/>
    </row>
    <row r="39" spans="2:12" ht="18.75">
      <c r="D39" s="37"/>
      <c r="E39" s="37"/>
      <c r="F39" s="38"/>
      <c r="G39" s="41"/>
      <c r="H39" s="40"/>
      <c r="I39" s="37"/>
    </row>
    <row r="40" spans="2:12" ht="18.75">
      <c r="D40" s="37"/>
      <c r="E40" s="37"/>
      <c r="F40" s="38"/>
      <c r="G40" s="41"/>
      <c r="H40" s="40"/>
      <c r="I40" s="37"/>
    </row>
    <row r="41" spans="2:12" ht="18.75">
      <c r="D41" s="37"/>
      <c r="E41" s="37"/>
      <c r="F41" s="38"/>
      <c r="G41" s="41"/>
      <c r="H41" s="40"/>
      <c r="I41" s="37"/>
    </row>
    <row r="42" spans="2:12" ht="18.75">
      <c r="D42" s="37"/>
      <c r="E42" s="37"/>
      <c r="F42" s="38"/>
      <c r="G42" s="41"/>
      <c r="H42" s="40"/>
      <c r="I42" s="37"/>
    </row>
    <row r="43" spans="2:12" ht="18.75">
      <c r="D43" s="37"/>
      <c r="E43" s="37"/>
      <c r="F43" s="38"/>
      <c r="G43" s="41"/>
      <c r="H43" s="40"/>
      <c r="I43" s="37"/>
    </row>
  </sheetData>
  <mergeCells count="5">
    <mergeCell ref="J7:L7"/>
    <mergeCell ref="B29:C29"/>
    <mergeCell ref="B30:C30"/>
    <mergeCell ref="B31:C31"/>
    <mergeCell ref="B32:C35"/>
  </mergeCells>
  <conditionalFormatting sqref="B8:J9 E26:J26">
    <cfRule type="expression" dxfId="16" priority="10">
      <formula>AND(B$26=MIN($E$26:$J$26),B$26&lt;&gt;0)</formula>
    </cfRule>
  </conditionalFormatting>
  <conditionalFormatting sqref="E9:J25">
    <cfRule type="expression" dxfId="15" priority="14">
      <formula>AND(E$26=MIN($E$26:$J$26),E$26&lt;&gt;0)</formula>
    </cfRule>
  </conditionalFormatting>
  <pageMargins left="0.7" right="0.7" top="0.75" bottom="0.75" header="0.3" footer="0.3"/>
  <pageSetup orientation="portrait" r:id="rId1"/>
  <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N42"/>
  <sheetViews>
    <sheetView showGridLines="0" topLeftCell="B13" zoomScale="90" zoomScaleNormal="90" workbookViewId="0">
      <selection activeCell="J9" sqref="J9"/>
    </sheetView>
  </sheetViews>
  <sheetFormatPr baseColWidth="10" defaultColWidth="9.33203125" defaultRowHeight="12.75"/>
  <cols>
    <col min="1" max="1" width="4" style="1" customWidth="1"/>
    <col min="2" max="2" width="23.5" style="1" customWidth="1"/>
    <col min="3" max="3" width="31.5" style="1" customWidth="1"/>
    <col min="4" max="4" width="25" style="1" bestFit="1" customWidth="1"/>
    <col min="5" max="5" width="34.33203125" style="1" customWidth="1"/>
    <col min="6" max="6" width="25.1640625" style="1" bestFit="1" customWidth="1"/>
    <col min="7" max="8" width="22.1640625" style="1" bestFit="1" customWidth="1"/>
    <col min="9" max="9" width="22.1640625" style="1" customWidth="1"/>
    <col min="10" max="10" width="31.1640625" style="1" customWidth="1"/>
    <col min="11" max="11" width="23.5" style="3" customWidth="1"/>
    <col min="12" max="12" width="24.83203125" style="3" customWidth="1"/>
    <col min="13" max="13" width="20.5" style="1" customWidth="1"/>
    <col min="14" max="14" width="20.6640625" style="1" customWidth="1"/>
    <col min="15" max="16384" width="9.33203125" style="1"/>
  </cols>
  <sheetData>
    <row r="1" spans="2:14" ht="15" customHeight="1"/>
    <row r="2" spans="2:14" customFormat="1" ht="54.95" customHeight="1">
      <c r="B2" s="5"/>
      <c r="C2" s="5"/>
      <c r="D2" s="5"/>
      <c r="E2" s="5"/>
      <c r="F2" s="5"/>
      <c r="G2" s="5"/>
      <c r="H2" s="5"/>
      <c r="I2" s="30"/>
      <c r="J2" s="30"/>
      <c r="K2" s="30"/>
      <c r="L2" s="30"/>
    </row>
    <row r="3" spans="2:14" ht="15" customHeight="1"/>
    <row r="4" spans="2:14" ht="15" customHeight="1"/>
    <row r="5" spans="2:14" ht="28.5">
      <c r="B5" s="16" t="s">
        <v>1</v>
      </c>
      <c r="C5" s="16"/>
    </row>
    <row r="6" spans="2:14" ht="29.25" thickBot="1">
      <c r="B6" s="17" t="s">
        <v>2</v>
      </c>
      <c r="C6" s="17"/>
      <c r="D6" s="16"/>
      <c r="E6" s="16"/>
      <c r="F6" s="16"/>
      <c r="G6" s="16"/>
      <c r="H6" s="16"/>
      <c r="I6" s="16"/>
      <c r="J6" s="4"/>
      <c r="K6" s="4"/>
      <c r="L6" s="4"/>
      <c r="M6" s="4"/>
      <c r="N6" s="4"/>
    </row>
    <row r="7" spans="2:14" ht="24.75" customHeight="1" thickBot="1">
      <c r="J7" s="82" t="s">
        <v>3</v>
      </c>
      <c r="K7" s="83"/>
      <c r="L7" s="84"/>
    </row>
    <row r="8" spans="2:14" s="6" customFormat="1" ht="46.5" customHeight="1" thickBot="1">
      <c r="B8" s="31" t="s">
        <v>4</v>
      </c>
      <c r="C8" s="31" t="s">
        <v>5</v>
      </c>
      <c r="D8" s="31" t="s">
        <v>6</v>
      </c>
      <c r="E8" s="31" t="s">
        <v>7</v>
      </c>
      <c r="F8" s="31" t="s">
        <v>8</v>
      </c>
      <c r="G8" s="31" t="s">
        <v>9</v>
      </c>
      <c r="H8" s="31" t="s">
        <v>10</v>
      </c>
      <c r="I8" s="31" t="s">
        <v>11</v>
      </c>
      <c r="J8" s="11" t="s">
        <v>12</v>
      </c>
      <c r="K8" s="10" t="s">
        <v>13</v>
      </c>
      <c r="L8" s="12" t="s">
        <v>14</v>
      </c>
    </row>
    <row r="9" spans="2:14" s="7" customFormat="1" ht="75.75" thickBot="1">
      <c r="B9" s="57" t="str">
        <f>'[1]Portatil Nosotros'!$D$8</f>
        <v>Portatil Lenovo Ryzen 7 5825u Ram 24gb Solido 512gb Fhd</v>
      </c>
      <c r="C9" s="32">
        <v>3</v>
      </c>
      <c r="D9" s="9">
        <f>'[1]Monitor Nosotros'!$H$8*3</f>
        <v>7226343</v>
      </c>
      <c r="E9" s="9">
        <f>'[1]Portatil Nosotros'!$H$9*3</f>
        <v>12147930</v>
      </c>
      <c r="F9" s="9">
        <f>'[1]Monitor Nosotros'!$H$10 *3</f>
        <v>9906134.3100000005</v>
      </c>
      <c r="G9" s="9"/>
      <c r="H9" s="9"/>
      <c r="I9" s="9"/>
      <c r="J9" s="13">
        <f>MIN(Comparación_precios24[[#This Row],[PROVEEDOR 1]:[PROVEEDOR 6]])</f>
        <v>7226343</v>
      </c>
      <c r="K9" s="8">
        <f>IFERROR(AVERAGE(Comparación_precios24[[#This Row],[PROVEEDOR 1]:[PROVEEDOR 6]]),0)</f>
        <v>9760135.7700000014</v>
      </c>
      <c r="L9" s="14">
        <f>MAX(Comparación_precios24[[#This Row],[PROVEEDOR 1]:[PROVEEDOR 6]])</f>
        <v>12147930</v>
      </c>
    </row>
    <row r="10" spans="2:14" s="7" customFormat="1" ht="94.5" thickBot="1">
      <c r="B10" s="57" t="str">
        <f>'[1]Monitor Nosotros'!$D$8</f>
        <v>Monitor SAMSUNG Gamer 32" Pulgadas AG320 Plano Negro</v>
      </c>
      <c r="C10" s="32">
        <v>3</v>
      </c>
      <c r="D10" s="9">
        <f>'[1]Monitor Nosotros'!$H$8*3</f>
        <v>7226343</v>
      </c>
      <c r="E10" s="9">
        <f>'[1]Monitor Nosotros'!$H$9*3</f>
        <v>8632323</v>
      </c>
      <c r="F10" s="9">
        <f>'[1]Monitor Nosotros'!$H$10 *3</f>
        <v>9906134.3100000005</v>
      </c>
      <c r="G10" s="9"/>
      <c r="H10" s="9"/>
      <c r="I10" s="9"/>
      <c r="J10" s="13">
        <f>MIN(Comparación_precios24[[#This Row],[PROVEEDOR 1]:[PROVEEDOR 6]])</f>
        <v>7226343</v>
      </c>
      <c r="K10" s="8">
        <f>IFERROR(AVERAGE(Comparación_precios24[[#This Row],[PROVEEDOR 1]:[PROVEEDOR 6]]),0)</f>
        <v>8588266.7700000014</v>
      </c>
      <c r="L10" s="14">
        <f>MAX(Comparación_precios24[[#This Row],[PROVEEDOR 1]:[PROVEEDOR 6]])</f>
        <v>9906134.3100000005</v>
      </c>
    </row>
    <row r="11" spans="2:14" s="7" customFormat="1" ht="113.25" thickBot="1">
      <c r="B11" s="57" t="str">
        <f>'[1] Disco mecanico Nosotros'!$D$8</f>
        <v>Disco Duro Interno Western Digital WD5000LPZX 2.5in 500gb Hdd Sata Iii Plata</v>
      </c>
      <c r="C11" s="32">
        <v>3</v>
      </c>
      <c r="D11" s="9">
        <f>'[1] Disco mecanico Nosotros'!$H$8*3</f>
        <v>373957.83</v>
      </c>
      <c r="E11" s="9">
        <f>'[1] Disco mecanico Nosotros'!$H$9*3</f>
        <v>1550520</v>
      </c>
      <c r="F11" s="9">
        <f>'[1] Disco mecanico Nosotros'!$H$10*3</f>
        <v>1307430</v>
      </c>
      <c r="G11" s="9"/>
      <c r="H11" s="9"/>
      <c r="I11" s="9"/>
      <c r="J11" s="13">
        <f>MIN(Comparación_precios24[[#This Row],[PROVEEDOR 1]:[PROVEEDOR 6]])</f>
        <v>373957.83</v>
      </c>
      <c r="K11" s="8">
        <f>IFERROR(AVERAGE(Comparación_precios24[[#This Row],[PROVEEDOR 1]:[PROVEEDOR 6]]),0)</f>
        <v>1077302.6100000001</v>
      </c>
      <c r="L11" s="14">
        <f>MAX(Comparación_precios24[[#This Row],[PROVEEDOR 1]:[PROVEEDOR 6]])</f>
        <v>1550520</v>
      </c>
    </row>
    <row r="12" spans="2:14" s="7" customFormat="1" ht="75.75" thickBot="1">
      <c r="B12" s="57" t="str">
        <f>'[1] ram nosotros'!$D$8</f>
        <v>Memoria Ram Samsung 8gb Ddr3 1600mhz Portatil Laptop</v>
      </c>
      <c r="C12" s="32">
        <v>3</v>
      </c>
      <c r="D12" s="9">
        <f>'[1] ram nosotros'!$H$8*3</f>
        <v>331128</v>
      </c>
      <c r="E12" s="9">
        <f>'[1] ram nosotros'!$H$9*3</f>
        <v>5334840</v>
      </c>
      <c r="F12" s="9">
        <f>'[1] ram nosotros'!$H$10*3</f>
        <v>5334840</v>
      </c>
      <c r="G12" s="9"/>
      <c r="H12" s="9"/>
      <c r="I12" s="9"/>
      <c r="J12" s="13">
        <f>MIN(Comparación_precios24[[#This Row],[PROVEEDOR 1]:[PROVEEDOR 6]])</f>
        <v>331128</v>
      </c>
      <c r="K12" s="8">
        <f>IFERROR(AVERAGE(Comparación_precios24[[#This Row],[PROVEEDOR 1]:[PROVEEDOR 6]]),0)</f>
        <v>3666936</v>
      </c>
      <c r="L12" s="14">
        <f>MAX(Comparación_precios24[[#This Row],[PROVEEDOR 1]:[PROVEEDOR 6]])</f>
        <v>5334840</v>
      </c>
    </row>
    <row r="13" spans="2:14" s="7" customFormat="1" ht="263.25" thickBot="1">
      <c r="B13" s="57" t="str">
        <f>'[1] Servidor Nosotros'!$D$8</f>
        <v>ZimaBoard 832 Router de servidor de una sola placa X86 Computadora de una sola placa Almacenamiento en la red en la nube personal Servidor multimedia 4K Puerta de enlace Gigabit dual - PCIe x4 SATA</v>
      </c>
      <c r="C13" s="32">
        <v>3</v>
      </c>
      <c r="D13" s="9">
        <f>'[1] Servidor Nosotros'!$H$8 *3</f>
        <v>5868954.7199999997</v>
      </c>
      <c r="E13" s="9">
        <f>'[1] Servidor Nosotros'!$H$9*3</f>
        <v>25294500</v>
      </c>
      <c r="F13" s="9">
        <f>'[1] Servidor Nosotros'!$H$10*3</f>
        <v>15767993.430000002</v>
      </c>
      <c r="G13" s="9"/>
      <c r="H13" s="9"/>
      <c r="I13" s="9"/>
      <c r="J13" s="13">
        <f>MIN(Comparación_precios24[[#This Row],[PROVEEDOR 1]:[PROVEEDOR 6]])</f>
        <v>5868954.7199999997</v>
      </c>
      <c r="K13" s="8">
        <f>IFERROR(AVERAGE(Comparación_precios24[[#This Row],[PROVEEDOR 1]:[PROVEEDOR 6]]),0)</f>
        <v>15643816.049999999</v>
      </c>
      <c r="L13" s="14">
        <f>MAX(Comparación_precios24[[#This Row],[PROVEEDOR 1]:[PROVEEDOR 6]])</f>
        <v>25294500</v>
      </c>
    </row>
    <row r="14" spans="2:14" s="7" customFormat="1" ht="57" thickBot="1">
      <c r="B14" s="57" t="str">
        <f>'[1]Tarjeta de video nosotros'!$D$8</f>
        <v>Tarjeta De Video G210 1gb Ddr3 Hdmi Pci E</v>
      </c>
      <c r="C14" s="32">
        <v>3</v>
      </c>
      <c r="D14" s="9">
        <f>'[1]Tarjeta de video nosotros'!$H$8*3</f>
        <v>1248300</v>
      </c>
      <c r="E14" s="9">
        <f>'[1]Tarjeta de video nosotros'!$H$9*3</f>
        <v>4631850</v>
      </c>
      <c r="F14" s="9">
        <f>'[1]Tarjeta de video nosotros'!$H$10*3</f>
        <v>2825100</v>
      </c>
      <c r="G14" s="9"/>
      <c r="H14" s="9"/>
      <c r="I14" s="9"/>
      <c r="J14" s="27">
        <f>MIN(Comparación_precios24[[#This Row],[PROVEEDOR 1]:[PROVEEDOR 6]])</f>
        <v>1248300</v>
      </c>
      <c r="K14" s="28">
        <f>IFERROR(AVERAGE(Comparación_precios24[[#This Row],[PROVEEDOR 1]:[PROVEEDOR 6]]),0)</f>
        <v>2901750</v>
      </c>
      <c r="L14" s="29">
        <f>MAX(Comparación_precios24[[#This Row],[PROVEEDOR 1]:[PROVEEDOR 6]])</f>
        <v>4631850</v>
      </c>
    </row>
    <row r="15" spans="2:14" s="2" customFormat="1" ht="75.75" thickBot="1">
      <c r="B15" s="58" t="str">
        <f>'[1]Procesador Nosotros'!$D$8</f>
        <v>Procesador Intel Core I5 14600k 3.5 Ghz Socket 1700</v>
      </c>
      <c r="C15" s="46">
        <v>3</v>
      </c>
      <c r="D15" s="45">
        <f>'[1]Procesador Nosotros'!$G$8*3</f>
        <v>2779.6153846153848</v>
      </c>
      <c r="E15" s="45">
        <f>'[1]Procesador Nosotros'!$H$9*3</f>
        <v>12450149.999999998</v>
      </c>
      <c r="F15" s="45">
        <f>'[1]Procesador Nosotros'!$H$10*3</f>
        <v>17259390</v>
      </c>
      <c r="G15" s="45"/>
      <c r="H15" s="45"/>
      <c r="I15" s="45"/>
      <c r="J15" s="27">
        <f>MIN(Comparación_precios24[[#This Row],[PROVEEDOR 1]:[PROVEEDOR 6]])</f>
        <v>2779.6153846153848</v>
      </c>
      <c r="K15" s="8">
        <f>IFERROR(AVERAGE(Comparación_precios24[[#This Row],[PROVEEDOR 1]:[PROVEEDOR 6]]),0)</f>
        <v>9904106.538461538</v>
      </c>
      <c r="L15" s="14">
        <f>MAX(Comparación_precios24[[#This Row],[PROVEEDOR 1]:[PROVEEDOR 6]])</f>
        <v>17259390</v>
      </c>
    </row>
    <row r="16" spans="2:14" s="2" customFormat="1" ht="75.75" thickBot="1">
      <c r="B16" s="58" t="str">
        <f>'[1]Teclado Admin'!$D$8</f>
        <v>Combo Dell Wireless Km3322w Teclado + Mouse</v>
      </c>
      <c r="C16" s="46">
        <v>3</v>
      </c>
      <c r="D16" s="45">
        <f>'[1]Teclado nosostros '!$H$8*3</f>
        <v>722043</v>
      </c>
      <c r="E16" s="45">
        <f>'[1]Teclado nosostros '!$H$9*3</f>
        <v>591300</v>
      </c>
      <c r="F16" s="45">
        <f>'[1]Teclado nosostros '!$H$10*3</f>
        <v>302220</v>
      </c>
      <c r="G16" s="45"/>
      <c r="H16" s="45"/>
      <c r="I16" s="45"/>
      <c r="J16" s="27">
        <f>MIN(Comparación_precios24[[#This Row],[PROVEEDOR 1]:[PROVEEDOR 6]])</f>
        <v>302220</v>
      </c>
      <c r="K16" s="8">
        <f>IFERROR(AVERAGE(Comparación_precios24[[#This Row],[PROVEEDOR 1]:[PROVEEDOR 6]]),0)</f>
        <v>538521</v>
      </c>
      <c r="L16" s="14">
        <f>MAX(Comparación_precios24[[#This Row],[PROVEEDOR 1]:[PROVEEDOR 6]])</f>
        <v>722043</v>
      </c>
    </row>
    <row r="17" spans="2:12" s="2" customFormat="1" ht="19.5" thickBot="1">
      <c r="B17" s="58" t="e">
        <f>#REF!</f>
        <v>#REF!</v>
      </c>
      <c r="C17" s="46">
        <v>3</v>
      </c>
      <c r="D17" s="45">
        <f>'[1]Muse nosotros'!$H$8*3</f>
        <v>620405.10000000009</v>
      </c>
      <c r="E17" s="45">
        <f>'[1]Muse nosotros'!$H$9*3</f>
        <v>432963</v>
      </c>
      <c r="F17" s="45">
        <f>'[1]Muse nosotros'!$H$10*3</f>
        <v>591300</v>
      </c>
      <c r="G17" s="45"/>
      <c r="H17" s="45"/>
      <c r="I17" s="45"/>
      <c r="J17" s="27">
        <f>MIN(Comparación_precios24[[#This Row],[PROVEEDOR 1]:[PROVEEDOR 6]])</f>
        <v>432963</v>
      </c>
      <c r="K17" s="28">
        <f>IFERROR(AVERAGE(Comparación_precios24[[#This Row],[PROVEEDOR 1]:[PROVEEDOR 6]]),0)</f>
        <v>548222.70000000007</v>
      </c>
      <c r="L17" s="29">
        <f>MAX(Comparación_precios24[[#This Row],[PROVEEDOR 1]:[PROVEEDOR 6]])</f>
        <v>620405.10000000009</v>
      </c>
    </row>
    <row r="18" spans="2:12" s="2" customFormat="1" ht="94.5" thickBot="1">
      <c r="B18" s="59" t="str">
        <f>'[1]software licencia'!$D$8</f>
        <v>MICROSOFT WINDOWS 10 PROFESIONAL A 64 BITS OEM FQC-08981</v>
      </c>
      <c r="C18" s="43">
        <v>3</v>
      </c>
      <c r="D18" s="44">
        <f>'[1]software licencia'!$H$8*3</f>
        <v>3022200</v>
      </c>
      <c r="E18" s="44">
        <f>'[1]software licencia'!$H$9*3</f>
        <v>4204800</v>
      </c>
      <c r="F18" s="44">
        <f>'[1]software licencia'!$H$10*3</f>
        <v>5847300</v>
      </c>
      <c r="G18" s="44"/>
      <c r="H18" s="42"/>
      <c r="I18" s="56"/>
      <c r="J18" s="27">
        <f>MIN(Comparación_precios24[[#This Row],[PROVEEDOR 1]:[PROVEEDOR 6]])</f>
        <v>3022200</v>
      </c>
      <c r="K18" s="8">
        <f>IFERROR(AVERAGE(Comparación_precios24[[#This Row],[PROVEEDOR 1]:[PROVEEDOR 6]]),0)</f>
        <v>4358100</v>
      </c>
      <c r="L18" s="14">
        <f>MAX(Comparación_precios24[[#This Row],[PROVEEDOR 1]:[PROVEEDOR 6]])</f>
        <v>5847300</v>
      </c>
    </row>
    <row r="19" spans="2:12" s="2" customFormat="1" ht="57" thickBot="1">
      <c r="B19" s="59" t="str">
        <f>'[1]licencia visual'!$D$8</f>
        <v>Licencia Visual Studio 2022 Enterprise</v>
      </c>
      <c r="C19" s="43">
        <v>3</v>
      </c>
      <c r="D19" s="44">
        <f>'[1]licencia visual'!$H$8*3</f>
        <v>5116328.37</v>
      </c>
      <c r="E19" s="44">
        <f>'[1]licencia visual'!$H$9*3</f>
        <v>5116328.37</v>
      </c>
      <c r="F19" s="44">
        <f>'[1]licencia visual'!$H$10*3</f>
        <v>5116328.37</v>
      </c>
      <c r="G19" s="44"/>
      <c r="H19" s="42"/>
      <c r="I19" s="56"/>
      <c r="J19" s="27">
        <f>MIN(Comparación_precios24[[#This Row],[PROVEEDOR 1]:[PROVEEDOR 6]])</f>
        <v>5116328.37</v>
      </c>
      <c r="K19" s="8">
        <f>IFERROR(AVERAGE(Comparación_precios24[[#This Row],[PROVEEDOR 1]:[PROVEEDOR 6]]),0)</f>
        <v>5116328.37</v>
      </c>
      <c r="L19" s="14">
        <f>MAX(Comparación_precios24[[#This Row],[PROVEEDOR 1]:[PROVEEDOR 6]])</f>
        <v>5116328.37</v>
      </c>
    </row>
    <row r="20" spans="2:12" s="2" customFormat="1" ht="75.75" thickBot="1">
      <c r="B20" s="59" t="str">
        <f>'[1]windows 11 licencia'!$D$8</f>
        <v xml:space="preserve">Licencia Windows 11 Pro ESD Vitalicia
</v>
      </c>
      <c r="C20" s="43">
        <v>3</v>
      </c>
      <c r="D20" s="44">
        <f>'[1]licencia visual'!$H$8*3</f>
        <v>5116328.37</v>
      </c>
      <c r="E20" s="44">
        <f>'[1]licencia visual'!$H$9*3</f>
        <v>5116328.37</v>
      </c>
      <c r="F20" s="44">
        <f>'[1]licencia visual'!$H$10*3</f>
        <v>5116328.37</v>
      </c>
      <c r="G20" s="44"/>
      <c r="H20" s="42"/>
      <c r="I20" s="56"/>
      <c r="J20" s="27">
        <f>MIN(Comparación_precios24[[#This Row],[PROVEEDOR 1]:[PROVEEDOR 6]])</f>
        <v>5116328.37</v>
      </c>
      <c r="K20" s="8">
        <f>IFERROR(AVERAGE(Comparación_precios24[[#This Row],[PROVEEDOR 1]:[PROVEEDOR 6]]),0)</f>
        <v>5116328.37</v>
      </c>
      <c r="L20" s="14">
        <f>MAX(Comparación_precios24[[#This Row],[PROVEEDOR 1]:[PROVEEDOR 6]])</f>
        <v>5116328.37</v>
      </c>
    </row>
    <row r="21" spans="2:12" s="2" customFormat="1" ht="75.75" thickBot="1">
      <c r="B21" s="59" t="str">
        <f>'[1]licencia SQL'!$D$8</f>
        <v>Licencia de dispositivo SQL Server 2022 - 1 CAL</v>
      </c>
      <c r="C21" s="43">
        <v>3</v>
      </c>
      <c r="D21" s="44">
        <f>'[1]licencia SQL'!$H$8*3</f>
        <v>1741910.67</v>
      </c>
      <c r="E21" s="44">
        <f>'[1]licencia SQL'!$H$9*3</f>
        <v>8498952</v>
      </c>
      <c r="F21" s="44">
        <f>'[1]windows 11 licencia'!$H$10*3</f>
        <v>3531598.38</v>
      </c>
      <c r="G21" s="44"/>
      <c r="H21" s="42"/>
      <c r="I21" s="56"/>
      <c r="J21" s="27">
        <f>MIN(Comparación_precios24[[#This Row],[PROVEEDOR 1]:[PROVEEDOR 6]])</f>
        <v>1741910.67</v>
      </c>
      <c r="K21" s="8">
        <f>IFERROR(AVERAGE(Comparación_precios24[[#This Row],[PROVEEDOR 1]:[PROVEEDOR 6]]),0)</f>
        <v>4590820.3500000006</v>
      </c>
      <c r="L21" s="14">
        <f>MAX(Comparación_precios24[[#This Row],[PROVEEDOR 1]:[PROVEEDOR 6]])</f>
        <v>8498952</v>
      </c>
    </row>
    <row r="22" spans="2:12" s="2" customFormat="1" ht="19.5" thickBot="1">
      <c r="B22" s="42"/>
      <c r="C22" s="43"/>
      <c r="D22" s="44"/>
      <c r="E22" s="44"/>
      <c r="F22" s="44"/>
      <c r="G22" s="44"/>
      <c r="H22" s="42"/>
      <c r="I22" s="56"/>
      <c r="J22" s="27">
        <f>MIN(Comparación_precios24[[#This Row],[PROVEEDOR 1]:[PROVEEDOR 6]])</f>
        <v>0</v>
      </c>
      <c r="K22" s="8">
        <f>IFERROR(AVERAGE(Comparación_precios24[[#This Row],[PROVEEDOR 1]:[PROVEEDOR 6]]),0)</f>
        <v>0</v>
      </c>
      <c r="L22" s="14">
        <f>MAX(Comparación_precios24[[#This Row],[PROVEEDOR 1]:[PROVEEDOR 6]])</f>
        <v>0</v>
      </c>
    </row>
    <row r="23" spans="2:12" s="2" customFormat="1" ht="19.5" thickBot="1">
      <c r="B23" s="42"/>
      <c r="C23" s="43"/>
      <c r="D23" s="44"/>
      <c r="E23" s="44"/>
      <c r="F23" s="44"/>
      <c r="G23" s="44"/>
      <c r="H23" s="42"/>
      <c r="I23" s="56"/>
      <c r="J23" s="27">
        <f>MIN(Comparación_precios24[[#This Row],[PROVEEDOR 1]:[PROVEEDOR 6]])</f>
        <v>0</v>
      </c>
      <c r="K23" s="8">
        <f>IFERROR(AVERAGE(Comparación_precios24[[#This Row],[PROVEEDOR 1]:[PROVEEDOR 6]]),0)</f>
        <v>0</v>
      </c>
      <c r="L23" s="14">
        <f>MAX(Comparación_precios24[[#This Row],[PROVEEDOR 1]:[PROVEEDOR 6]])</f>
        <v>0</v>
      </c>
    </row>
    <row r="24" spans="2:12" s="2" customFormat="1" ht="19.5" thickBot="1">
      <c r="B24" s="42"/>
      <c r="C24" s="43"/>
      <c r="D24" s="44"/>
      <c r="E24" s="44"/>
      <c r="F24" s="44"/>
      <c r="G24" s="44"/>
      <c r="H24" s="42"/>
      <c r="I24" s="56"/>
      <c r="J24" s="27">
        <f>MIN(Comparación_precios24[[#This Row],[PROVEEDOR 1]:[PROVEEDOR 6]])</f>
        <v>0</v>
      </c>
      <c r="K24" s="8">
        <f>IFERROR(AVERAGE(Comparación_precios24[[#This Row],[PROVEEDOR 1]:[PROVEEDOR 6]]),0)</f>
        <v>0</v>
      </c>
      <c r="L24" s="14">
        <f>MAX(Comparación_precios24[[#This Row],[PROVEEDOR 1]:[PROVEEDOR 6]])</f>
        <v>0</v>
      </c>
    </row>
    <row r="25" spans="2:12" s="2" customFormat="1" ht="19.5" thickBot="1">
      <c r="B25" s="33" t="s">
        <v>15</v>
      </c>
      <c r="C25" s="33"/>
      <c r="D25" s="34">
        <f>ROUND(SUMPRODUCT(Comparación_precios24[[CANTIDAD]:[CANTIDAD]],Comparación_precios24[PROVEEDOR 1]),2)</f>
        <v>115851065.03</v>
      </c>
      <c r="E25" s="34">
        <f>ROUND(SUMPRODUCT(Comparación_precios24[[CANTIDAD]:[CANTIDAD]],Comparación_precios24[PROVEEDOR 2]),2)</f>
        <v>282008354.22000003</v>
      </c>
      <c r="F25" s="34">
        <f>ROUND(SUMPRODUCT(Comparación_precios24[[CANTIDAD]:[CANTIDAD]],Comparación_precios24[PROVEEDOR 3]),2)</f>
        <v>248436291.50999999</v>
      </c>
      <c r="G25" s="34">
        <f>ROUND(SUMPRODUCT(Comparación_precios24[[CANTIDAD]:[CANTIDAD]],Comparación_precios24[PROVEEDOR 4]),2)</f>
        <v>0</v>
      </c>
      <c r="H25" s="34">
        <f>ROUND(SUMPRODUCT(Comparación_precios24[[CANTIDAD]:[CANTIDAD]],Comparación_precios24[PROVEEDOR 5]),2)</f>
        <v>0</v>
      </c>
      <c r="I25" s="34">
        <f>ROUND(SUMPRODUCT(Comparación_precios24[[CANTIDAD]:[CANTIDAD]],Comparación_precios24[PROVEEDOR 6]),2)</f>
        <v>0</v>
      </c>
      <c r="J25" s="35"/>
      <c r="K25" s="35"/>
      <c r="L25" s="36"/>
    </row>
    <row r="26" spans="2:12" s="2" customFormat="1">
      <c r="B26" s="1"/>
      <c r="C26" s="1"/>
      <c r="D26" s="1"/>
      <c r="E26" s="1"/>
      <c r="F26" s="1"/>
      <c r="G26" s="1"/>
      <c r="H26" s="1"/>
      <c r="I26" s="1"/>
      <c r="J26" s="1"/>
      <c r="K26" s="3"/>
      <c r="L26" s="3"/>
    </row>
    <row r="27" spans="2:12" s="2" customFormat="1" ht="13.5" thickBot="1">
      <c r="B27" s="1"/>
      <c r="C27" s="1"/>
      <c r="D27" s="1"/>
      <c r="E27" s="1"/>
      <c r="F27" s="1"/>
      <c r="G27" s="1"/>
      <c r="H27" s="1"/>
      <c r="I27" s="1"/>
      <c r="J27" s="1"/>
      <c r="K27" s="3"/>
      <c r="L27" s="3"/>
    </row>
    <row r="28" spans="2:12" s="2" customFormat="1" ht="48.6" customHeight="1">
      <c r="B28" s="85" t="s">
        <v>16</v>
      </c>
      <c r="C28" s="86"/>
      <c r="D28" s="21"/>
      <c r="E28" s="21"/>
      <c r="F28" s="21"/>
      <c r="G28" s="21"/>
      <c r="H28" s="21"/>
    </row>
    <row r="29" spans="2:12" s="2" customFormat="1" ht="33.6" customHeight="1">
      <c r="B29" s="87" t="s">
        <v>17</v>
      </c>
      <c r="C29" s="88"/>
      <c r="D29" s="47"/>
      <c r="E29" s="15"/>
      <c r="F29" s="15"/>
      <c r="G29" s="15"/>
      <c r="H29" s="15"/>
      <c r="I29" s="15"/>
    </row>
    <row r="30" spans="2:12" s="2" customFormat="1" ht="25.9" customHeight="1">
      <c r="B30" s="87" t="s">
        <v>24</v>
      </c>
      <c r="C30" s="88"/>
      <c r="D30" s="48"/>
      <c r="E30" s="22"/>
      <c r="F30" s="22"/>
      <c r="G30" s="15"/>
      <c r="H30" s="22"/>
      <c r="I30" s="22"/>
    </row>
    <row r="31" spans="2:12" s="2" customFormat="1" ht="18" customHeight="1">
      <c r="B31" s="87" t="s">
        <v>28</v>
      </c>
      <c r="C31" s="88"/>
      <c r="D31" s="49"/>
      <c r="E31" s="23"/>
      <c r="F31" s="23"/>
      <c r="G31" s="23"/>
      <c r="H31" s="23"/>
      <c r="I31" s="23"/>
    </row>
    <row r="32" spans="2:12" s="2" customFormat="1" ht="18.75">
      <c r="B32" s="87"/>
      <c r="C32" s="88"/>
      <c r="D32" s="50"/>
      <c r="E32" s="24"/>
      <c r="F32" s="24"/>
      <c r="G32" s="24"/>
      <c r="H32" s="24"/>
      <c r="I32" s="24"/>
    </row>
    <row r="33" spans="2:12" s="2" customFormat="1" ht="18.75">
      <c r="B33" s="87"/>
      <c r="C33" s="88"/>
      <c r="D33" s="51"/>
      <c r="E33" s="25"/>
      <c r="F33" s="25"/>
      <c r="G33" s="25"/>
      <c r="H33" s="25"/>
      <c r="I33" s="25"/>
    </row>
    <row r="34" spans="2:12" ht="18.75">
      <c r="B34" s="87"/>
      <c r="C34" s="88"/>
      <c r="D34" s="52"/>
      <c r="E34" s="26"/>
      <c r="F34" s="26"/>
      <c r="G34" s="26"/>
      <c r="H34" s="26"/>
      <c r="I34" s="26"/>
      <c r="J34" s="2"/>
      <c r="K34" s="1"/>
      <c r="L34" s="1"/>
    </row>
    <row r="35" spans="2:12">
      <c r="J35" s="3"/>
      <c r="K35" s="1"/>
      <c r="L35" s="1"/>
    </row>
    <row r="36" spans="2:12">
      <c r="J36" s="3"/>
      <c r="K36" s="1"/>
      <c r="L36" s="1"/>
    </row>
    <row r="37" spans="2:12" ht="18.75">
      <c r="D37" s="37"/>
      <c r="E37" s="37"/>
      <c r="F37" s="38"/>
      <c r="G37" s="39"/>
      <c r="H37" s="40"/>
      <c r="I37" s="37"/>
      <c r="J37" s="3"/>
      <c r="K37" s="1"/>
      <c r="L37" s="1"/>
    </row>
    <row r="38" spans="2:12" ht="18.75">
      <c r="D38" s="37"/>
      <c r="E38" s="37"/>
      <c r="F38" s="38"/>
      <c r="G38" s="41"/>
      <c r="H38" s="40"/>
      <c r="I38" s="37"/>
    </row>
    <row r="39" spans="2:12" ht="18.75">
      <c r="D39" s="37"/>
      <c r="E39" s="37"/>
      <c r="F39" s="38"/>
      <c r="G39" s="41"/>
      <c r="H39" s="40"/>
      <c r="I39" s="37"/>
    </row>
    <row r="40" spans="2:12" ht="18.75">
      <c r="D40" s="37"/>
      <c r="E40" s="37"/>
      <c r="F40" s="38"/>
      <c r="G40" s="41"/>
      <c r="H40" s="40"/>
      <c r="I40" s="37"/>
    </row>
    <row r="41" spans="2:12" ht="18.75">
      <c r="D41" s="37"/>
      <c r="E41" s="37"/>
      <c r="F41" s="38"/>
      <c r="G41" s="41"/>
      <c r="H41" s="40"/>
      <c r="I41" s="37"/>
    </row>
    <row r="42" spans="2:12" ht="18.75">
      <c r="D42" s="37"/>
      <c r="E42" s="37"/>
      <c r="F42" s="38"/>
      <c r="G42" s="41"/>
      <c r="H42" s="40"/>
      <c r="I42" s="37"/>
    </row>
  </sheetData>
  <mergeCells count="5">
    <mergeCell ref="J7:L7"/>
    <mergeCell ref="B28:C28"/>
    <mergeCell ref="B29:C29"/>
    <mergeCell ref="B30:C30"/>
    <mergeCell ref="B31:C34"/>
  </mergeCells>
  <conditionalFormatting sqref="B8:C8">
    <cfRule type="expression" dxfId="14" priority="1">
      <formula>AND(B$25=MIN($D$25:$I$25),B$25&lt;&gt;0)</formula>
    </cfRule>
  </conditionalFormatting>
  <conditionalFormatting sqref="D8:I8 D25:I25">
    <cfRule type="expression" dxfId="13" priority="2">
      <formula>AND(D$25=MIN($D$25:$I$25),D$25&lt;&gt;0)</formula>
    </cfRule>
  </conditionalFormatting>
  <conditionalFormatting sqref="D9:I24">
    <cfRule type="expression" dxfId="12" priority="3">
      <formula>AND(D$25=MIN($D$25:$I$25),D$25&lt;&gt;0)</formula>
    </cfRule>
  </conditionalFormatting>
  <pageMargins left="0.7" right="0.7" top="0.75" bottom="0.75" header="0.3" footer="0.3"/>
  <pageSetup orientation="portrait" r:id="rId1"/>
  <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6:I41"/>
  <sheetViews>
    <sheetView topLeftCell="A6" workbookViewId="0">
      <selection activeCell="B28" sqref="B28:I30"/>
    </sheetView>
  </sheetViews>
  <sheetFormatPr baseColWidth="10" defaultColWidth="12" defaultRowHeight="11.25"/>
  <cols>
    <col min="2" max="2" width="19.83203125" customWidth="1"/>
    <col min="4" max="9" width="18.5" customWidth="1"/>
  </cols>
  <sheetData>
    <row r="6" spans="2:9" ht="12" thickBot="1"/>
    <row r="7" spans="2:9" ht="19.5" thickBot="1">
      <c r="B7" s="45" t="s">
        <v>30</v>
      </c>
      <c r="C7" s="46">
        <v>1</v>
      </c>
      <c r="D7" s="45">
        <v>498</v>
      </c>
      <c r="E7" s="45">
        <v>420</v>
      </c>
      <c r="F7" s="45">
        <v>450</v>
      </c>
      <c r="G7" s="45">
        <v>230</v>
      </c>
      <c r="H7" s="45">
        <v>600</v>
      </c>
      <c r="I7" s="45">
        <v>520</v>
      </c>
    </row>
    <row r="8" spans="2:9" ht="19.5" thickBot="1">
      <c r="B8" s="45" t="s">
        <v>31</v>
      </c>
      <c r="C8" s="46">
        <v>2</v>
      </c>
      <c r="D8" s="45">
        <v>450</v>
      </c>
      <c r="E8" s="45">
        <v>220</v>
      </c>
      <c r="F8" s="45">
        <v>405</v>
      </c>
      <c r="G8" s="45">
        <v>495</v>
      </c>
      <c r="H8" s="45">
        <v>540</v>
      </c>
      <c r="I8" s="45">
        <v>200</v>
      </c>
    </row>
    <row r="9" spans="2:9" ht="19.5" thickBot="1">
      <c r="B9" s="45" t="s">
        <v>32</v>
      </c>
      <c r="C9" s="46">
        <v>2</v>
      </c>
      <c r="D9" s="45">
        <v>650</v>
      </c>
      <c r="E9" s="45">
        <v>620</v>
      </c>
      <c r="F9" s="45">
        <v>666</v>
      </c>
      <c r="G9" s="45">
        <v>400</v>
      </c>
      <c r="H9" s="45">
        <v>648</v>
      </c>
      <c r="I9" s="45">
        <v>452.4</v>
      </c>
    </row>
    <row r="10" spans="2:9" ht="19.5" thickBot="1">
      <c r="B10" s="45" t="s">
        <v>33</v>
      </c>
      <c r="C10" s="46">
        <v>1</v>
      </c>
      <c r="D10" s="45">
        <v>585</v>
      </c>
      <c r="E10" s="45">
        <v>558</v>
      </c>
      <c r="F10" s="45">
        <v>320</v>
      </c>
      <c r="G10" s="45">
        <v>360</v>
      </c>
      <c r="H10" s="45">
        <v>583.20000000000005</v>
      </c>
      <c r="I10" s="45">
        <v>407.16</v>
      </c>
    </row>
    <row r="11" spans="2:9" ht="19.5" thickBot="1">
      <c r="B11" s="45" t="s">
        <v>34</v>
      </c>
      <c r="C11" s="46">
        <v>3</v>
      </c>
      <c r="D11" s="45">
        <v>526.5</v>
      </c>
      <c r="E11" s="45">
        <v>502.2</v>
      </c>
      <c r="F11" s="45">
        <v>539.46</v>
      </c>
      <c r="G11" s="45">
        <v>300</v>
      </c>
      <c r="H11" s="45">
        <v>500</v>
      </c>
      <c r="I11" s="45">
        <v>366.44</v>
      </c>
    </row>
    <row r="12" spans="2:9" ht="19.5" thickBot="1">
      <c r="B12" s="45" t="s">
        <v>35</v>
      </c>
      <c r="C12" s="46">
        <v>1</v>
      </c>
      <c r="D12" s="45">
        <v>473.8</v>
      </c>
      <c r="E12" s="45">
        <v>200</v>
      </c>
      <c r="F12" s="45">
        <v>485.51</v>
      </c>
      <c r="G12" s="45">
        <v>291.60000000000002</v>
      </c>
      <c r="H12" s="45">
        <v>270</v>
      </c>
      <c r="I12" s="45">
        <v>220</v>
      </c>
    </row>
    <row r="19" spans="2:9" ht="18.75">
      <c r="D19" s="47">
        <v>30</v>
      </c>
      <c r="E19" s="15">
        <v>10</v>
      </c>
      <c r="F19" s="15">
        <v>15</v>
      </c>
      <c r="G19" s="15">
        <v>15</v>
      </c>
      <c r="H19" s="15">
        <v>15</v>
      </c>
      <c r="I19" s="15">
        <v>10</v>
      </c>
    </row>
    <row r="20" spans="2:9" ht="18.75">
      <c r="D20" s="48">
        <v>10</v>
      </c>
      <c r="E20" s="22">
        <v>10</v>
      </c>
      <c r="F20" s="22">
        <v>10</v>
      </c>
      <c r="G20" s="15" t="s">
        <v>36</v>
      </c>
      <c r="H20" s="22">
        <v>5</v>
      </c>
      <c r="I20" s="22" t="s">
        <v>36</v>
      </c>
    </row>
    <row r="21" spans="2:9" ht="18.75">
      <c r="D21" s="49" t="s">
        <v>37</v>
      </c>
      <c r="E21" s="23" t="s">
        <v>37</v>
      </c>
      <c r="F21" s="23" t="s">
        <v>38</v>
      </c>
      <c r="G21" s="23" t="s">
        <v>39</v>
      </c>
      <c r="H21" s="23" t="s">
        <v>38</v>
      </c>
      <c r="I21" s="23" t="s">
        <v>38</v>
      </c>
    </row>
    <row r="22" spans="2:9" ht="18.75">
      <c r="D22" s="50" t="s">
        <v>40</v>
      </c>
      <c r="E22" s="24" t="s">
        <v>40</v>
      </c>
      <c r="F22" s="24" t="s">
        <v>41</v>
      </c>
      <c r="G22" s="24" t="s">
        <v>38</v>
      </c>
      <c r="H22" s="24" t="s">
        <v>41</v>
      </c>
      <c r="I22" s="24" t="s">
        <v>41</v>
      </c>
    </row>
    <row r="23" spans="2:9" ht="18.75">
      <c r="D23" s="51"/>
      <c r="E23" s="25"/>
      <c r="F23" s="25"/>
      <c r="G23" s="25"/>
      <c r="H23" s="25"/>
      <c r="I23" s="25"/>
    </row>
    <row r="24" spans="2:9" ht="18.75">
      <c r="D24" s="52"/>
      <c r="E24" s="26"/>
      <c r="F24" s="26"/>
      <c r="G24" s="26"/>
      <c r="H24" s="26"/>
      <c r="I24" s="26"/>
    </row>
    <row r="27" spans="2:9" ht="12" thickBot="1"/>
    <row r="28" spans="2:9" ht="19.5" thickBot="1">
      <c r="B28" s="45" t="s">
        <v>42</v>
      </c>
      <c r="C28" s="46">
        <v>1</v>
      </c>
      <c r="D28" s="45">
        <v>340</v>
      </c>
      <c r="E28" s="45">
        <v>330</v>
      </c>
      <c r="F28" s="45">
        <v>440</v>
      </c>
      <c r="G28" s="45">
        <v>400</v>
      </c>
      <c r="H28" s="45">
        <v>320</v>
      </c>
      <c r="I28" s="45">
        <v>330</v>
      </c>
    </row>
    <row r="29" spans="2:9" ht="19.5" thickBot="1">
      <c r="B29" s="45" t="s">
        <v>43</v>
      </c>
      <c r="C29" s="46">
        <v>1</v>
      </c>
      <c r="D29" s="45">
        <v>220</v>
      </c>
      <c r="E29" s="45">
        <v>230</v>
      </c>
      <c r="F29" s="45">
        <v>240</v>
      </c>
      <c r="G29" s="45">
        <v>220</v>
      </c>
      <c r="H29" s="45">
        <v>219</v>
      </c>
      <c r="I29" s="45">
        <v>218</v>
      </c>
    </row>
    <row r="30" spans="2:9" ht="19.5" thickBot="1">
      <c r="B30" s="45" t="s">
        <v>44</v>
      </c>
      <c r="C30" s="46">
        <v>2</v>
      </c>
      <c r="D30" s="45">
        <v>560</v>
      </c>
      <c r="E30" s="45">
        <v>580</v>
      </c>
      <c r="F30" s="45">
        <v>550</v>
      </c>
      <c r="G30" s="45">
        <v>520</v>
      </c>
      <c r="H30" s="45">
        <v>551</v>
      </c>
      <c r="I30" s="45">
        <v>550</v>
      </c>
    </row>
    <row r="35" spans="2:2" ht="14.25">
      <c r="B35" s="55" t="s">
        <v>45</v>
      </c>
    </row>
    <row r="36" spans="2:2" ht="18.75">
      <c r="B36" s="53">
        <v>250</v>
      </c>
    </row>
    <row r="37" spans="2:2" ht="18.75">
      <c r="B37" s="54">
        <v>440</v>
      </c>
    </row>
    <row r="38" spans="2:2" ht="18.75">
      <c r="B38" s="54">
        <v>440</v>
      </c>
    </row>
    <row r="39" spans="2:2" ht="18.75">
      <c r="B39" s="54">
        <v>350</v>
      </c>
    </row>
    <row r="40" spans="2:2" ht="18.75">
      <c r="B40" s="54">
        <v>420</v>
      </c>
    </row>
    <row r="41" spans="2:2" ht="18.75">
      <c r="B41" s="54">
        <v>199</v>
      </c>
    </row>
  </sheetData>
  <conditionalFormatting sqref="D7:I12 D28:I30">
    <cfRule type="expression" dxfId="11" priority="2">
      <formula>AND(D$15=MIN($D$15:$I$15),D$15&lt;&gt;0)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 AYUDA -</vt:lpstr>
      <vt:lpstr>Precios </vt:lpstr>
      <vt:lpstr>Precios  (2)</vt:lpstr>
      <vt:lpstr>Soporte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Planilla excel</dc:creator>
  <cp:keywords/>
  <dc:description/>
  <cp:lastModifiedBy>Fabian Didier Sanchez Gonzalez</cp:lastModifiedBy>
  <cp:revision/>
  <dcterms:created xsi:type="dcterms:W3CDTF">2013-10-17T12:18:53Z</dcterms:created>
  <dcterms:modified xsi:type="dcterms:W3CDTF">2024-12-02T00:53:15Z</dcterms:modified>
  <cp:category/>
  <cp:contentStatus/>
</cp:coreProperties>
</file>