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225" windowWidth="19995" windowHeight="7500"/>
  </bookViews>
  <sheets>
    <sheet name="Title" sheetId="3" r:id="rId1"/>
    <sheet name="Check list" sheetId="6" r:id="rId2"/>
    <sheet name="Test Case" sheetId="1" r:id="rId3"/>
    <sheet name="Tests properties" sheetId="2" r:id="rId4"/>
    <sheet name="Result" sheetId="4" r:id="rId5"/>
  </sheets>
  <externalReferences>
    <externalReference r:id="rId6"/>
  </externalReferences>
  <definedNames>
    <definedName name="_xlnm._FilterDatabase" localSheetId="2" hidden="1">'Test Case'!$A$5:$O$5</definedName>
    <definedName name="Severity__Критичность" localSheetId="3">'Test Case'!$A$2:$A$5</definedName>
    <definedName name="State01">[1]Legend!$B$1</definedName>
    <definedName name="State02">[1]Legend!$B$2</definedName>
    <definedName name="State03">[1]Legend!$B$3</definedName>
    <definedName name="State04">[1]Legend!$B$4</definedName>
    <definedName name="State05">[1]Legend!$B$6</definedName>
    <definedName name="State06">[1]Legend!$B$7</definedName>
    <definedName name="State07">[1]Legend!#REF!</definedName>
    <definedName name="State08">[1]Legend!$B$8</definedName>
    <definedName name="State09">[1]Legend!$B$9</definedName>
    <definedName name="State10">[1]Legend!$B$11</definedName>
    <definedName name="State11">[1]Legend!$B$10</definedName>
    <definedName name="State12">[1]Legend!$B$5</definedName>
    <definedName name="States">[1]Legend!$B$1:$B$11</definedName>
  </definedNames>
  <calcPr calcId="145621"/>
</workbook>
</file>

<file path=xl/calcChain.xml><?xml version="1.0" encoding="utf-8"?>
<calcChain xmlns="http://schemas.openxmlformats.org/spreadsheetml/2006/main">
  <c r="D2" i="6" l="1"/>
  <c r="D2" i="1" l="1"/>
  <c r="D1" i="1"/>
  <c r="D1" i="6"/>
  <c r="A7" i="1"/>
  <c r="A8" i="1" s="1"/>
  <c r="D95" i="4" l="1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B50" i="4"/>
  <c r="B37" i="4"/>
  <c r="B23" i="4"/>
  <c r="B9" i="4"/>
  <c r="E93" i="4"/>
  <c r="B53" i="4"/>
  <c r="E76" i="4" l="1"/>
  <c r="E79" i="4"/>
  <c r="E84" i="4"/>
  <c r="E88" i="4"/>
  <c r="E92" i="4"/>
  <c r="E96" i="4"/>
  <c r="E75" i="4"/>
  <c r="E81" i="4"/>
  <c r="E83" i="4"/>
  <c r="E87" i="4"/>
  <c r="E91" i="4"/>
  <c r="E95" i="4"/>
  <c r="E74" i="4"/>
  <c r="E78" i="4"/>
  <c r="E82" i="4"/>
  <c r="E86" i="4"/>
  <c r="E90" i="4"/>
  <c r="E94" i="4"/>
  <c r="E73" i="4"/>
  <c r="E77" i="4"/>
  <c r="E80" i="4"/>
  <c r="E85" i="4"/>
  <c r="E89" i="4"/>
  <c r="B54" i="4"/>
  <c r="B52" i="4"/>
  <c r="B41" i="4"/>
  <c r="B57" i="4"/>
  <c r="B56" i="4"/>
  <c r="B11" i="4"/>
  <c r="B12" i="4"/>
  <c r="B39" i="4"/>
  <c r="B55" i="4"/>
  <c r="B40" i="4"/>
  <c r="B28" i="4"/>
  <c r="B27" i="4"/>
  <c r="B26" i="4"/>
  <c r="B25" i="4"/>
  <c r="B14" i="4"/>
  <c r="B13" i="4"/>
  <c r="A73" i="4" l="1"/>
  <c r="F73" i="4" s="1"/>
  <c r="F72" i="4" s="1"/>
  <c r="B51" i="4"/>
  <c r="C53" i="4" l="1"/>
  <c r="C57" i="4"/>
  <c r="C56" i="4"/>
  <c r="C55" i="4"/>
  <c r="C54" i="4"/>
  <c r="C52" i="4"/>
  <c r="B38" i="4"/>
  <c r="B24" i="4"/>
  <c r="C41" i="4" l="1"/>
  <c r="C40" i="4"/>
  <c r="C39" i="4"/>
  <c r="C25" i="4"/>
  <c r="C26" i="4"/>
  <c r="C28" i="4"/>
  <c r="C27" i="4"/>
  <c r="B10" i="4"/>
  <c r="C14" i="4" l="1"/>
  <c r="C13" i="4"/>
  <c r="C12" i="4"/>
  <c r="C11" i="4"/>
</calcChain>
</file>

<file path=xl/comments1.xml><?xml version="1.0" encoding="utf-8"?>
<comments xmlns="http://schemas.openxmlformats.org/spreadsheetml/2006/main">
  <authors>
    <author>voskobovich</author>
  </authors>
  <commentList>
    <comment ref="G6" authorId="0">
      <text>
        <r>
          <rPr>
            <b/>
            <sz val="8"/>
            <color indexed="81"/>
            <rFont val="Tahoma"/>
            <family val="2"/>
            <charset val="204"/>
          </rPr>
          <t>Добавляем документ как Объект</t>
        </r>
      </text>
    </comment>
  </commentList>
</comments>
</file>

<file path=xl/comments2.xml><?xml version="1.0" encoding="utf-8"?>
<comments xmlns="http://schemas.openxmlformats.org/spreadsheetml/2006/main">
  <authors>
    <author>voskobovich</author>
  </authors>
  <commentList>
    <comment ref="A5" authorId="0">
      <text>
        <r>
          <rPr>
            <b/>
            <sz val="8"/>
            <color indexed="81"/>
            <rFont val="Tahoma"/>
            <family val="2"/>
            <charset val="204"/>
          </rPr>
          <t>Номер кейса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5" authorId="0">
      <text>
        <r>
          <rPr>
            <b/>
            <sz val="8"/>
            <color indexed="81"/>
            <rFont val="Tahoma"/>
            <family val="2"/>
            <charset val="204"/>
          </rPr>
          <t>Требования: пункт спецификации либо текст постановки по которому создается кейс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" authorId="0">
      <text>
        <r>
          <rPr>
            <b/>
            <sz val="8"/>
            <color indexed="81"/>
            <rFont val="Tahoma"/>
            <family val="2"/>
            <charset val="204"/>
          </rPr>
          <t>Модуль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5" authorId="0">
      <text>
        <r>
          <rPr>
            <b/>
            <sz val="8"/>
            <color indexed="81"/>
            <rFont val="Tahoma"/>
            <family val="2"/>
            <charset val="204"/>
          </rPr>
          <t>Шаги воспроизведения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5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Статус подрозумевает собой процесс выполнение кейса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5" authorId="0">
      <text>
        <r>
          <rPr>
            <b/>
            <sz val="8"/>
            <color indexed="81"/>
            <rFont val="Tahoma"/>
            <family val="2"/>
            <charset val="204"/>
          </rPr>
          <t>Номер ошибки в багрепорте</t>
        </r>
      </text>
    </comment>
  </commentList>
</comments>
</file>

<file path=xl/comments3.xml><?xml version="1.0" encoding="utf-8"?>
<comments xmlns="http://schemas.openxmlformats.org/spreadsheetml/2006/main">
  <authors>
    <author>voskobovich</author>
    <author>Admin</author>
  </authors>
  <commentList>
    <comment ref="A5" authorId="0">
      <text>
        <r>
          <rPr>
            <b/>
            <sz val="8"/>
            <color indexed="81"/>
            <rFont val="Tahoma"/>
            <family val="2"/>
            <charset val="204"/>
          </rPr>
          <t>Case ID: Номер кейса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5" authorId="0">
      <text>
        <r>
          <rPr>
            <b/>
            <sz val="8"/>
            <color indexed="81"/>
            <rFont val="Tahoma"/>
            <family val="2"/>
            <charset val="204"/>
          </rPr>
          <t>Требования: пункт спецификации либо текст постановки по которому создается кейс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C5" authorId="0">
      <text>
        <r>
          <rPr>
            <b/>
            <sz val="8"/>
            <color indexed="81"/>
            <rFont val="Tahoma"/>
            <family val="2"/>
            <charset val="204"/>
          </rPr>
          <t>Важность требования</t>
        </r>
      </text>
    </comment>
    <comment ref="D5" authorId="0">
      <text>
        <r>
          <rPr>
            <b/>
            <sz val="8"/>
            <color indexed="81"/>
            <rFont val="Tahoma"/>
            <family val="2"/>
            <charset val="204"/>
          </rPr>
          <t>Модуль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5" authorId="0">
      <text>
        <r>
          <rPr>
            <b/>
            <sz val="8"/>
            <color indexed="81"/>
            <rFont val="Tahoma"/>
            <family val="2"/>
            <charset val="204"/>
          </rPr>
          <t>Данные, необходимые для выполнения данного тестового случая.</t>
        </r>
      </text>
    </comment>
    <comment ref="F5" authorId="0">
      <text>
        <r>
          <rPr>
            <b/>
            <sz val="8"/>
            <color indexed="81"/>
            <rFont val="Tahoma"/>
            <family val="2"/>
            <charset val="204"/>
          </rPr>
          <t>Шаги воспроизведения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  <charset val="204"/>
          </rPr>
          <t>Ожидаемый результат: поле, показывающее то, как должен работать исправленный дефект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" authorId="0">
      <text>
        <r>
          <rPr>
            <b/>
            <sz val="8"/>
            <color indexed="81"/>
            <rFont val="Tahoma"/>
            <family val="2"/>
            <charset val="204"/>
          </rPr>
          <t>Результат, который получился при ошибке</t>
        </r>
      </text>
    </comment>
    <comment ref="I5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Статус подрозумевает собой процесс выполнение кейса 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5" authorId="0">
      <text>
        <r>
          <rPr>
            <b/>
            <sz val="8"/>
            <color indexed="81"/>
            <rFont val="Tahoma"/>
            <family val="2"/>
            <charset val="204"/>
          </rPr>
          <t>Критичность ошибки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5" authorId="0">
      <text>
        <r>
          <rPr>
            <b/>
            <sz val="8"/>
            <color indexed="81"/>
            <rFont val="Tahoma"/>
            <family val="2"/>
            <charset val="204"/>
          </rPr>
          <t>Комментарии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5" authorId="0">
      <text>
        <r>
          <rPr>
            <b/>
            <sz val="8"/>
            <color indexed="81"/>
            <rFont val="Tahoma"/>
            <family val="2"/>
            <charset val="204"/>
          </rPr>
          <t>Время выполнения теста, с определенным набором данных Имеется ввиду время отклика системы на  заданную команду. Указывать, если имеет значение в конкретном проведенном тесте.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M5" authorId="0">
      <text>
        <r>
          <rPr>
            <b/>
            <sz val="8"/>
            <color indexed="81"/>
            <rFont val="Tahoma"/>
            <family val="2"/>
            <charset val="204"/>
          </rPr>
          <t>Номер ошибки в багрепорте</t>
        </r>
      </text>
    </comment>
    <comment ref="N5" authorId="1">
      <text>
        <r>
          <rPr>
            <b/>
            <sz val="10"/>
            <color indexed="81"/>
            <rFont val="Tahoma"/>
            <family val="2"/>
            <charset val="204"/>
          </rPr>
          <t>Тип ошибки:</t>
        </r>
        <r>
          <rPr>
            <sz val="10"/>
            <color indexed="81"/>
            <rFont val="Tahoma"/>
            <family val="2"/>
            <charset val="204"/>
          </rPr>
          <t xml:space="preserve">
это параметр, указывающий на тип найденного дефекта</t>
        </r>
      </text>
    </comment>
    <comment ref="O5" authorId="1">
      <text>
        <r>
          <rPr>
            <b/>
            <sz val="8"/>
            <color indexed="81"/>
            <rFont val="Tahoma"/>
            <family val="2"/>
            <charset val="204"/>
          </rPr>
          <t xml:space="preserve">Код ошибки (генерируется автоматически): </t>
        </r>
        <r>
          <rPr>
            <sz val="8"/>
            <color indexed="81"/>
            <rFont val="Tahoma"/>
            <family val="2"/>
            <charset val="204"/>
          </rPr>
          <t xml:space="preserve">используется для расчета показателя качества
</t>
        </r>
      </text>
    </comment>
  </commentList>
</comments>
</file>

<file path=xl/comments4.xml><?xml version="1.0" encoding="utf-8"?>
<comments xmlns="http://schemas.openxmlformats.org/spreadsheetml/2006/main">
  <authors>
    <author>voskobovich</author>
  </authors>
  <commentList>
    <comment ref="D63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Тут будет отображена формула качества
</t>
        </r>
      </text>
    </comment>
    <comment ref="F72" authorId="0">
      <text>
        <r>
          <rPr>
            <b/>
            <sz val="8"/>
            <color indexed="81"/>
            <rFont val="Tahoma"/>
            <family val="2"/>
            <charset val="204"/>
          </rPr>
          <t>Значение КАЧЕСТВА подтягивается автоматом</t>
        </r>
      </text>
    </comment>
  </commentList>
</comments>
</file>

<file path=xl/sharedStrings.xml><?xml version="1.0" encoding="utf-8"?>
<sst xmlns="http://schemas.openxmlformats.org/spreadsheetml/2006/main" count="205" uniqueCount="133">
  <si>
    <t>Критический</t>
  </si>
  <si>
    <t>Средний</t>
  </si>
  <si>
    <t>Незначительный дефект графики, дизайна или функциональности</t>
  </si>
  <si>
    <t>Серьезный дефект графики/дизайна или функциональный дефект, мало влияющий на использование компонента/функции</t>
  </si>
  <si>
    <t>Серьезный функциональный дефект, мешающий полноценно использовать компонент/функцию</t>
  </si>
  <si>
    <t>Дефект, блокирующий использование функции/компонента</t>
  </si>
  <si>
    <t>Незначителый</t>
  </si>
  <si>
    <t>Высокий</t>
  </si>
  <si>
    <t>Не проверен</t>
  </si>
  <si>
    <t>Низкий</t>
  </si>
  <si>
    <t>Не пройден</t>
  </si>
  <si>
    <t>Пройден успешно</t>
  </si>
  <si>
    <t>Отменен</t>
  </si>
  <si>
    <t>%</t>
  </si>
  <si>
    <t>Формула качества</t>
  </si>
  <si>
    <t>Q</t>
  </si>
  <si>
    <t>p</t>
  </si>
  <si>
    <t>w</t>
  </si>
  <si>
    <t>C</t>
  </si>
  <si>
    <t xml:space="preserve">Вес </t>
  </si>
  <si>
    <t>ошибки</t>
  </si>
  <si>
    <t>Вес проекта</t>
  </si>
  <si>
    <t>Анализ результата:</t>
  </si>
  <si>
    <t>Исключительный</t>
  </si>
  <si>
    <t>&gt;0,95</t>
  </si>
  <si>
    <t>Хороший</t>
  </si>
  <si>
    <t>Удовлетворительный</t>
  </si>
  <si>
    <t>0,85-0,95</t>
  </si>
  <si>
    <t>0,7-0,85</t>
  </si>
  <si>
    <t>0,5-0,7</t>
  </si>
  <si>
    <t>&lt;0,25</t>
  </si>
  <si>
    <t>0,25-0,5</t>
  </si>
  <si>
    <t>Неудовлетворительный</t>
  </si>
  <si>
    <t xml:space="preserve">БТ: </t>
  </si>
  <si>
    <t xml:space="preserve">Название задачи: </t>
  </si>
  <si>
    <t>История измений</t>
  </si>
  <si>
    <t>Версия документа</t>
  </si>
  <si>
    <t>Выполненные действия</t>
  </si>
  <si>
    <t>Автор</t>
  </si>
  <si>
    <t>Дата</t>
  </si>
  <si>
    <t>Окружение / 
пользователь</t>
  </si>
  <si>
    <t>Патч</t>
  </si>
  <si>
    <t>Комментарии</t>
  </si>
  <si>
    <t>№</t>
  </si>
  <si>
    <t>Спецификация</t>
  </si>
  <si>
    <t>Требование</t>
  </si>
  <si>
    <t>Модуль</t>
  </si>
  <si>
    <t>Шаги воспроизведения</t>
  </si>
  <si>
    <t>Ожидаемый результат</t>
  </si>
  <si>
    <t>Тестовые данные</t>
  </si>
  <si>
    <t>Фактический результат</t>
  </si>
  <si>
    <t>Статус выполнения кейса</t>
  </si>
  <si>
    <t xml:space="preserve">Пройден </t>
  </si>
  <si>
    <t>Критичность ошибки</t>
  </si>
  <si>
    <t>Время выполнения</t>
  </si>
  <si>
    <t>Номер ошибки в багрепорте</t>
  </si>
  <si>
    <t>Важность требования</t>
  </si>
  <si>
    <t>Ошибка функционала</t>
  </si>
  <si>
    <t>Ошибка производительности</t>
  </si>
  <si>
    <t>Ошибка спецификации</t>
  </si>
  <si>
    <t>Ошибка безопасности</t>
  </si>
  <si>
    <t>Ошибка юзабилити</t>
  </si>
  <si>
    <t>Тип ошибки</t>
  </si>
  <si>
    <t>Комментарий/Вложение</t>
  </si>
  <si>
    <t>Краткое описание действия</t>
  </si>
  <si>
    <t xml:space="preserve">Статус выполнения </t>
  </si>
  <si>
    <t>Результат: Критичность ошибки</t>
  </si>
  <si>
    <t>Всего Кейсов</t>
  </si>
  <si>
    <t>Результат: Статус выполнения кейса</t>
  </si>
  <si>
    <t>Результат: Важность требования</t>
  </si>
  <si>
    <t>Результат: Тип ошибки</t>
  </si>
  <si>
    <t>Параметры расчета:</t>
  </si>
  <si>
    <t>Всего Ошибок</t>
  </si>
  <si>
    <t>Ошибка GUI</t>
  </si>
  <si>
    <t xml:space="preserve">Ошибка GUI </t>
  </si>
  <si>
    <t>Код ошибки (генерируется автоматически)</t>
  </si>
  <si>
    <t>001 Ошибка функционала</t>
  </si>
  <si>
    <t>002 Ошибка производительности</t>
  </si>
  <si>
    <t>003 Ошибка безопасности</t>
  </si>
  <si>
    <t>004 Ошибка спецификации</t>
  </si>
  <si>
    <t>005 Ошибка юзабилити</t>
  </si>
  <si>
    <t>006 Ошибка GUI</t>
  </si>
  <si>
    <t>101 Ошибка функционала</t>
  </si>
  <si>
    <t>102 Ошибка производительности</t>
  </si>
  <si>
    <t>103 Ошибка безопасности</t>
  </si>
  <si>
    <t>104 Ошибка спецификации</t>
  </si>
  <si>
    <t>105 Ошибка юзабилити</t>
  </si>
  <si>
    <t>106 Ошибка GUI</t>
  </si>
  <si>
    <t>201 Ошибка функционала</t>
  </si>
  <si>
    <t>202 Ошибка производительности</t>
  </si>
  <si>
    <t>203 Ошибка безопасности</t>
  </si>
  <si>
    <t>204 Ошибка спецификации</t>
  </si>
  <si>
    <t>205 Ошибка юзабилити</t>
  </si>
  <si>
    <t>206 Ошибка GUI</t>
  </si>
  <si>
    <t>301 Ошибка функционала</t>
  </si>
  <si>
    <t>302 Ошибка производительности</t>
  </si>
  <si>
    <t>303 Ошибка безопасности</t>
  </si>
  <si>
    <t>304 Ошибка спецификации</t>
  </si>
  <si>
    <t>305 Ошибка юзабилити</t>
  </si>
  <si>
    <t>306 Ошибка GUI</t>
  </si>
  <si>
    <t>Создан</t>
  </si>
  <si>
    <t>FORPTS23</t>
  </si>
  <si>
    <t xml:space="preserve">Номер: </t>
  </si>
  <si>
    <t xml:space="preserve">Название: </t>
  </si>
  <si>
    <t xml:space="preserve"> Тестирование главной страницы сайта mail.ru</t>
  </si>
  <si>
    <t>Полевничая Н.И.</t>
  </si>
  <si>
    <t xml:space="preserve">OS: Windows 8
Browser: Firefox 62.0 (64-бит)
</t>
  </si>
  <si>
    <t>Проверка строки поиска</t>
  </si>
  <si>
    <t>Проверка авторизации</t>
  </si>
  <si>
    <t>Название:</t>
  </si>
  <si>
    <t xml:space="preserve">Блок ссылок для скачивания других проектов. </t>
  </si>
  <si>
    <t>Форма авторизации.</t>
  </si>
  <si>
    <t>Строка поиска на главной странице.</t>
  </si>
  <si>
    <t>Проверка кликабельности ссылки на установку Маил Агента.</t>
  </si>
  <si>
    <t>Выполнить проверку кликабельности ссылки на скачивание.</t>
  </si>
  <si>
    <t>Проверить возможность авторизации корректного клиента.</t>
  </si>
  <si>
    <t>Выполнить поиск элементов, проверить корректность результатов.</t>
  </si>
  <si>
    <t xml:space="preserve">
</t>
  </si>
  <si>
    <t>Страница mail.ru / форма входа.</t>
  </si>
  <si>
    <t>Страница mail.ru / строка поиска.</t>
  </si>
  <si>
    <t>Страница mail.ru / блок ссылок для скачивания других проектов ресурса.</t>
  </si>
  <si>
    <t>1. Открыть страницу Mail.ru.
2. В форме входа в поле логина ввести корректный тестовый логин.
3. В форме входа в поле пароля ввести корректный тестовый пароль.
4. Кликнуть на кнопку "Войти".
5.  Проверить, что вход в почту соотв-го пользователя произведен.</t>
  </si>
  <si>
    <t xml:space="preserve">1. Страница открыта.
2. Логин введен.
3. Пароль введен.
4. Выполнен клик по кнопке.
5. Вход в почту произведен.
</t>
  </si>
  <si>
    <t>1. Открыть страницу Mail.ru.
2. В строке поиска ввести запрос "Котики".
3.  Кликнуть на кнопку "Найти".
4.  Проверить открытие страницы поиска маил ру с релевантными результатами.</t>
  </si>
  <si>
    <t xml:space="preserve">1. Страница открыта.
2. Введен запрос в строку поиска.
3. Выполнен клик по кнопке.
4.  Страница с релевантными результатами открылась.
</t>
  </si>
  <si>
    <t xml:space="preserve">1. Страница открыта.
2. Ссылка для скачивания находится на страинце.
3. Выполнен клик по ссылке.
4.  Страница для скачивания открыта.
</t>
  </si>
  <si>
    <r>
      <rPr>
        <b/>
        <sz val="12"/>
        <color theme="1"/>
        <rFont val="Calibri"/>
        <family val="2"/>
        <charset val="204"/>
        <scheme val="minor"/>
      </rPr>
      <t>Логин:</t>
    </r>
    <r>
      <rPr>
        <sz val="12"/>
        <color theme="1"/>
        <rFont val="Calibri"/>
        <family val="2"/>
        <charset val="204"/>
        <scheme val="minor"/>
      </rPr>
      <t xml:space="preserve">
nbychenko@mail.ru
</t>
    </r>
    <r>
      <rPr>
        <b/>
        <sz val="12"/>
        <color theme="1"/>
        <rFont val="Calibri"/>
        <family val="2"/>
        <charset val="204"/>
        <scheme val="minor"/>
      </rPr>
      <t>Пароль:</t>
    </r>
    <r>
      <rPr>
        <sz val="12"/>
        <color theme="1"/>
        <rFont val="Calibri"/>
        <family val="2"/>
        <charset val="204"/>
        <scheme val="minor"/>
      </rPr>
      <t xml:space="preserve"> Qwe123</t>
    </r>
  </si>
  <si>
    <r>
      <t xml:space="preserve">Запрос для поиска:
</t>
    </r>
    <r>
      <rPr>
        <b/>
        <sz val="12"/>
        <color theme="1"/>
        <rFont val="Calibri"/>
        <family val="2"/>
        <charset val="204"/>
        <scheme val="minor"/>
      </rPr>
      <t>Котики</t>
    </r>
  </si>
  <si>
    <t>Блок скачивание Маил Агента.</t>
  </si>
  <si>
    <t xml:space="preserve">1. Открыть страницу Mail.ru.
2. В блоке ссылок для скачивания проверить наличие ссылки для Маил Агента.
3.  Кликнуть на ссылку "Установить" Маил Агента.
4.  Проверить открытие страницы для скачивания Агент
для Windows.
</t>
  </si>
  <si>
    <t>Проверка авторизации.</t>
  </si>
  <si>
    <t>Проверка строки поиска.</t>
  </si>
  <si>
    <t>Проверка кликабельности ссылки на установку Маил Агента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</si>
</sst>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</font>
    <font>
      <b/>
      <sz val="14"/>
      <name val="Arial Black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0" tint="-4.9989318521683403E-2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8"/>
      <color rgb="FFFF0000"/>
      <name val="Calibri"/>
      <family val="2"/>
      <charset val="204"/>
      <scheme val="minor"/>
    </font>
    <font>
      <sz val="18"/>
      <color rgb="FF00B050"/>
      <name val="Calibri"/>
      <family val="2"/>
      <charset val="204"/>
      <scheme val="minor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b/>
      <sz val="12"/>
      <color rgb="FFFFCCCC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u/>
      <sz val="8.8000000000000007"/>
      <color theme="10"/>
      <name val="Calibri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color rgb="FFC00000"/>
      <name val="Arial Cyr"/>
      <family val="2"/>
      <charset val="204"/>
    </font>
    <font>
      <sz val="10"/>
      <color rgb="FF002060"/>
      <name val="Arial Cyr"/>
      <family val="2"/>
      <charset val="204"/>
    </font>
    <font>
      <sz val="10"/>
      <color rgb="FF7030A0"/>
      <name val="Arial Cyr"/>
      <family val="2"/>
      <charset val="204"/>
    </font>
    <font>
      <b/>
      <i/>
      <sz val="1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0" tint="-0.34998626667073579"/>
      <name val="Calibri"/>
      <family val="2"/>
      <charset val="204"/>
      <scheme val="minor"/>
    </font>
    <font>
      <sz val="12"/>
      <color theme="0" tint="-0.249977111117893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i/>
      <sz val="2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/>
    <xf numFmtId="0" fontId="8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0" xfId="1" applyFont="1" applyBorder="1" applyAlignment="1">
      <alignment vertical="top" wrapText="1"/>
    </xf>
    <xf numFmtId="0" fontId="2" fillId="0" borderId="0" xfId="0" applyFont="1"/>
    <xf numFmtId="0" fontId="0" fillId="0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1" xfId="0" applyFill="1" applyBorder="1"/>
    <xf numFmtId="0" fontId="9" fillId="11" borderId="1" xfId="2" applyFont="1" applyFill="1" applyBorder="1" applyAlignment="1">
      <alignment horizontal="left" vertical="center"/>
    </xf>
    <xf numFmtId="14" fontId="9" fillId="11" borderId="1" xfId="2" applyNumberFormat="1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9" fillId="12" borderId="1" xfId="2" applyFont="1" applyFill="1" applyBorder="1"/>
    <xf numFmtId="0" fontId="9" fillId="0" borderId="1" xfId="2" applyFont="1" applyBorder="1"/>
    <xf numFmtId="0" fontId="10" fillId="0" borderId="1" xfId="2" applyFont="1" applyBorder="1"/>
    <xf numFmtId="0" fontId="9" fillId="0" borderId="1" xfId="2" applyFont="1" applyFill="1" applyBorder="1"/>
    <xf numFmtId="0" fontId="11" fillId="0" borderId="0" xfId="0" applyFont="1"/>
    <xf numFmtId="0" fontId="12" fillId="0" borderId="1" xfId="0" applyFont="1" applyBorder="1"/>
    <xf numFmtId="0" fontId="0" fillId="0" borderId="22" xfId="0" applyBorder="1"/>
    <xf numFmtId="0" fontId="13" fillId="12" borderId="1" xfId="0" applyFont="1" applyFill="1" applyBorder="1"/>
    <xf numFmtId="0" fontId="12" fillId="13" borderId="1" xfId="0" applyFont="1" applyFill="1" applyBorder="1"/>
    <xf numFmtId="0" fontId="12" fillId="13" borderId="1" xfId="2" applyFont="1" applyFill="1" applyBorder="1"/>
    <xf numFmtId="0" fontId="13" fillId="14" borderId="1" xfId="0" applyFont="1" applyFill="1" applyBorder="1"/>
    <xf numFmtId="0" fontId="9" fillId="14" borderId="1" xfId="2" applyFont="1" applyFill="1" applyBorder="1"/>
    <xf numFmtId="0" fontId="9" fillId="0" borderId="0" xfId="2" applyFont="1" applyBorder="1"/>
    <xf numFmtId="0" fontId="13" fillId="3" borderId="13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left" vertical="top" wrapText="1"/>
    </xf>
    <xf numFmtId="0" fontId="0" fillId="4" borderId="0" xfId="0" applyFill="1" applyAlignment="1"/>
    <xf numFmtId="0" fontId="7" fillId="4" borderId="0" xfId="1" applyFont="1" applyFill="1" applyBorder="1" applyAlignment="1">
      <alignment horizontal="left" vertical="top" wrapText="1"/>
    </xf>
    <xf numFmtId="0" fontId="0" fillId="4" borderId="0" xfId="0" applyFill="1"/>
    <xf numFmtId="164" fontId="0" fillId="4" borderId="0" xfId="0" applyNumberFormat="1" applyFill="1" applyAlignment="1">
      <alignment horizontal="left" vertical="top"/>
    </xf>
    <xf numFmtId="164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19" fillId="3" borderId="25" xfId="0" applyFont="1" applyFill="1" applyBorder="1" applyAlignment="1">
      <alignment horizontal="center"/>
    </xf>
    <xf numFmtId="0" fontId="20" fillId="3" borderId="26" xfId="0" applyFont="1" applyFill="1" applyBorder="1"/>
    <xf numFmtId="0" fontId="13" fillId="0" borderId="27" xfId="0" applyFont="1" applyBorder="1" applyAlignment="1">
      <alignment horizontal="center"/>
    </xf>
    <xf numFmtId="0" fontId="13" fillId="0" borderId="27" xfId="0" applyFont="1" applyBorder="1"/>
    <xf numFmtId="0" fontId="0" fillId="0" borderId="6" xfId="0" applyBorder="1"/>
    <xf numFmtId="0" fontId="0" fillId="0" borderId="39" xfId="0" applyBorder="1"/>
    <xf numFmtId="0" fontId="0" fillId="0" borderId="3" xfId="0" applyBorder="1" applyAlignment="1">
      <alignment wrapText="1"/>
    </xf>
    <xf numFmtId="0" fontId="7" fillId="4" borderId="0" xfId="1" applyFont="1" applyFill="1" applyBorder="1" applyAlignment="1">
      <alignment horizontal="left" vertical="top"/>
    </xf>
    <xf numFmtId="0" fontId="1" fillId="0" borderId="1" xfId="0" applyFont="1" applyBorder="1"/>
    <xf numFmtId="0" fontId="26" fillId="0" borderId="1" xfId="0" applyFont="1" applyBorder="1"/>
    <xf numFmtId="0" fontId="25" fillId="0" borderId="1" xfId="0" applyFont="1" applyBorder="1"/>
    <xf numFmtId="0" fontId="0" fillId="0" borderId="0" xfId="0" applyAlignment="1"/>
    <xf numFmtId="0" fontId="0" fillId="0" borderId="21" xfId="0" applyBorder="1" applyAlignment="1"/>
    <xf numFmtId="0" fontId="13" fillId="0" borderId="1" xfId="0" applyFont="1" applyBorder="1"/>
    <xf numFmtId="0" fontId="13" fillId="0" borderId="0" xfId="0" applyFont="1" applyBorder="1"/>
    <xf numFmtId="0" fontId="10" fillId="0" borderId="0" xfId="2" applyFont="1" applyBorder="1"/>
    <xf numFmtId="0" fontId="9" fillId="16" borderId="1" xfId="2" applyFont="1" applyFill="1" applyBorder="1"/>
    <xf numFmtId="0" fontId="12" fillId="17" borderId="1" xfId="0" applyFont="1" applyFill="1" applyBorder="1"/>
    <xf numFmtId="0" fontId="13" fillId="17" borderId="1" xfId="0" applyFont="1" applyFill="1" applyBorder="1"/>
    <xf numFmtId="0" fontId="13" fillId="3" borderId="9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0" fillId="0" borderId="9" xfId="0" applyBorder="1"/>
    <xf numFmtId="0" fontId="0" fillId="0" borderId="40" xfId="0" applyBorder="1"/>
    <xf numFmtId="0" fontId="27" fillId="0" borderId="0" xfId="0" applyFont="1" applyFill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14" fontId="0" fillId="5" borderId="6" xfId="0" applyNumberFormat="1" applyFont="1" applyFill="1" applyBorder="1" applyAlignment="1">
      <alignment horizontal="left" vertical="top"/>
    </xf>
    <xf numFmtId="0" fontId="0" fillId="5" borderId="6" xfId="0" applyFill="1" applyBorder="1" applyAlignment="1">
      <alignment horizontal="left" vertical="top" wrapText="1"/>
    </xf>
    <xf numFmtId="0" fontId="27" fillId="4" borderId="0" xfId="0" applyFont="1" applyFill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4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12" fillId="16" borderId="1" xfId="0" applyFont="1" applyFill="1" applyBorder="1"/>
    <xf numFmtId="0" fontId="19" fillId="0" borderId="23" xfId="0" applyNumberFormat="1" applyFont="1" applyBorder="1" applyAlignment="1">
      <alignment horizontal="center"/>
    </xf>
    <xf numFmtId="0" fontId="13" fillId="16" borderId="1" xfId="0" applyFont="1" applyFill="1" applyBorder="1"/>
    <xf numFmtId="0" fontId="19" fillId="0" borderId="22" xfId="0" applyFont="1" applyBorder="1" applyAlignment="1">
      <alignment horizontal="center"/>
    </xf>
    <xf numFmtId="0" fontId="9" fillId="17" borderId="1" xfId="2" applyFont="1" applyFill="1" applyBorder="1"/>
    <xf numFmtId="0" fontId="9" fillId="18" borderId="1" xfId="2" applyFont="1" applyFill="1" applyBorder="1"/>
    <xf numFmtId="0" fontId="12" fillId="18" borderId="1" xfId="0" applyFont="1" applyFill="1" applyBorder="1"/>
    <xf numFmtId="0" fontId="13" fillId="18" borderId="1" xfId="0" applyFont="1" applyFill="1" applyBorder="1" applyAlignment="1">
      <alignment horizontal="center"/>
    </xf>
    <xf numFmtId="0" fontId="13" fillId="18" borderId="1" xfId="0" applyFont="1" applyFill="1" applyBorder="1"/>
    <xf numFmtId="0" fontId="9" fillId="19" borderId="1" xfId="2" applyFont="1" applyFill="1" applyBorder="1"/>
    <xf numFmtId="0" fontId="12" fillId="19" borderId="1" xfId="0" applyFont="1" applyFill="1" applyBorder="1"/>
    <xf numFmtId="0" fontId="13" fillId="19" borderId="1" xfId="0" applyFont="1" applyFill="1" applyBorder="1" applyAlignment="1">
      <alignment horizontal="center"/>
    </xf>
    <xf numFmtId="0" fontId="13" fillId="19" borderId="1" xfId="0" applyFont="1" applyFill="1" applyBorder="1"/>
    <xf numFmtId="0" fontId="13" fillId="20" borderId="1" xfId="0" applyFont="1" applyFill="1" applyBorder="1" applyAlignment="1">
      <alignment horizontal="center"/>
    </xf>
    <xf numFmtId="0" fontId="28" fillId="5" borderId="6" xfId="3" applyFill="1" applyBorder="1" applyAlignment="1" applyProtection="1">
      <alignment horizontal="left" vertical="top" justifyLastLine="1" shrinkToFit="1"/>
    </xf>
    <xf numFmtId="0" fontId="0" fillId="0" borderId="0" xfId="0" applyBorder="1"/>
    <xf numFmtId="0" fontId="32" fillId="0" borderId="0" xfId="0" applyFont="1" applyBorder="1"/>
    <xf numFmtId="164" fontId="0" fillId="0" borderId="0" xfId="0" applyNumberFormat="1" applyFill="1" applyBorder="1" applyAlignment="1">
      <alignment horizontal="center" vertical="center"/>
    </xf>
    <xf numFmtId="0" fontId="29" fillId="0" borderId="0" xfId="0" applyFont="1" applyBorder="1"/>
    <xf numFmtId="0" fontId="30" fillId="0" borderId="0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33" fillId="4" borderId="0" xfId="0" applyFont="1" applyFill="1" applyAlignment="1">
      <alignment horizontal="left" vertical="top"/>
    </xf>
    <xf numFmtId="0" fontId="16" fillId="15" borderId="46" xfId="0" applyFont="1" applyFill="1" applyBorder="1" applyAlignment="1">
      <alignment horizontal="center" vertical="center"/>
    </xf>
    <xf numFmtId="0" fontId="16" fillId="15" borderId="47" xfId="0" applyFont="1" applyFill="1" applyBorder="1" applyAlignment="1">
      <alignment horizontal="center" vertical="center" wrapText="1"/>
    </xf>
    <xf numFmtId="0" fontId="23" fillId="15" borderId="47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6" fillId="15" borderId="46" xfId="0" applyFont="1" applyFill="1" applyBorder="1" applyAlignment="1">
      <alignment vertical="top" wrapText="1"/>
    </xf>
    <xf numFmtId="0" fontId="16" fillId="15" borderId="47" xfId="0" applyFont="1" applyFill="1" applyBorder="1" applyAlignment="1">
      <alignment vertical="top" wrapText="1"/>
    </xf>
    <xf numFmtId="0" fontId="24" fillId="15" borderId="47" xfId="0" applyFont="1" applyFill="1" applyBorder="1" applyAlignment="1">
      <alignment vertical="top" wrapText="1"/>
    </xf>
    <xf numFmtId="0" fontId="23" fillId="15" borderId="47" xfId="0" applyFont="1" applyFill="1" applyBorder="1" applyAlignment="1">
      <alignment vertical="top" wrapText="1"/>
    </xf>
    <xf numFmtId="0" fontId="23" fillId="15" borderId="46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left" vertical="top"/>
    </xf>
    <xf numFmtId="0" fontId="34" fillId="4" borderId="0" xfId="0" applyFont="1" applyFill="1" applyAlignment="1">
      <alignment vertical="top" wrapText="1"/>
    </xf>
    <xf numFmtId="164" fontId="34" fillId="4" borderId="0" xfId="0" applyNumberFormat="1" applyFont="1" applyFill="1" applyAlignment="1">
      <alignment vertical="top" wrapText="1"/>
    </xf>
    <xf numFmtId="0" fontId="34" fillId="0" borderId="0" xfId="0" applyFont="1" applyAlignment="1">
      <alignment vertical="top" wrapText="1"/>
    </xf>
    <xf numFmtId="0" fontId="34" fillId="0" borderId="0" xfId="0" applyFont="1" applyBorder="1" applyAlignment="1">
      <alignment vertical="top" wrapText="1"/>
    </xf>
    <xf numFmtId="0" fontId="34" fillId="0" borderId="1" xfId="0" applyFont="1" applyBorder="1" applyAlignment="1">
      <alignment vertical="top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vertical="top" wrapText="1"/>
    </xf>
    <xf numFmtId="0" fontId="36" fillId="0" borderId="1" xfId="0" applyFont="1" applyFill="1" applyBorder="1" applyAlignment="1">
      <alignment vertical="top" wrapText="1"/>
    </xf>
    <xf numFmtId="164" fontId="34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/>
    </xf>
    <xf numFmtId="164" fontId="34" fillId="0" borderId="1" xfId="0" applyNumberFormat="1" applyFont="1" applyFill="1" applyBorder="1" applyAlignment="1">
      <alignment vertical="top" wrapText="1"/>
    </xf>
    <xf numFmtId="0" fontId="34" fillId="0" borderId="1" xfId="0" applyNumberFormat="1" applyFont="1" applyBorder="1" applyAlignment="1">
      <alignment vertical="top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horizontal="left" vertical="top" wrapText="1"/>
    </xf>
    <xf numFmtId="0" fontId="34" fillId="0" borderId="0" xfId="0" applyFont="1" applyAlignment="1">
      <alignment vertical="top"/>
    </xf>
    <xf numFmtId="0" fontId="34" fillId="0" borderId="0" xfId="0" applyFont="1" applyFill="1" applyAlignment="1">
      <alignment horizontal="center" vertical="center" wrapText="1"/>
    </xf>
    <xf numFmtId="0" fontId="34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top" wrapText="1"/>
    </xf>
    <xf numFmtId="164" fontId="34" fillId="0" borderId="0" xfId="0" applyNumberFormat="1" applyFont="1" applyFill="1" applyAlignment="1">
      <alignment horizontal="center" vertical="center" wrapText="1"/>
    </xf>
    <xf numFmtId="0" fontId="34" fillId="0" borderId="0" xfId="0" applyFont="1" applyFill="1" applyBorder="1"/>
    <xf numFmtId="164" fontId="34" fillId="0" borderId="0" xfId="0" applyNumberFormat="1" applyFont="1" applyFill="1" applyAlignment="1">
      <alignment vertical="top" wrapText="1"/>
    </xf>
    <xf numFmtId="0" fontId="34" fillId="0" borderId="0" xfId="0" applyFont="1" applyFill="1" applyAlignment="1">
      <alignment vertical="top" wrapText="1"/>
    </xf>
    <xf numFmtId="0" fontId="3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38" fillId="0" borderId="0" xfId="0" applyFont="1" applyFill="1" applyBorder="1" applyAlignment="1">
      <alignment vertical="top" wrapText="1"/>
    </xf>
    <xf numFmtId="0" fontId="39" fillId="0" borderId="0" xfId="0" applyFont="1" applyFill="1" applyBorder="1" applyAlignment="1">
      <alignment vertical="top" wrapText="1"/>
    </xf>
    <xf numFmtId="0" fontId="40" fillId="0" borderId="0" xfId="0" applyFont="1" applyFill="1" applyBorder="1" applyAlignment="1">
      <alignment vertical="top" wrapText="1"/>
    </xf>
    <xf numFmtId="0" fontId="41" fillId="0" borderId="0" xfId="0" applyFont="1" applyAlignment="1">
      <alignment vertical="top" wrapText="1"/>
    </xf>
    <xf numFmtId="0" fontId="7" fillId="4" borderId="0" xfId="1" applyFont="1" applyFill="1" applyBorder="1" applyAlignment="1">
      <alignment horizontal="left" vertical="center"/>
    </xf>
    <xf numFmtId="0" fontId="35" fillId="4" borderId="0" xfId="0" applyFont="1" applyFill="1" applyAlignment="1">
      <alignment horizontal="left" vertical="center"/>
    </xf>
    <xf numFmtId="0" fontId="42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 wrapText="1"/>
    </xf>
    <xf numFmtId="0" fontId="15" fillId="4" borderId="31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wrapText="1"/>
    </xf>
    <xf numFmtId="0" fontId="14" fillId="2" borderId="29" xfId="1" applyFont="1" applyFill="1" applyBorder="1" applyAlignment="1">
      <alignment horizontal="center" wrapText="1"/>
    </xf>
    <xf numFmtId="0" fontId="14" fillId="2" borderId="30" xfId="1" applyFont="1" applyFill="1" applyBorder="1" applyAlignment="1">
      <alignment horizontal="center" wrapText="1"/>
    </xf>
    <xf numFmtId="0" fontId="14" fillId="4" borderId="24" xfId="1" applyFont="1" applyFill="1" applyBorder="1" applyAlignment="1">
      <alignment horizontal="center" vertical="center" wrapText="1"/>
    </xf>
    <xf numFmtId="0" fontId="14" fillId="4" borderId="32" xfId="1" applyFont="1" applyFill="1" applyBorder="1" applyAlignment="1">
      <alignment horizontal="center" vertical="center" wrapText="1"/>
    </xf>
    <xf numFmtId="0" fontId="14" fillId="4" borderId="10" xfId="1" applyFont="1" applyFill="1" applyBorder="1" applyAlignment="1">
      <alignment horizontal="center" vertical="center" wrapText="1"/>
    </xf>
    <xf numFmtId="0" fontId="14" fillId="4" borderId="33" xfId="1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164" fontId="34" fillId="4" borderId="8" xfId="0" applyNumberFormat="1" applyFont="1" applyFill="1" applyBorder="1" applyAlignment="1">
      <alignment horizontal="center" vertical="top" wrapText="1"/>
    </xf>
    <xf numFmtId="164" fontId="34" fillId="4" borderId="42" xfId="0" applyNumberFormat="1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9" fillId="11" borderId="27" xfId="2" applyFont="1" applyFill="1" applyBorder="1" applyAlignment="1">
      <alignment horizontal="center" vertical="center"/>
    </xf>
    <xf numFmtId="0" fontId="9" fillId="11" borderId="0" xfId="2" applyFont="1" applyFill="1" applyBorder="1" applyAlignment="1">
      <alignment horizontal="center" vertical="center"/>
    </xf>
    <xf numFmtId="0" fontId="9" fillId="11" borderId="18" xfId="2" applyFont="1" applyFill="1" applyBorder="1" applyAlignment="1">
      <alignment horizontal="left" vertical="top"/>
    </xf>
    <xf numFmtId="0" fontId="9" fillId="11" borderId="19" xfId="2" applyFont="1" applyFill="1" applyBorder="1" applyAlignment="1">
      <alignment horizontal="left" vertical="top"/>
    </xf>
    <xf numFmtId="0" fontId="9" fillId="11" borderId="20" xfId="2" applyFont="1" applyFill="1" applyBorder="1" applyAlignment="1">
      <alignment horizontal="left" vertical="top"/>
    </xf>
    <xf numFmtId="0" fontId="9" fillId="11" borderId="11" xfId="2" applyFont="1" applyFill="1" applyBorder="1" applyAlignment="1">
      <alignment horizontal="left" vertical="top"/>
    </xf>
    <xf numFmtId="0" fontId="9" fillId="11" borderId="21" xfId="2" applyFont="1" applyFill="1" applyBorder="1" applyAlignment="1">
      <alignment horizontal="left" vertical="top"/>
    </xf>
    <xf numFmtId="0" fontId="9" fillId="11" borderId="12" xfId="2" applyFont="1" applyFill="1" applyBorder="1" applyAlignment="1">
      <alignment horizontal="left" vertical="top"/>
    </xf>
    <xf numFmtId="0" fontId="13" fillId="12" borderId="20" xfId="0" applyFont="1" applyFill="1" applyBorder="1" applyAlignment="1">
      <alignment horizontal="center" vertical="center"/>
    </xf>
    <xf numFmtId="0" fontId="13" fillId="12" borderId="41" xfId="0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35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36" xfId="0" applyFont="1" applyFill="1" applyBorder="1" applyAlignment="1">
      <alignment horizontal="center"/>
    </xf>
    <xf numFmtId="0" fontId="13" fillId="12" borderId="43" xfId="0" applyFont="1" applyFill="1" applyBorder="1" applyAlignment="1">
      <alignment horizontal="center"/>
    </xf>
    <xf numFmtId="0" fontId="13" fillId="3" borderId="44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3" borderId="45" xfId="0" applyFont="1" applyFill="1" applyBorder="1" applyAlignment="1">
      <alignment horizontal="center"/>
    </xf>
  </cellXfs>
  <cellStyles count="4">
    <cellStyle name="Normal 3" xfId="2"/>
    <cellStyle name="Normal_Book1" xfId="1"/>
    <cellStyle name="Гиперссылка" xfId="3" builtinId="8"/>
    <cellStyle name="Обычный" xfId="0" builtinId="0"/>
  </cellStyles>
  <dxfs count="16"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00B050"/>
      </font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5050"/>
      <color rgb="FFFF7C80"/>
      <color rgb="FFFF9999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Статус выполнения кейса</a:t>
            </a:r>
          </a:p>
        </c:rich>
      </c:tx>
      <c:layout>
        <c:manualLayout>
          <c:xMode val="edge"/>
          <c:yMode val="edge"/>
          <c:x val="0.24239588801399894"/>
          <c:y val="3.2407407407407843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55689802432809"/>
          <c:y val="0.21822922134733375"/>
          <c:w val="0.57260266457191666"/>
          <c:h val="0.6567639545056929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1791385340490404E-2"/>
                  <c:y val="-0.22421972253468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2433027225516437E-2"/>
                  <c:y val="-1.30232470941132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4.4971041327672497E-2"/>
                  <c:y val="-4.81751031121108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4913809764278282E-2"/>
                  <c:y val="-7.602662167229096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Result!$A$11:$A$14</c:f>
              <c:strCache>
                <c:ptCount val="4"/>
                <c:pt idx="0">
                  <c:v>Пройден </c:v>
                </c:pt>
                <c:pt idx="1">
                  <c:v>Не пройден</c:v>
                </c:pt>
                <c:pt idx="2">
                  <c:v>Отменен</c:v>
                </c:pt>
                <c:pt idx="3">
                  <c:v>Не проверен</c:v>
                </c:pt>
              </c:strCache>
            </c:strRef>
          </c:cat>
          <c:val>
            <c:numRef>
              <c:f>Result!$C$11:$C$14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Критичность ошибки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0.17402945808244752"/>
                  <c:y val="3.77410622848626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7547012505789718E-3"/>
                  <c:y val="-2.76915100139254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3342176933765632"/>
                  <c:y val="-3.25049859272158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8146672842365288"/>
                  <c:y val="-4.818478896129738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Result!$A$25:$A$28</c:f>
              <c:strCache>
                <c:ptCount val="4"/>
                <c:pt idx="0">
                  <c:v>Низкий</c:v>
                </c:pt>
                <c:pt idx="1">
                  <c:v>Средний</c:v>
                </c:pt>
                <c:pt idx="2">
                  <c:v>Высокий</c:v>
                </c:pt>
                <c:pt idx="3">
                  <c:v>Критический</c:v>
                </c:pt>
              </c:strCache>
            </c:strRef>
          </c:cat>
          <c:val>
            <c:numRef>
              <c:f>Result!$C$25:$C$28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Важность требования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6.5248143358379446E-2"/>
                  <c:y val="-2.17251252684323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2682742100064937"/>
                  <c:y val="-7.6290463692039014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5357397373145404"/>
                  <c:y val="-1.176852893388342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Result!$A$39:$A$41</c:f>
              <c:strCache>
                <c:ptCount val="3"/>
                <c:pt idx="0">
                  <c:v>Высокий</c:v>
                </c:pt>
                <c:pt idx="1">
                  <c:v>Средний</c:v>
                </c:pt>
                <c:pt idx="2">
                  <c:v>Низкий</c:v>
                </c:pt>
              </c:strCache>
            </c:strRef>
          </c:cat>
          <c:val>
            <c:numRef>
              <c:f>Result!$C$39:$C$41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Тип ошибки 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Result!$B$48:$B$50</c:f>
              <c:strCache>
                <c:ptCount val="1"/>
                <c:pt idx="0">
                  <c:v>Результат: Тип ошибки 09.11.2018</c:v>
                </c:pt>
              </c:strCache>
            </c:strRef>
          </c:tx>
          <c:dLbls>
            <c:dLbl>
              <c:idx val="1"/>
              <c:layout>
                <c:manualLayout>
                  <c:x val="3.638374428548545E-2"/>
                  <c:y val="-9.641986915814629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5844947198501802"/>
                  <c:y val="8.057742782152236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4788609170332717"/>
                  <c:y val="-6.78129039840178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5.2426897342057813E-2"/>
                  <c:y val="-0.1051263368198378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1807524059492564"/>
                  <c:y val="-5.53750930387439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Result!$A$52:$A$57</c:f>
              <c:strCache>
                <c:ptCount val="6"/>
                <c:pt idx="0">
                  <c:v>Ошибка функционала</c:v>
                </c:pt>
                <c:pt idx="1">
                  <c:v>Ошибка GUI</c:v>
                </c:pt>
                <c:pt idx="2">
                  <c:v>Ошибка производительности</c:v>
                </c:pt>
                <c:pt idx="3">
                  <c:v>Ошибка спецификации</c:v>
                </c:pt>
                <c:pt idx="4">
                  <c:v>Ошибка безопасности</c:v>
                </c:pt>
                <c:pt idx="5">
                  <c:v>Ошибка юзабилити</c:v>
                </c:pt>
              </c:strCache>
            </c:strRef>
          </c:cat>
          <c:val>
            <c:numRef>
              <c:f>Result!$B$52:$B$57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Result!$C$48:$C$50</c:f>
              <c:strCache>
                <c:ptCount val="1"/>
                <c:pt idx="0">
                  <c:v>Результат: Тип ошибки %</c:v>
                </c:pt>
              </c:strCache>
            </c:strRef>
          </c:tx>
          <c:cat>
            <c:strRef>
              <c:f>Result!$A$52:$A$57</c:f>
              <c:strCache>
                <c:ptCount val="6"/>
                <c:pt idx="0">
                  <c:v>Ошибка функционала</c:v>
                </c:pt>
                <c:pt idx="1">
                  <c:v>Ошибка GUI</c:v>
                </c:pt>
                <c:pt idx="2">
                  <c:v>Ошибка производительности</c:v>
                </c:pt>
                <c:pt idx="3">
                  <c:v>Ошибка спецификации</c:v>
                </c:pt>
                <c:pt idx="4">
                  <c:v>Ошибка безопасности</c:v>
                </c:pt>
                <c:pt idx="5">
                  <c:v>Ошибка юзабилити</c:v>
                </c:pt>
              </c:strCache>
            </c:strRef>
          </c:cat>
          <c:val>
            <c:numRef>
              <c:f>Result!$C$51:$C$57</c:f>
              <c:numCache>
                <c:formatCode>General</c:formatCode>
                <c:ptCount val="7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1775585</xdr:colOff>
      <xdr:row>35</xdr:row>
      <xdr:rowOff>987701</xdr:rowOff>
    </xdr:from>
    <xdr:to>
      <xdr:col>5</xdr:col>
      <xdr:colOff>2218498</xdr:colOff>
      <xdr:row>36</xdr:row>
      <xdr:rowOff>1583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7301575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36</xdr:row>
      <xdr:rowOff>987701</xdr:rowOff>
    </xdr:from>
    <xdr:to>
      <xdr:col>5</xdr:col>
      <xdr:colOff>2218498</xdr:colOff>
      <xdr:row>37</xdr:row>
      <xdr:rowOff>1583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7455880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37</xdr:row>
      <xdr:rowOff>987701</xdr:rowOff>
    </xdr:from>
    <xdr:to>
      <xdr:col>5</xdr:col>
      <xdr:colOff>2218498</xdr:colOff>
      <xdr:row>38</xdr:row>
      <xdr:rowOff>1584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76835276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38</xdr:row>
      <xdr:rowOff>987701</xdr:rowOff>
    </xdr:from>
    <xdr:to>
      <xdr:col>5</xdr:col>
      <xdr:colOff>2218498</xdr:colOff>
      <xdr:row>39</xdr:row>
      <xdr:rowOff>1583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78530726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39</xdr:row>
      <xdr:rowOff>987701</xdr:rowOff>
    </xdr:from>
    <xdr:to>
      <xdr:col>5</xdr:col>
      <xdr:colOff>2218498</xdr:colOff>
      <xdr:row>40</xdr:row>
      <xdr:rowOff>1583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8080720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40</xdr:row>
      <xdr:rowOff>987701</xdr:rowOff>
    </xdr:from>
    <xdr:to>
      <xdr:col>5</xdr:col>
      <xdr:colOff>2218498</xdr:colOff>
      <xdr:row>41</xdr:row>
      <xdr:rowOff>1584</xdr:rowOff>
    </xdr:to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8250265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41</xdr:row>
      <xdr:rowOff>987701</xdr:rowOff>
    </xdr:from>
    <xdr:to>
      <xdr:col>5</xdr:col>
      <xdr:colOff>2218498</xdr:colOff>
      <xdr:row>42</xdr:row>
      <xdr:rowOff>1583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8419810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42</xdr:row>
      <xdr:rowOff>987701</xdr:rowOff>
    </xdr:from>
    <xdr:to>
      <xdr:col>5</xdr:col>
      <xdr:colOff>2218498</xdr:colOff>
      <xdr:row>43</xdr:row>
      <xdr:rowOff>1583</xdr:rowOff>
    </xdr:to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8589355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43</xdr:row>
      <xdr:rowOff>987701</xdr:rowOff>
    </xdr:from>
    <xdr:to>
      <xdr:col>5</xdr:col>
      <xdr:colOff>2218498</xdr:colOff>
      <xdr:row>43</xdr:row>
      <xdr:rowOff>197126</xdr:rowOff>
    </xdr:to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8758900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44</xdr:row>
      <xdr:rowOff>987701</xdr:rowOff>
    </xdr:from>
    <xdr:to>
      <xdr:col>5</xdr:col>
      <xdr:colOff>2218498</xdr:colOff>
      <xdr:row>44</xdr:row>
      <xdr:rowOff>197126</xdr:rowOff>
    </xdr:to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8928445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45</xdr:row>
      <xdr:rowOff>987701</xdr:rowOff>
    </xdr:from>
    <xdr:to>
      <xdr:col>5</xdr:col>
      <xdr:colOff>2218498</xdr:colOff>
      <xdr:row>45</xdr:row>
      <xdr:rowOff>197126</xdr:rowOff>
    </xdr:to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90979901"/>
          <a:ext cx="442913" cy="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1775585</xdr:colOff>
      <xdr:row>46</xdr:row>
      <xdr:rowOff>987701</xdr:rowOff>
    </xdr:from>
    <xdr:to>
      <xdr:col>5</xdr:col>
      <xdr:colOff>2218498</xdr:colOff>
      <xdr:row>46</xdr:row>
      <xdr:rowOff>197126</xdr:rowOff>
    </xdr:to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6985" y="92675351"/>
          <a:ext cx="442913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5</xdr:row>
      <xdr:rowOff>180976</xdr:rowOff>
    </xdr:from>
    <xdr:to>
      <xdr:col>7</xdr:col>
      <xdr:colOff>104775</xdr:colOff>
      <xdr:row>17</xdr:row>
      <xdr:rowOff>123826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628650</xdr:colOff>
      <xdr:row>19</xdr:row>
      <xdr:rowOff>104774</xdr:rowOff>
    </xdr:from>
    <xdr:to>
      <xdr:col>7</xdr:col>
      <xdr:colOff>152400</xdr:colOff>
      <xdr:row>32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33</xdr:row>
      <xdr:rowOff>180975</xdr:rowOff>
    </xdr:from>
    <xdr:to>
      <xdr:col>7</xdr:col>
      <xdr:colOff>95250</xdr:colOff>
      <xdr:row>45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46</xdr:row>
      <xdr:rowOff>152400</xdr:rowOff>
    </xdr:from>
    <xdr:to>
      <xdr:col>7</xdr:col>
      <xdr:colOff>114300</xdr:colOff>
      <xdr:row>57</xdr:row>
      <xdr:rowOff>228600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215152</xdr:colOff>
      <xdr:row>63</xdr:row>
      <xdr:rowOff>164726</xdr:rowOff>
    </xdr:from>
    <xdr:ext cx="3572436" cy="821391"/>
    <xdr:sp macro="" textlink="">
      <xdr:nvSpPr>
        <xdr:cNvPr id="11" name="TextBox 10"/>
        <xdr:cNvSpPr txBox="1"/>
      </xdr:nvSpPr>
      <xdr:spPr>
        <a:xfrm>
          <a:off x="7806577" y="14061701"/>
          <a:ext cx="3572436" cy="8213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600" b="0" i="0">
              <a:latin typeface="Cambria Math"/>
            </a:rPr>
            <a:t>𝑒</a:t>
          </a:r>
          <a:r>
            <a:rPr lang="ru-RU" sz="3600" b="0" i="0">
              <a:latin typeface="Cambria Math"/>
            </a:rPr>
            <a:t>^(</a:t>
          </a:r>
          <a:r>
            <a:rPr lang="en-US" sz="3600" b="0" i="0">
              <a:latin typeface="Cambria Math"/>
            </a:rPr>
            <a:t>−1/𝑝(∑𝑊∗𝐶</a:t>
          </a:r>
          <a:r>
            <a:rPr lang="ru-RU" sz="3600" b="0" i="0">
              <a:latin typeface="Cambria Math"/>
            </a:rPr>
            <a:t>)</a:t>
          </a:r>
          <a:endParaRPr lang="ru-RU" sz="36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ownloads/&#1047;6.&#1058;&#1077;&#1089;&#1090;&#1086;&#1074;&#1072;&#1103;%20&#1076;&#1086;&#1082;&#1091;&#1084;&#1077;&#1085;&#1090;&#1072;&#1094;&#1080;&#1103;%20&#1080;%20&#1086;&#1090;&#1095;&#1077;&#1090;&#1085;&#1086;&#1089;&#1090;&#1100;/Test_Survey_example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Legend"/>
    </sheetNames>
    <sheetDataSet>
      <sheetData sheetId="0" refreshError="1"/>
      <sheetData sheetId="1">
        <row r="1">
          <cell r="B1" t="str">
            <v>OK</v>
          </cell>
        </row>
        <row r="2">
          <cell r="B2" t="str">
            <v>Postponed</v>
          </cell>
        </row>
        <row r="3">
          <cell r="B3" t="str">
            <v>Enhancement</v>
          </cell>
        </row>
        <row r="4">
          <cell r="B4" t="str">
            <v>Minor</v>
          </cell>
        </row>
        <row r="5">
          <cell r="B5" t="str">
            <v>Average</v>
          </cell>
        </row>
        <row r="6">
          <cell r="B6" t="str">
            <v>Major</v>
          </cell>
        </row>
        <row r="7">
          <cell r="B7" t="str">
            <v>Critical</v>
          </cell>
        </row>
        <row r="8">
          <cell r="B8" t="str">
            <v>Not available</v>
          </cell>
        </row>
        <row r="9">
          <cell r="B9" t="str">
            <v>Not implemented</v>
          </cell>
        </row>
        <row r="10">
          <cell r="B10" t="str">
            <v>Blocked</v>
          </cell>
        </row>
        <row r="11">
          <cell r="B11" t="str">
            <v>Not tested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I20"/>
  <sheetViews>
    <sheetView tabSelected="1" workbookViewId="0">
      <selection activeCell="D1" sqref="D1"/>
    </sheetView>
  </sheetViews>
  <sheetFormatPr defaultRowHeight="15" x14ac:dyDescent="0.25"/>
  <cols>
    <col min="1" max="1" width="15.85546875" customWidth="1"/>
    <col min="2" max="2" width="24.7109375" customWidth="1"/>
    <col min="3" max="3" width="35.28515625" customWidth="1"/>
    <col min="4" max="4" width="18.5703125" customWidth="1"/>
    <col min="5" max="5" width="29" customWidth="1"/>
    <col min="6" max="6" width="19.7109375" customWidth="1"/>
    <col min="7" max="7" width="21.140625" customWidth="1"/>
    <col min="8" max="8" width="53.42578125" customWidth="1"/>
    <col min="9" max="9" width="25.28515625" customWidth="1"/>
  </cols>
  <sheetData>
    <row r="1" spans="1:9" ht="23.25" x14ac:dyDescent="0.25">
      <c r="C1" s="32" t="s">
        <v>102</v>
      </c>
      <c r="D1" s="63">
        <v>1</v>
      </c>
    </row>
    <row r="2" spans="1:9" ht="29.25" customHeight="1" x14ac:dyDescent="0.25">
      <c r="C2" s="32" t="s">
        <v>103</v>
      </c>
      <c r="D2" s="63" t="s">
        <v>104</v>
      </c>
      <c r="E2" s="3"/>
      <c r="F2" s="3"/>
      <c r="G2" s="3"/>
      <c r="I2" s="3"/>
    </row>
    <row r="3" spans="1:9" ht="20.25" customHeight="1" x14ac:dyDescent="0.25">
      <c r="C3" s="4"/>
    </row>
    <row r="4" spans="1:9" ht="15.75" thickBot="1" x14ac:dyDescent="0.3"/>
    <row r="5" spans="1:9" ht="24.75" customHeight="1" x14ac:dyDescent="0.35">
      <c r="A5" s="147" t="s">
        <v>35</v>
      </c>
      <c r="B5" s="148"/>
      <c r="C5" s="148"/>
      <c r="D5" s="148"/>
      <c r="E5" s="148"/>
      <c r="F5" s="148"/>
      <c r="G5" s="148"/>
      <c r="H5" s="149"/>
    </row>
    <row r="6" spans="1:9" ht="42" customHeight="1" x14ac:dyDescent="0.25">
      <c r="A6" s="150" t="s">
        <v>36</v>
      </c>
      <c r="B6" s="152" t="s">
        <v>37</v>
      </c>
      <c r="C6" s="152" t="s">
        <v>38</v>
      </c>
      <c r="D6" s="152" t="s">
        <v>39</v>
      </c>
      <c r="E6" s="154" t="s">
        <v>40</v>
      </c>
      <c r="F6" s="156" t="s">
        <v>41</v>
      </c>
      <c r="G6" s="156" t="s">
        <v>44</v>
      </c>
      <c r="H6" s="145" t="s">
        <v>42</v>
      </c>
    </row>
    <row r="7" spans="1:9" ht="15.75" thickBot="1" x14ac:dyDescent="0.3">
      <c r="A7" s="151"/>
      <c r="B7" s="153"/>
      <c r="C7" s="153"/>
      <c r="D7" s="153"/>
      <c r="E7" s="155"/>
      <c r="F7" s="157"/>
      <c r="G7" s="157"/>
      <c r="H7" s="146"/>
    </row>
    <row r="8" spans="1:9" ht="56.25" customHeight="1" x14ac:dyDescent="0.25">
      <c r="A8" s="64">
        <v>1</v>
      </c>
      <c r="B8" s="64" t="s">
        <v>100</v>
      </c>
      <c r="C8" s="64" t="s">
        <v>105</v>
      </c>
      <c r="D8" s="65">
        <v>43413</v>
      </c>
      <c r="E8" s="66" t="s">
        <v>106</v>
      </c>
      <c r="F8" s="66"/>
      <c r="G8" s="85"/>
      <c r="H8" s="66"/>
    </row>
    <row r="9" spans="1:9" ht="16.5" customHeight="1" x14ac:dyDescent="0.25">
      <c r="A9" s="68"/>
      <c r="B9" s="109"/>
      <c r="C9" s="64"/>
      <c r="D9" s="69"/>
      <c r="E9" s="70"/>
      <c r="F9" s="70"/>
      <c r="G9" s="68"/>
      <c r="H9" s="68"/>
    </row>
    <row r="10" spans="1:9" ht="16.5" customHeight="1" x14ac:dyDescent="0.25">
      <c r="A10" s="64"/>
      <c r="B10" s="64"/>
      <c r="C10" s="64"/>
      <c r="D10" s="65"/>
      <c r="E10" s="66"/>
      <c r="F10" s="66"/>
      <c r="G10" s="85"/>
      <c r="H10" s="66"/>
    </row>
    <row r="11" spans="1:9" ht="16.5" customHeight="1" x14ac:dyDescent="0.25">
      <c r="A11" s="68"/>
      <c r="B11" s="68"/>
      <c r="C11" s="68"/>
      <c r="D11" s="69"/>
      <c r="E11" s="70"/>
      <c r="F11" s="70"/>
      <c r="G11" s="68"/>
      <c r="H11" s="68"/>
    </row>
    <row r="12" spans="1:9" ht="16.5" customHeight="1" x14ac:dyDescent="0.25">
      <c r="A12" s="64"/>
      <c r="B12" s="64"/>
      <c r="C12" s="64"/>
      <c r="D12" s="65"/>
      <c r="E12" s="66"/>
      <c r="F12" s="66"/>
      <c r="G12" s="85"/>
      <c r="H12" s="66"/>
    </row>
    <row r="13" spans="1:9" ht="16.5" customHeight="1" x14ac:dyDescent="0.25">
      <c r="A13" s="68"/>
      <c r="B13" s="70"/>
      <c r="C13" s="68"/>
      <c r="D13" s="69"/>
      <c r="E13" s="70"/>
      <c r="F13" s="70"/>
      <c r="G13" s="68"/>
      <c r="H13" s="70"/>
    </row>
    <row r="20" spans="5:9" x14ac:dyDescent="0.25">
      <c r="E20" s="4"/>
      <c r="I20" s="4"/>
    </row>
  </sheetData>
  <mergeCells count="9">
    <mergeCell ref="H6:H7"/>
    <mergeCell ref="A5:H5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6"/>
  <sheetViews>
    <sheetView zoomScale="145" zoomScaleNormal="145" workbookViewId="0">
      <pane ySplit="5" topLeftCell="A6" activePane="bottomLeft" state="frozen"/>
      <selection pane="bottomLeft" activeCell="B7" sqref="B7"/>
    </sheetView>
  </sheetViews>
  <sheetFormatPr defaultRowHeight="15" x14ac:dyDescent="0.25"/>
  <cols>
    <col min="1" max="1" width="4.85546875" customWidth="1"/>
    <col min="2" max="2" width="30.140625" customWidth="1"/>
    <col min="3" max="3" width="25" customWidth="1"/>
    <col min="4" max="4" width="54.5703125" customWidth="1"/>
    <col min="5" max="5" width="17" customWidth="1"/>
    <col min="6" max="6" width="20.140625" customWidth="1"/>
  </cols>
  <sheetData>
    <row r="1" spans="1:7" ht="23.25" x14ac:dyDescent="0.25">
      <c r="A1" s="33"/>
      <c r="B1" s="35"/>
      <c r="C1" s="34" t="s">
        <v>102</v>
      </c>
      <c r="D1" s="94">
        <f>Title!D1</f>
        <v>1</v>
      </c>
      <c r="E1" s="37"/>
      <c r="F1" s="35"/>
    </row>
    <row r="2" spans="1:7" ht="23.25" x14ac:dyDescent="0.25">
      <c r="A2" s="33"/>
      <c r="B2" s="35"/>
      <c r="C2" s="46" t="s">
        <v>109</v>
      </c>
      <c r="D2" s="94" t="str">
        <f>Title!D2</f>
        <v xml:space="preserve"> Тестирование главной страницы сайта mail.ru</v>
      </c>
      <c r="E2" s="37"/>
      <c r="F2" s="35"/>
    </row>
    <row r="3" spans="1:7" x14ac:dyDescent="0.25">
      <c r="A3" s="33"/>
      <c r="B3" s="35"/>
      <c r="C3" s="35"/>
      <c r="D3" s="36"/>
      <c r="E3" s="37"/>
      <c r="F3" s="35"/>
    </row>
    <row r="4" spans="1:7" ht="16.5" thickBot="1" x14ac:dyDescent="0.3">
      <c r="A4" s="33"/>
      <c r="B4" s="35"/>
      <c r="C4" s="38"/>
      <c r="D4" s="35"/>
      <c r="E4" s="37"/>
      <c r="F4" s="35"/>
    </row>
    <row r="5" spans="1:7" ht="31.5" x14ac:dyDescent="0.25">
      <c r="A5" s="95" t="s">
        <v>43</v>
      </c>
      <c r="B5" s="96" t="s">
        <v>45</v>
      </c>
      <c r="C5" s="96" t="s">
        <v>46</v>
      </c>
      <c r="D5" s="96" t="s">
        <v>64</v>
      </c>
      <c r="E5" s="96" t="s">
        <v>65</v>
      </c>
      <c r="F5" s="97" t="s">
        <v>55</v>
      </c>
    </row>
    <row r="6" spans="1:7" ht="29.25" customHeight="1" x14ac:dyDescent="0.25">
      <c r="A6" s="99">
        <v>1</v>
      </c>
      <c r="B6" s="103" t="s">
        <v>130</v>
      </c>
      <c r="C6" s="100" t="s">
        <v>111</v>
      </c>
      <c r="D6" s="102" t="s">
        <v>115</v>
      </c>
      <c r="E6" s="98" t="s">
        <v>52</v>
      </c>
      <c r="F6" s="1"/>
    </row>
    <row r="7" spans="1:7" ht="30" x14ac:dyDescent="0.25">
      <c r="A7" s="99">
        <v>2</v>
      </c>
      <c r="B7" s="102" t="s">
        <v>131</v>
      </c>
      <c r="C7" s="101" t="s">
        <v>112</v>
      </c>
      <c r="D7" s="102" t="s">
        <v>116</v>
      </c>
      <c r="E7" s="98" t="s">
        <v>52</v>
      </c>
      <c r="F7" s="1"/>
      <c r="G7" s="86"/>
    </row>
    <row r="8" spans="1:7" ht="44.25" customHeight="1" x14ac:dyDescent="0.25">
      <c r="A8" s="99">
        <v>3</v>
      </c>
      <c r="B8" s="102" t="s">
        <v>113</v>
      </c>
      <c r="C8" s="101" t="s">
        <v>110</v>
      </c>
      <c r="D8" s="102" t="s">
        <v>114</v>
      </c>
      <c r="E8" s="98" t="s">
        <v>52</v>
      </c>
      <c r="F8" s="1"/>
      <c r="G8" s="86"/>
    </row>
    <row r="9" spans="1:7" ht="45.75" customHeight="1" x14ac:dyDescent="0.25">
      <c r="A9" s="86"/>
      <c r="B9" s="90"/>
      <c r="C9" s="91"/>
      <c r="D9" s="87"/>
      <c r="E9" s="88"/>
      <c r="F9" s="86"/>
      <c r="G9" s="86"/>
    </row>
    <row r="10" spans="1:7" x14ac:dyDescent="0.25">
      <c r="A10" s="86"/>
      <c r="B10" s="90"/>
      <c r="C10" s="91"/>
      <c r="D10" s="87"/>
      <c r="E10" s="88"/>
      <c r="F10" s="86"/>
      <c r="G10" s="86"/>
    </row>
    <row r="11" spans="1:7" x14ac:dyDescent="0.25">
      <c r="A11" s="86"/>
      <c r="B11" s="90"/>
      <c r="C11" s="91"/>
      <c r="D11" s="87"/>
      <c r="E11" s="88"/>
      <c r="F11" s="86"/>
      <c r="G11" s="86"/>
    </row>
    <row r="12" spans="1:7" x14ac:dyDescent="0.25">
      <c r="A12" s="86"/>
      <c r="B12" s="90"/>
      <c r="C12" s="91"/>
      <c r="D12" s="87"/>
      <c r="E12" s="88"/>
      <c r="F12" s="86"/>
      <c r="G12" s="86"/>
    </row>
    <row r="13" spans="1:7" x14ac:dyDescent="0.25">
      <c r="A13" s="86"/>
      <c r="B13" s="90"/>
      <c r="C13" s="91"/>
      <c r="D13" s="87"/>
      <c r="E13" s="88"/>
      <c r="F13" s="86"/>
      <c r="G13" s="86"/>
    </row>
    <row r="14" spans="1:7" x14ac:dyDescent="0.25">
      <c r="A14" s="86"/>
      <c r="B14" s="90"/>
      <c r="C14" s="91"/>
      <c r="D14" s="87"/>
      <c r="E14" s="88"/>
      <c r="F14" s="86"/>
      <c r="G14" s="86"/>
    </row>
    <row r="15" spans="1:7" x14ac:dyDescent="0.25">
      <c r="A15" s="86"/>
      <c r="B15" s="90"/>
      <c r="C15" s="91"/>
      <c r="D15" s="87"/>
      <c r="E15" s="88"/>
      <c r="F15" s="86"/>
      <c r="G15" s="86"/>
    </row>
    <row r="16" spans="1:7" x14ac:dyDescent="0.25">
      <c r="A16" s="86"/>
      <c r="B16" s="90"/>
      <c r="C16" s="91"/>
      <c r="D16" s="87"/>
      <c r="E16" s="88"/>
      <c r="F16" s="86"/>
      <c r="G16" s="86"/>
    </row>
    <row r="17" spans="1:7" x14ac:dyDescent="0.25">
      <c r="A17" s="86"/>
      <c r="B17" s="90"/>
      <c r="C17" s="91"/>
      <c r="D17" s="92"/>
      <c r="E17" s="93"/>
      <c r="F17" s="86"/>
      <c r="G17" s="86"/>
    </row>
    <row r="18" spans="1:7" x14ac:dyDescent="0.25">
      <c r="A18" s="86"/>
      <c r="B18" s="90"/>
      <c r="C18" s="91"/>
      <c r="D18" s="92"/>
      <c r="E18" s="93"/>
      <c r="F18" s="86"/>
      <c r="G18" s="86"/>
    </row>
    <row r="19" spans="1:7" x14ac:dyDescent="0.25">
      <c r="A19" s="86"/>
      <c r="B19" s="90"/>
      <c r="C19" s="91"/>
      <c r="D19" s="92"/>
      <c r="E19" s="93"/>
      <c r="F19" s="86"/>
      <c r="G19" s="86"/>
    </row>
    <row r="20" spans="1:7" x14ac:dyDescent="0.25">
      <c r="A20" s="86"/>
      <c r="B20" s="90"/>
      <c r="C20" s="91"/>
      <c r="D20" s="92"/>
      <c r="E20" s="93"/>
      <c r="F20" s="86"/>
      <c r="G20" s="86"/>
    </row>
    <row r="21" spans="1:7" x14ac:dyDescent="0.25">
      <c r="A21" s="86"/>
      <c r="B21" s="90"/>
      <c r="C21" s="91"/>
      <c r="D21" s="92"/>
      <c r="E21" s="93"/>
      <c r="F21" s="86"/>
      <c r="G21" s="86"/>
    </row>
    <row r="22" spans="1:7" x14ac:dyDescent="0.25">
      <c r="A22" s="86"/>
      <c r="B22" s="90"/>
      <c r="C22" s="91"/>
      <c r="D22" s="92"/>
      <c r="E22" s="93"/>
      <c r="F22" s="86"/>
      <c r="G22" s="86"/>
    </row>
    <row r="23" spans="1:7" x14ac:dyDescent="0.25">
      <c r="A23" s="86"/>
      <c r="B23" s="90"/>
      <c r="C23" s="91"/>
      <c r="D23" s="92"/>
      <c r="E23" s="93"/>
      <c r="F23" s="86"/>
      <c r="G23" s="86"/>
    </row>
    <row r="24" spans="1:7" x14ac:dyDescent="0.25">
      <c r="A24" s="86"/>
      <c r="B24" s="90"/>
      <c r="C24" s="91"/>
      <c r="D24" s="92"/>
      <c r="E24" s="93"/>
      <c r="F24" s="86"/>
      <c r="G24" s="86"/>
    </row>
    <row r="25" spans="1:7" x14ac:dyDescent="0.25">
      <c r="A25" s="86"/>
      <c r="B25" s="90"/>
      <c r="C25" s="91"/>
      <c r="D25" s="92"/>
      <c r="E25" s="93"/>
      <c r="F25" s="86"/>
      <c r="G25" s="86"/>
    </row>
    <row r="26" spans="1:7" x14ac:dyDescent="0.25">
      <c r="A26" s="86"/>
      <c r="B26" s="90"/>
      <c r="C26" s="91"/>
      <c r="D26" s="92"/>
      <c r="E26" s="93"/>
      <c r="F26" s="86"/>
      <c r="G26" s="86"/>
    </row>
    <row r="27" spans="1:7" x14ac:dyDescent="0.25">
      <c r="A27" s="86"/>
      <c r="B27" s="90"/>
      <c r="C27" s="91"/>
      <c r="D27" s="92"/>
      <c r="E27" s="93"/>
      <c r="F27" s="86"/>
      <c r="G27" s="86"/>
    </row>
    <row r="28" spans="1:7" x14ac:dyDescent="0.25">
      <c r="A28" s="86"/>
      <c r="B28" s="90"/>
      <c r="C28" s="91"/>
      <c r="D28" s="92"/>
      <c r="E28" s="93"/>
      <c r="F28" s="86"/>
      <c r="G28" s="86"/>
    </row>
    <row r="29" spans="1:7" x14ac:dyDescent="0.25">
      <c r="A29" s="86"/>
      <c r="B29" s="90"/>
      <c r="C29" s="91"/>
      <c r="D29" s="92"/>
      <c r="E29" s="93"/>
      <c r="F29" s="86"/>
      <c r="G29" s="86"/>
    </row>
    <row r="30" spans="1:7" x14ac:dyDescent="0.25">
      <c r="A30" s="86"/>
      <c r="B30" s="90"/>
      <c r="C30" s="91"/>
      <c r="D30" s="92"/>
      <c r="E30" s="93"/>
      <c r="F30" s="86"/>
      <c r="G30" s="86"/>
    </row>
    <row r="31" spans="1:7" x14ac:dyDescent="0.25">
      <c r="A31" s="86"/>
      <c r="B31" s="90"/>
      <c r="C31" s="91"/>
      <c r="D31" s="92"/>
      <c r="E31" s="93"/>
      <c r="F31" s="86"/>
      <c r="G31" s="86"/>
    </row>
    <row r="32" spans="1:7" x14ac:dyDescent="0.25">
      <c r="A32" s="86"/>
      <c r="B32" s="90"/>
      <c r="C32" s="91"/>
      <c r="D32" s="92"/>
      <c r="E32" s="93"/>
      <c r="F32" s="86"/>
      <c r="G32" s="86"/>
    </row>
    <row r="33" spans="1:7" x14ac:dyDescent="0.25">
      <c r="A33" s="86"/>
      <c r="B33" s="90"/>
      <c r="C33" s="91"/>
      <c r="D33" s="92"/>
      <c r="E33" s="93"/>
      <c r="F33" s="89"/>
      <c r="G33" s="86"/>
    </row>
    <row r="34" spans="1:7" x14ac:dyDescent="0.25">
      <c r="A34" s="86"/>
      <c r="B34" s="90"/>
      <c r="C34" s="91"/>
      <c r="D34" s="92"/>
      <c r="E34" s="93"/>
      <c r="F34" s="86"/>
      <c r="G34" s="86"/>
    </row>
    <row r="35" spans="1:7" x14ac:dyDescent="0.25">
      <c r="A35" s="86"/>
      <c r="B35" s="90"/>
      <c r="C35" s="91"/>
      <c r="D35" s="92"/>
      <c r="E35" s="93"/>
      <c r="F35" s="89"/>
      <c r="G35" s="86"/>
    </row>
    <row r="36" spans="1:7" x14ac:dyDescent="0.25">
      <c r="A36" s="86"/>
      <c r="B36" s="90"/>
      <c r="C36" s="91"/>
      <c r="D36" s="92"/>
      <c r="E36" s="93"/>
      <c r="F36" s="86"/>
      <c r="G36" s="86"/>
    </row>
    <row r="37" spans="1:7" x14ac:dyDescent="0.25">
      <c r="A37" s="86"/>
      <c r="B37" s="90"/>
      <c r="C37" s="91"/>
      <c r="D37" s="92"/>
      <c r="E37" s="93"/>
      <c r="F37" s="86"/>
      <c r="G37" s="86"/>
    </row>
    <row r="38" spans="1:7" x14ac:dyDescent="0.25">
      <c r="A38" s="86"/>
      <c r="B38" s="90"/>
      <c r="C38" s="91"/>
      <c r="D38" s="92"/>
      <c r="E38" s="93"/>
      <c r="F38" s="86"/>
      <c r="G38" s="86"/>
    </row>
    <row r="39" spans="1:7" x14ac:dyDescent="0.25">
      <c r="A39" s="86"/>
      <c r="B39" s="90"/>
      <c r="C39" s="91"/>
      <c r="D39" s="92"/>
      <c r="E39" s="93"/>
      <c r="F39" s="86"/>
      <c r="G39" s="86"/>
    </row>
    <row r="40" spans="1:7" x14ac:dyDescent="0.25">
      <c r="A40" s="86"/>
      <c r="B40" s="90"/>
      <c r="C40" s="91"/>
      <c r="D40" s="92"/>
      <c r="E40" s="93"/>
      <c r="F40" s="86"/>
      <c r="G40" s="86"/>
    </row>
    <row r="41" spans="1:7" x14ac:dyDescent="0.25">
      <c r="A41" s="86"/>
      <c r="B41" s="90"/>
      <c r="C41" s="91"/>
      <c r="D41" s="92"/>
      <c r="E41" s="93"/>
      <c r="F41" s="86"/>
      <c r="G41" s="86"/>
    </row>
    <row r="42" spans="1:7" x14ac:dyDescent="0.25">
      <c r="A42" s="86"/>
      <c r="B42" s="90"/>
      <c r="C42" s="91"/>
      <c r="D42" s="92"/>
      <c r="E42" s="93"/>
      <c r="F42" s="86"/>
      <c r="G42" s="86"/>
    </row>
    <row r="43" spans="1:7" x14ac:dyDescent="0.25">
      <c r="A43" s="86"/>
      <c r="B43" s="90"/>
      <c r="C43" s="91"/>
      <c r="D43" s="92"/>
      <c r="E43" s="93"/>
      <c r="F43" s="89"/>
      <c r="G43" s="86"/>
    </row>
    <row r="44" spans="1:7" x14ac:dyDescent="0.25">
      <c r="A44" s="86"/>
      <c r="B44" s="90"/>
      <c r="C44" s="91"/>
      <c r="D44" s="92"/>
      <c r="E44" s="93"/>
      <c r="F44" s="86"/>
      <c r="G44" s="86"/>
    </row>
    <row r="45" spans="1:7" x14ac:dyDescent="0.25">
      <c r="A45" s="86"/>
      <c r="B45" s="90"/>
      <c r="C45" s="91"/>
      <c r="D45" s="92"/>
      <c r="E45" s="93"/>
      <c r="F45" s="89"/>
      <c r="G45" s="86"/>
    </row>
    <row r="46" spans="1:7" x14ac:dyDescent="0.25">
      <c r="A46" s="86"/>
      <c r="B46" s="90"/>
      <c r="C46" s="91"/>
      <c r="D46" s="92"/>
      <c r="E46" s="93"/>
      <c r="F46" s="86"/>
      <c r="G46" s="86"/>
    </row>
    <row r="47" spans="1:7" x14ac:dyDescent="0.25">
      <c r="A47" s="86"/>
      <c r="B47" s="90"/>
      <c r="C47" s="91"/>
      <c r="D47" s="92"/>
      <c r="E47" s="93"/>
      <c r="F47" s="86"/>
      <c r="G47" s="86"/>
    </row>
    <row r="48" spans="1:7" x14ac:dyDescent="0.25">
      <c r="A48" s="86"/>
      <c r="B48" s="90"/>
      <c r="C48" s="91"/>
      <c r="D48" s="92"/>
      <c r="E48" s="93"/>
      <c r="F48" s="86"/>
      <c r="G48" s="86"/>
    </row>
    <row r="49" spans="1:7" x14ac:dyDescent="0.25">
      <c r="A49" s="86"/>
      <c r="B49" s="90"/>
      <c r="C49" s="91"/>
      <c r="D49" s="92"/>
      <c r="E49" s="93"/>
      <c r="F49" s="86"/>
      <c r="G49" s="86"/>
    </row>
    <row r="50" spans="1:7" x14ac:dyDescent="0.25">
      <c r="A50" s="86"/>
      <c r="B50" s="90"/>
      <c r="C50" s="91"/>
      <c r="D50" s="92"/>
      <c r="E50" s="93"/>
      <c r="F50" s="86"/>
      <c r="G50" s="86"/>
    </row>
    <row r="51" spans="1:7" x14ac:dyDescent="0.25">
      <c r="A51" s="86"/>
      <c r="B51" s="90"/>
      <c r="C51" s="91"/>
      <c r="D51" s="92"/>
      <c r="E51" s="93"/>
      <c r="F51" s="86"/>
      <c r="G51" s="86"/>
    </row>
    <row r="52" spans="1:7" x14ac:dyDescent="0.25">
      <c r="A52" s="86"/>
      <c r="B52" s="90"/>
      <c r="C52" s="91"/>
      <c r="D52" s="92"/>
      <c r="E52" s="93"/>
      <c r="F52" s="86"/>
      <c r="G52" s="86"/>
    </row>
    <row r="53" spans="1:7" x14ac:dyDescent="0.25">
      <c r="A53" s="86"/>
      <c r="B53" s="90"/>
      <c r="C53" s="91"/>
      <c r="D53" s="92"/>
      <c r="E53" s="93"/>
      <c r="F53" s="89"/>
      <c r="G53" s="86"/>
    </row>
    <row r="54" spans="1:7" x14ac:dyDescent="0.25">
      <c r="A54" s="86"/>
      <c r="B54" s="90"/>
      <c r="C54" s="91"/>
      <c r="D54" s="92"/>
      <c r="E54" s="93"/>
      <c r="F54" s="86"/>
      <c r="G54" s="86"/>
    </row>
    <row r="55" spans="1:7" x14ac:dyDescent="0.25">
      <c r="A55" s="86"/>
      <c r="B55" s="90"/>
      <c r="C55" s="91"/>
      <c r="D55" s="92"/>
      <c r="E55" s="93"/>
      <c r="F55" s="89"/>
      <c r="G55" s="86"/>
    </row>
    <row r="56" spans="1:7" x14ac:dyDescent="0.25">
      <c r="A56" s="86"/>
      <c r="B56" s="90"/>
      <c r="C56" s="91"/>
      <c r="D56" s="92"/>
      <c r="E56" s="93"/>
      <c r="F56" s="86"/>
      <c r="G56" s="86"/>
    </row>
    <row r="57" spans="1:7" x14ac:dyDescent="0.25">
      <c r="A57" s="86"/>
      <c r="B57" s="90"/>
      <c r="C57" s="91"/>
      <c r="D57" s="92"/>
      <c r="E57" s="93"/>
      <c r="F57" s="86"/>
      <c r="G57" s="86"/>
    </row>
    <row r="58" spans="1:7" x14ac:dyDescent="0.25">
      <c r="A58" s="86"/>
      <c r="B58" s="90"/>
      <c r="C58" s="91"/>
      <c r="D58" s="92"/>
      <c r="E58" s="93"/>
      <c r="F58" s="86"/>
      <c r="G58" s="86"/>
    </row>
    <row r="59" spans="1:7" x14ac:dyDescent="0.25">
      <c r="A59" s="86"/>
      <c r="B59" s="90"/>
      <c r="C59" s="91"/>
      <c r="D59" s="92"/>
      <c r="E59" s="93"/>
      <c r="F59" s="86"/>
      <c r="G59" s="86"/>
    </row>
    <row r="60" spans="1:7" x14ac:dyDescent="0.25">
      <c r="A60" s="86"/>
      <c r="B60" s="90"/>
      <c r="C60" s="91"/>
      <c r="D60" s="92"/>
      <c r="E60" s="93"/>
      <c r="F60" s="86"/>
      <c r="G60" s="86"/>
    </row>
    <row r="61" spans="1:7" x14ac:dyDescent="0.25">
      <c r="A61" s="86"/>
      <c r="B61" s="90"/>
      <c r="C61" s="91"/>
      <c r="D61" s="92"/>
      <c r="E61" s="93"/>
      <c r="F61" s="86"/>
      <c r="G61" s="86"/>
    </row>
    <row r="62" spans="1:7" x14ac:dyDescent="0.25">
      <c r="A62" s="86"/>
      <c r="B62" s="90"/>
      <c r="C62" s="91"/>
      <c r="D62" s="92"/>
      <c r="E62" s="93"/>
      <c r="F62" s="86"/>
      <c r="G62" s="86"/>
    </row>
    <row r="63" spans="1:7" x14ac:dyDescent="0.25">
      <c r="A63" s="86"/>
      <c r="B63" s="90"/>
      <c r="C63" s="91"/>
      <c r="D63" s="92"/>
      <c r="E63" s="93"/>
      <c r="F63" s="86"/>
      <c r="G63" s="86"/>
    </row>
    <row r="64" spans="1:7" x14ac:dyDescent="0.25">
      <c r="A64" s="86"/>
      <c r="B64" s="90"/>
      <c r="C64" s="91"/>
      <c r="D64" s="92"/>
      <c r="E64" s="93"/>
      <c r="F64" s="86"/>
      <c r="G64" s="86"/>
    </row>
    <row r="65" spans="1:7" x14ac:dyDescent="0.25">
      <c r="A65" s="86"/>
      <c r="B65" s="90"/>
      <c r="C65" s="91"/>
      <c r="D65" s="92"/>
      <c r="E65" s="93"/>
      <c r="F65" s="86"/>
      <c r="G65" s="86"/>
    </row>
    <row r="66" spans="1:7" x14ac:dyDescent="0.25">
      <c r="A66" s="86"/>
      <c r="B66" s="90"/>
      <c r="C66" s="91"/>
      <c r="D66" s="92"/>
      <c r="E66" s="93"/>
      <c r="F66" s="86"/>
      <c r="G66" s="86"/>
    </row>
    <row r="67" spans="1:7" x14ac:dyDescent="0.25">
      <c r="A67" s="86"/>
      <c r="B67" s="90"/>
      <c r="C67" s="91"/>
      <c r="D67" s="92"/>
      <c r="E67" s="93"/>
      <c r="F67" s="86"/>
      <c r="G67" s="86"/>
    </row>
    <row r="68" spans="1:7" x14ac:dyDescent="0.25">
      <c r="A68" s="86"/>
      <c r="B68" s="90"/>
      <c r="C68" s="91"/>
      <c r="D68" s="92"/>
      <c r="E68" s="93"/>
      <c r="F68" s="86"/>
      <c r="G68" s="86"/>
    </row>
    <row r="69" spans="1:7" x14ac:dyDescent="0.25">
      <c r="A69" s="86"/>
      <c r="B69" s="90"/>
      <c r="C69" s="91"/>
      <c r="D69" s="92"/>
      <c r="E69" s="93"/>
      <c r="F69" s="86"/>
      <c r="G69" s="86"/>
    </row>
    <row r="70" spans="1:7" x14ac:dyDescent="0.25">
      <c r="A70" s="86"/>
      <c r="B70" s="90"/>
      <c r="C70" s="91"/>
      <c r="D70" s="92"/>
      <c r="E70" s="93"/>
      <c r="F70" s="86"/>
      <c r="G70" s="86"/>
    </row>
    <row r="71" spans="1:7" x14ac:dyDescent="0.25">
      <c r="A71" s="86"/>
      <c r="B71" s="90"/>
      <c r="C71" s="91"/>
      <c r="D71" s="92"/>
      <c r="E71" s="93"/>
      <c r="F71" s="86"/>
      <c r="G71" s="86"/>
    </row>
    <row r="72" spans="1:7" x14ac:dyDescent="0.25">
      <c r="A72" s="86"/>
      <c r="B72" s="90"/>
      <c r="C72" s="91"/>
      <c r="D72" s="92"/>
      <c r="E72" s="93"/>
      <c r="F72" s="86"/>
      <c r="G72" s="86"/>
    </row>
    <row r="73" spans="1:7" x14ac:dyDescent="0.25">
      <c r="A73" s="86"/>
      <c r="B73" s="90"/>
      <c r="C73" s="91"/>
      <c r="D73" s="92"/>
      <c r="E73" s="93"/>
      <c r="F73" s="86"/>
      <c r="G73" s="86"/>
    </row>
    <row r="74" spans="1:7" x14ac:dyDescent="0.25">
      <c r="A74" s="86"/>
      <c r="B74" s="90"/>
      <c r="C74" s="91"/>
      <c r="D74" s="92"/>
      <c r="E74" s="93"/>
      <c r="F74" s="86"/>
      <c r="G74" s="86"/>
    </row>
    <row r="75" spans="1:7" x14ac:dyDescent="0.25">
      <c r="A75" s="86"/>
      <c r="B75" s="90"/>
      <c r="C75" s="91"/>
      <c r="D75" s="92"/>
      <c r="E75" s="93"/>
      <c r="F75" s="86"/>
      <c r="G75" s="86"/>
    </row>
    <row r="76" spans="1:7" x14ac:dyDescent="0.25">
      <c r="A76" s="86"/>
      <c r="B76" s="90"/>
      <c r="C76" s="91"/>
      <c r="D76" s="92"/>
      <c r="E76" s="93"/>
      <c r="F76" s="86"/>
      <c r="G76" s="86"/>
    </row>
    <row r="77" spans="1:7" x14ac:dyDescent="0.25">
      <c r="A77" s="86"/>
      <c r="B77" s="90"/>
      <c r="C77" s="91"/>
      <c r="D77" s="92"/>
      <c r="E77" s="93"/>
      <c r="F77" s="86"/>
      <c r="G77" s="86"/>
    </row>
    <row r="78" spans="1:7" x14ac:dyDescent="0.25">
      <c r="A78" s="86"/>
      <c r="B78" s="90"/>
      <c r="C78" s="91"/>
      <c r="D78" s="92"/>
      <c r="E78" s="93"/>
      <c r="F78" s="86"/>
      <c r="G78" s="86"/>
    </row>
    <row r="79" spans="1:7" x14ac:dyDescent="0.25">
      <c r="A79" s="86"/>
      <c r="B79" s="90"/>
      <c r="C79" s="91"/>
      <c r="D79" s="92"/>
      <c r="E79" s="93"/>
      <c r="F79" s="86"/>
      <c r="G79" s="86"/>
    </row>
    <row r="80" spans="1:7" x14ac:dyDescent="0.25">
      <c r="A80" s="86"/>
      <c r="B80" s="90"/>
      <c r="C80" s="91"/>
      <c r="D80" s="92"/>
      <c r="E80" s="93"/>
      <c r="F80" s="86"/>
      <c r="G80" s="86"/>
    </row>
    <row r="81" spans="1:7" x14ac:dyDescent="0.25">
      <c r="A81" s="86"/>
      <c r="B81" s="90"/>
      <c r="C81" s="91"/>
      <c r="D81" s="92"/>
      <c r="E81" s="93"/>
      <c r="F81" s="86"/>
      <c r="G81" s="86"/>
    </row>
    <row r="82" spans="1:7" x14ac:dyDescent="0.25">
      <c r="A82" s="86"/>
      <c r="B82" s="90"/>
      <c r="C82" s="91"/>
      <c r="D82" s="92"/>
      <c r="E82" s="93"/>
      <c r="F82" s="86"/>
      <c r="G82" s="86"/>
    </row>
    <row r="83" spans="1:7" x14ac:dyDescent="0.25">
      <c r="A83" s="86"/>
      <c r="B83" s="90"/>
      <c r="C83" s="91"/>
      <c r="D83" s="92"/>
      <c r="E83" s="93"/>
      <c r="F83" s="86"/>
      <c r="G83" s="86"/>
    </row>
    <row r="84" spans="1:7" x14ac:dyDescent="0.25">
      <c r="A84" s="86"/>
      <c r="B84" s="90"/>
      <c r="C84" s="91"/>
      <c r="D84" s="92"/>
      <c r="E84" s="93"/>
      <c r="F84" s="86"/>
      <c r="G84" s="86"/>
    </row>
    <row r="85" spans="1:7" x14ac:dyDescent="0.25">
      <c r="A85" s="86"/>
      <c r="B85" s="90"/>
      <c r="C85" s="91"/>
      <c r="D85" s="92"/>
      <c r="E85" s="93"/>
      <c r="F85" s="86"/>
      <c r="G85" s="86"/>
    </row>
    <row r="86" spans="1:7" x14ac:dyDescent="0.25">
      <c r="A86" s="86"/>
      <c r="B86" s="90"/>
      <c r="C86" s="91"/>
      <c r="D86" s="92"/>
      <c r="E86" s="93"/>
      <c r="F86" s="86"/>
      <c r="G86" s="86"/>
    </row>
    <row r="87" spans="1:7" x14ac:dyDescent="0.25">
      <c r="A87" s="86"/>
      <c r="B87" s="90"/>
      <c r="C87" s="91"/>
      <c r="D87" s="92"/>
      <c r="E87" s="93"/>
      <c r="F87" s="86"/>
      <c r="G87" s="86"/>
    </row>
    <row r="88" spans="1:7" x14ac:dyDescent="0.25">
      <c r="A88" s="86"/>
      <c r="B88" s="90"/>
      <c r="C88" s="91"/>
      <c r="D88" s="92"/>
      <c r="E88" s="93"/>
      <c r="F88" s="86"/>
      <c r="G88" s="86"/>
    </row>
    <row r="89" spans="1:7" x14ac:dyDescent="0.25">
      <c r="A89" s="86"/>
      <c r="B89" s="90"/>
      <c r="C89" s="91"/>
      <c r="D89" s="92"/>
      <c r="E89" s="93"/>
      <c r="F89" s="86"/>
      <c r="G89" s="86"/>
    </row>
    <row r="90" spans="1:7" x14ac:dyDescent="0.25">
      <c r="A90" s="86"/>
      <c r="B90" s="90"/>
      <c r="C90" s="91"/>
      <c r="D90" s="92"/>
      <c r="E90" s="93"/>
      <c r="F90" s="86"/>
      <c r="G90" s="86"/>
    </row>
    <row r="91" spans="1:7" x14ac:dyDescent="0.25">
      <c r="A91" s="86"/>
      <c r="B91" s="90"/>
      <c r="C91" s="91"/>
      <c r="D91" s="92"/>
      <c r="E91" s="93"/>
      <c r="F91" s="86"/>
      <c r="G91" s="86"/>
    </row>
    <row r="92" spans="1:7" x14ac:dyDescent="0.25">
      <c r="A92" s="86"/>
      <c r="B92" s="86"/>
      <c r="C92" s="86"/>
      <c r="D92" s="86"/>
      <c r="E92" s="86"/>
      <c r="F92" s="86"/>
      <c r="G92" s="86"/>
    </row>
    <row r="93" spans="1:7" x14ac:dyDescent="0.25">
      <c r="A93" s="86"/>
      <c r="B93" s="86"/>
      <c r="C93" s="86"/>
      <c r="D93" s="86"/>
      <c r="E93" s="86"/>
      <c r="F93" s="86"/>
      <c r="G93" s="86"/>
    </row>
    <row r="94" spans="1:7" x14ac:dyDescent="0.25">
      <c r="A94" s="86"/>
      <c r="B94" s="86"/>
      <c r="C94" s="86"/>
      <c r="D94" s="86"/>
      <c r="E94" s="86"/>
      <c r="F94" s="86"/>
      <c r="G94" s="86"/>
    </row>
    <row r="95" spans="1:7" x14ac:dyDescent="0.25">
      <c r="A95" s="86"/>
      <c r="B95" s="86"/>
      <c r="C95" s="86"/>
      <c r="D95" s="86"/>
      <c r="E95" s="86"/>
      <c r="F95" s="86"/>
      <c r="G95" s="86"/>
    </row>
    <row r="96" spans="1:7" x14ac:dyDescent="0.25">
      <c r="G96" s="86"/>
    </row>
  </sheetData>
  <conditionalFormatting sqref="E23 E25:E91 E6:E17">
    <cfRule type="containsText" dxfId="15" priority="4" operator="containsText" text="Отменен">
      <formula>NOT(ISERROR(SEARCH("Отменен",E6)))</formula>
    </cfRule>
    <cfRule type="containsText" dxfId="14" priority="5" operator="containsText" text="Не пройден">
      <formula>NOT(ISERROR(SEARCH("Не пройден",E6)))</formula>
    </cfRule>
    <cfRule type="containsText" dxfId="13" priority="6" operator="containsText" text="Пройден ">
      <formula>NOT(ISERROR(SEARCH("Пройден ",E6)))</formula>
    </cfRule>
  </conditionalFormatting>
  <conditionalFormatting sqref="E19:E22">
    <cfRule type="containsText" dxfId="12" priority="1" operator="containsText" text="Отменен">
      <formula>NOT(ISERROR(SEARCH("Отменен",E19)))</formula>
    </cfRule>
    <cfRule type="containsText" dxfId="11" priority="2" operator="containsText" text="Не пройден">
      <formula>NOT(ISERROR(SEARCH("Не пройден",E19)))</formula>
    </cfRule>
    <cfRule type="containsText" dxfId="10" priority="3" operator="containsText" text="Пройден ">
      <formula>NOT(ISERROR(SEARCH("Пройден ",E19)))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'Tests properties'!$A$17:$A$20</xm:f>
          </x14:formula1>
          <xm:sqref>E61 E23 E25 E31 E33 E63 E35 E43 E45 E51 E53 E55 E49 E41 E57 E59 E37 E39 E27 E29 E21 E19 E47 E6:E17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X47"/>
  <sheetViews>
    <sheetView zoomScale="85" zoomScaleNormal="85" workbookViewId="0">
      <pane ySplit="5" topLeftCell="A6" activePane="bottomLeft" state="frozen"/>
      <selection pane="bottomLeft" activeCell="B8" sqref="B8"/>
    </sheetView>
  </sheetViews>
  <sheetFormatPr defaultRowHeight="15.75" x14ac:dyDescent="0.25"/>
  <cols>
    <col min="1" max="1" width="8.140625" style="112" customWidth="1"/>
    <col min="2" max="2" width="25" style="112" customWidth="1"/>
    <col min="3" max="3" width="16.42578125" style="112" customWidth="1"/>
    <col min="4" max="4" width="18.28515625" style="112" customWidth="1"/>
    <col min="5" max="5" width="21.7109375" style="112" customWidth="1"/>
    <col min="6" max="6" width="76.7109375" style="112" customWidth="1"/>
    <col min="7" max="7" width="53.7109375" style="112" customWidth="1"/>
    <col min="8" max="8" width="24.7109375" style="112" customWidth="1"/>
    <col min="9" max="9" width="20.42578125" style="112" customWidth="1"/>
    <col min="10" max="10" width="21.85546875" style="112" customWidth="1"/>
    <col min="11" max="11" width="33.28515625" style="112" customWidth="1"/>
    <col min="12" max="12" width="17" style="112" customWidth="1"/>
    <col min="13" max="13" width="17.42578125" style="112" customWidth="1"/>
    <col min="14" max="14" width="15.85546875" style="112" bestFit="1" customWidth="1"/>
    <col min="15" max="15" width="18.7109375" style="112" bestFit="1" customWidth="1"/>
    <col min="16" max="16" width="25.7109375" style="112" customWidth="1"/>
    <col min="17" max="16384" width="9.140625" style="112"/>
  </cols>
  <sheetData>
    <row r="1" spans="1:24" ht="24.75" customHeight="1" x14ac:dyDescent="0.25">
      <c r="A1" s="110"/>
      <c r="B1" s="110"/>
      <c r="C1" s="141" t="s">
        <v>33</v>
      </c>
      <c r="D1" s="142">
        <f>Title!D1</f>
        <v>1</v>
      </c>
      <c r="E1" s="144"/>
      <c r="F1" s="144"/>
      <c r="G1" s="110"/>
      <c r="H1" s="111"/>
      <c r="I1" s="111"/>
      <c r="J1" s="111"/>
      <c r="K1" s="111"/>
      <c r="L1" s="111"/>
      <c r="M1" s="110"/>
      <c r="N1" s="111"/>
      <c r="O1" s="110"/>
    </row>
    <row r="2" spans="1:24" ht="25.5" customHeight="1" x14ac:dyDescent="0.25">
      <c r="A2" s="110"/>
      <c r="B2" s="110"/>
      <c r="C2" s="141" t="s">
        <v>34</v>
      </c>
      <c r="D2" s="143" t="str">
        <f>Title!D2</f>
        <v xml:space="preserve"> Тестирование главной страницы сайта mail.ru</v>
      </c>
      <c r="E2" s="144"/>
      <c r="F2" s="144"/>
      <c r="G2" s="110"/>
      <c r="H2" s="111"/>
      <c r="I2" s="111"/>
      <c r="J2" s="111"/>
      <c r="K2" s="111"/>
      <c r="L2" s="111"/>
      <c r="M2" s="110"/>
      <c r="N2" s="111"/>
      <c r="O2" s="110"/>
    </row>
    <row r="3" spans="1:24" ht="16.5" customHeight="1" thickBot="1" x14ac:dyDescent="0.3">
      <c r="A3" s="110"/>
      <c r="B3" s="110"/>
      <c r="C3" s="110"/>
      <c r="D3" s="110"/>
      <c r="E3" s="110"/>
      <c r="F3" s="111"/>
      <c r="G3" s="111"/>
      <c r="H3" s="111"/>
      <c r="I3" s="111"/>
      <c r="J3" s="111"/>
      <c r="K3" s="111"/>
      <c r="L3" s="111"/>
      <c r="M3" s="110"/>
      <c r="N3" s="111"/>
      <c r="O3" s="110"/>
    </row>
    <row r="4" spans="1:24" ht="18.75" customHeight="1" thickBot="1" x14ac:dyDescent="0.3">
      <c r="A4" s="110"/>
      <c r="B4" s="110"/>
      <c r="C4" s="110"/>
      <c r="D4" s="38"/>
      <c r="E4" s="38"/>
      <c r="F4" s="110"/>
      <c r="G4" s="111"/>
      <c r="H4" s="111"/>
      <c r="I4" s="158" t="s">
        <v>101</v>
      </c>
      <c r="J4" s="159"/>
      <c r="K4" s="111"/>
      <c r="L4" s="111"/>
      <c r="M4" s="110"/>
      <c r="N4" s="111"/>
      <c r="O4" s="110"/>
    </row>
    <row r="5" spans="1:24" ht="57" customHeight="1" x14ac:dyDescent="0.25">
      <c r="A5" s="104" t="s">
        <v>43</v>
      </c>
      <c r="B5" s="105" t="s">
        <v>45</v>
      </c>
      <c r="C5" s="106" t="s">
        <v>56</v>
      </c>
      <c r="D5" s="105" t="s">
        <v>46</v>
      </c>
      <c r="E5" s="105" t="s">
        <v>49</v>
      </c>
      <c r="F5" s="105" t="s">
        <v>47</v>
      </c>
      <c r="G5" s="105" t="s">
        <v>48</v>
      </c>
      <c r="H5" s="107" t="s">
        <v>50</v>
      </c>
      <c r="I5" s="105" t="s">
        <v>51</v>
      </c>
      <c r="J5" s="107" t="s">
        <v>53</v>
      </c>
      <c r="K5" s="107" t="s">
        <v>63</v>
      </c>
      <c r="L5" s="105" t="s">
        <v>54</v>
      </c>
      <c r="M5" s="107" t="s">
        <v>55</v>
      </c>
      <c r="N5" s="108" t="s">
        <v>62</v>
      </c>
      <c r="O5" s="106" t="s">
        <v>75</v>
      </c>
      <c r="P5" s="113"/>
      <c r="Q5" s="113"/>
      <c r="R5" s="113"/>
      <c r="S5" s="113"/>
      <c r="T5" s="113"/>
      <c r="U5" s="113"/>
      <c r="V5" s="113"/>
      <c r="W5" s="113"/>
      <c r="X5" s="113"/>
    </row>
    <row r="6" spans="1:24" ht="87" customHeight="1" x14ac:dyDescent="0.25">
      <c r="A6" s="114">
        <v>1</v>
      </c>
      <c r="B6" s="115" t="s">
        <v>108</v>
      </c>
      <c r="C6" s="116" t="s">
        <v>7</v>
      </c>
      <c r="D6" s="117" t="s">
        <v>118</v>
      </c>
      <c r="E6" s="117" t="s">
        <v>126</v>
      </c>
      <c r="F6" s="117" t="s">
        <v>121</v>
      </c>
      <c r="G6" s="118" t="s">
        <v>122</v>
      </c>
      <c r="H6" s="119"/>
      <c r="I6" s="120" t="s">
        <v>52</v>
      </c>
      <c r="J6" s="120"/>
      <c r="K6" s="121" t="s">
        <v>117</v>
      </c>
      <c r="L6" s="122"/>
      <c r="M6" s="118"/>
      <c r="N6" s="117"/>
      <c r="O6" s="123"/>
    </row>
    <row r="7" spans="1:24" ht="88.5" customHeight="1" x14ac:dyDescent="0.25">
      <c r="A7" s="114">
        <f>A6+1</f>
        <v>2</v>
      </c>
      <c r="B7" s="124" t="s">
        <v>107</v>
      </c>
      <c r="C7" s="116" t="s">
        <v>7</v>
      </c>
      <c r="D7" s="117" t="s">
        <v>119</v>
      </c>
      <c r="E7" s="117" t="s">
        <v>127</v>
      </c>
      <c r="F7" s="117" t="s">
        <v>123</v>
      </c>
      <c r="G7" s="118" t="s">
        <v>124</v>
      </c>
      <c r="H7" s="119"/>
      <c r="I7" s="120" t="s">
        <v>52</v>
      </c>
      <c r="J7" s="120"/>
      <c r="K7" s="125"/>
      <c r="L7" s="122"/>
      <c r="M7" s="118"/>
      <c r="N7" s="117"/>
      <c r="O7" s="123"/>
    </row>
    <row r="8" spans="1:24" ht="96" customHeight="1" x14ac:dyDescent="0.25">
      <c r="A8" s="114">
        <f>A7+1</f>
        <v>3</v>
      </c>
      <c r="B8" s="124" t="s">
        <v>132</v>
      </c>
      <c r="C8" s="116" t="s">
        <v>7</v>
      </c>
      <c r="D8" s="117" t="s">
        <v>120</v>
      </c>
      <c r="E8" s="117" t="s">
        <v>128</v>
      </c>
      <c r="F8" s="117" t="s">
        <v>129</v>
      </c>
      <c r="G8" s="118" t="s">
        <v>125</v>
      </c>
      <c r="H8" s="117"/>
      <c r="I8" s="120" t="s">
        <v>52</v>
      </c>
      <c r="J8" s="120"/>
      <c r="K8" s="126"/>
      <c r="L8" s="122"/>
      <c r="M8" s="118"/>
      <c r="N8" s="117"/>
      <c r="O8" s="123"/>
    </row>
    <row r="9" spans="1:24" ht="18" customHeight="1" x14ac:dyDescent="0.25">
      <c r="A9" s="127"/>
      <c r="C9" s="128"/>
      <c r="D9" s="113"/>
      <c r="F9" s="113"/>
      <c r="G9" s="129"/>
      <c r="H9" s="130"/>
      <c r="I9" s="131"/>
      <c r="J9" s="131"/>
      <c r="K9" s="132"/>
      <c r="L9" s="133"/>
      <c r="M9" s="134"/>
      <c r="O9" s="135"/>
    </row>
    <row r="10" spans="1:24" ht="20.25" customHeight="1" x14ac:dyDescent="0.25">
      <c r="A10" s="127"/>
      <c r="C10" s="128"/>
      <c r="D10" s="113"/>
      <c r="E10" s="129"/>
      <c r="F10" s="129"/>
      <c r="G10" s="129"/>
      <c r="H10" s="130"/>
      <c r="I10" s="131"/>
      <c r="J10" s="131"/>
      <c r="K10" s="132"/>
      <c r="L10" s="133"/>
      <c r="M10" s="134"/>
      <c r="O10" s="135"/>
    </row>
    <row r="11" spans="1:24" ht="19.5" customHeight="1" x14ac:dyDescent="0.25">
      <c r="A11" s="127"/>
      <c r="C11" s="128"/>
      <c r="D11" s="113"/>
      <c r="E11" s="129"/>
      <c r="F11" s="129"/>
      <c r="G11" s="129"/>
      <c r="H11" s="130"/>
      <c r="I11" s="131"/>
      <c r="J11" s="131"/>
      <c r="K11" s="132"/>
      <c r="L11" s="133"/>
      <c r="M11" s="134"/>
      <c r="O11" s="135"/>
    </row>
    <row r="12" spans="1:24" ht="18" customHeight="1" x14ac:dyDescent="0.25">
      <c r="A12" s="127"/>
      <c r="C12" s="128"/>
      <c r="D12" s="113"/>
      <c r="E12" s="129"/>
      <c r="F12" s="129"/>
      <c r="G12" s="129"/>
      <c r="H12" s="130"/>
      <c r="I12" s="131"/>
      <c r="J12" s="131"/>
      <c r="K12" s="132"/>
      <c r="L12" s="133"/>
      <c r="M12" s="134"/>
      <c r="O12" s="135"/>
    </row>
    <row r="13" spans="1:24" ht="19.5" customHeight="1" x14ac:dyDescent="0.25">
      <c r="A13" s="127"/>
      <c r="C13" s="128"/>
      <c r="E13" s="113"/>
      <c r="F13" s="136"/>
      <c r="I13" s="131"/>
      <c r="J13" s="131"/>
      <c r="K13" s="132"/>
      <c r="L13" s="133"/>
      <c r="M13" s="134"/>
      <c r="O13" s="135"/>
    </row>
    <row r="14" spans="1:24" ht="18" customHeight="1" x14ac:dyDescent="0.25">
      <c r="A14" s="127"/>
      <c r="C14" s="128"/>
      <c r="D14" s="113"/>
      <c r="F14" s="113"/>
      <c r="G14" s="129"/>
      <c r="H14" s="130"/>
      <c r="I14" s="131"/>
      <c r="J14" s="131"/>
      <c r="K14" s="132"/>
      <c r="L14" s="133"/>
      <c r="M14" s="134"/>
      <c r="O14" s="135"/>
    </row>
    <row r="15" spans="1:24" ht="17.25" customHeight="1" x14ac:dyDescent="0.25">
      <c r="C15" s="128"/>
      <c r="D15" s="113"/>
      <c r="F15" s="136"/>
      <c r="H15" s="130"/>
      <c r="I15" s="131"/>
      <c r="J15" s="131"/>
      <c r="K15" s="132"/>
      <c r="L15" s="133"/>
      <c r="M15" s="134"/>
      <c r="O15" s="135"/>
    </row>
    <row r="16" spans="1:24" ht="18" customHeight="1" x14ac:dyDescent="0.25">
      <c r="A16" s="127"/>
      <c r="C16" s="128"/>
      <c r="D16" s="113"/>
      <c r="F16" s="113"/>
      <c r="G16" s="129"/>
      <c r="H16" s="137"/>
      <c r="I16" s="131"/>
      <c r="J16" s="131"/>
      <c r="K16" s="132"/>
      <c r="L16" s="133"/>
      <c r="M16" s="134"/>
      <c r="O16" s="135"/>
    </row>
    <row r="17" spans="1:15" ht="18" customHeight="1" x14ac:dyDescent="0.25">
      <c r="A17" s="127"/>
      <c r="C17" s="128"/>
      <c r="D17" s="113"/>
      <c r="F17" s="113"/>
      <c r="G17" s="129"/>
      <c r="H17" s="137"/>
      <c r="I17" s="131"/>
      <c r="J17" s="131"/>
      <c r="K17" s="132"/>
      <c r="L17" s="133"/>
      <c r="M17" s="134"/>
      <c r="O17" s="135"/>
    </row>
    <row r="18" spans="1:15" ht="18" customHeight="1" x14ac:dyDescent="0.25">
      <c r="A18" s="127"/>
      <c r="C18" s="128"/>
      <c r="D18" s="113"/>
      <c r="F18" s="113"/>
      <c r="G18" s="129"/>
      <c r="H18" s="137"/>
      <c r="I18" s="131"/>
      <c r="J18" s="131"/>
      <c r="K18" s="132"/>
      <c r="L18" s="133"/>
      <c r="M18" s="134"/>
      <c r="O18" s="135"/>
    </row>
    <row r="19" spans="1:15" ht="18" customHeight="1" x14ac:dyDescent="0.25">
      <c r="A19" s="127"/>
      <c r="C19" s="128"/>
      <c r="D19" s="113"/>
      <c r="F19" s="113"/>
      <c r="G19" s="129"/>
      <c r="H19" s="137"/>
      <c r="I19" s="131"/>
      <c r="J19" s="131"/>
      <c r="K19" s="132"/>
      <c r="L19" s="133"/>
      <c r="M19" s="134"/>
      <c r="O19" s="135"/>
    </row>
    <row r="20" spans="1:15" ht="18" customHeight="1" x14ac:dyDescent="0.25">
      <c r="A20" s="127"/>
      <c r="C20" s="128"/>
      <c r="D20" s="113"/>
      <c r="F20" s="113"/>
      <c r="G20" s="129"/>
      <c r="H20" s="130"/>
      <c r="I20" s="131"/>
      <c r="J20" s="131"/>
      <c r="K20" s="132"/>
      <c r="L20" s="133"/>
      <c r="M20" s="134"/>
      <c r="O20" s="135"/>
    </row>
    <row r="21" spans="1:15" ht="18" customHeight="1" x14ac:dyDescent="0.25">
      <c r="A21" s="127"/>
      <c r="C21" s="128"/>
      <c r="D21" s="113"/>
      <c r="F21" s="113"/>
      <c r="G21" s="129"/>
      <c r="H21" s="137"/>
      <c r="I21" s="131"/>
      <c r="J21" s="131"/>
      <c r="K21" s="132"/>
      <c r="L21" s="133"/>
      <c r="M21" s="134"/>
      <c r="O21" s="135"/>
    </row>
    <row r="22" spans="1:15" ht="18" customHeight="1" x14ac:dyDescent="0.25">
      <c r="A22" s="127"/>
      <c r="C22" s="128"/>
      <c r="D22" s="113"/>
      <c r="F22" s="113"/>
      <c r="G22" s="129"/>
      <c r="H22" s="137"/>
      <c r="I22" s="131"/>
      <c r="J22" s="131"/>
      <c r="K22" s="132"/>
      <c r="L22" s="133"/>
      <c r="M22" s="134"/>
      <c r="O22" s="135"/>
    </row>
    <row r="23" spans="1:15" ht="18" customHeight="1" x14ac:dyDescent="0.25">
      <c r="A23" s="127"/>
      <c r="C23" s="128"/>
      <c r="D23" s="113"/>
      <c r="F23" s="113"/>
      <c r="G23" s="129"/>
      <c r="H23" s="130"/>
      <c r="I23" s="131"/>
      <c r="J23" s="131"/>
      <c r="K23" s="132"/>
      <c r="L23" s="133"/>
      <c r="M23" s="134"/>
      <c r="O23" s="135"/>
    </row>
    <row r="24" spans="1:15" ht="18" customHeight="1" x14ac:dyDescent="0.25">
      <c r="A24" s="127"/>
      <c r="C24" s="128"/>
      <c r="D24" s="113"/>
      <c r="F24" s="113"/>
      <c r="G24" s="129"/>
      <c r="H24" s="130"/>
      <c r="I24" s="131"/>
      <c r="J24" s="131"/>
      <c r="K24" s="132"/>
      <c r="L24" s="133"/>
      <c r="M24" s="134"/>
      <c r="O24" s="135"/>
    </row>
    <row r="25" spans="1:15" ht="18" customHeight="1" x14ac:dyDescent="0.25">
      <c r="A25" s="127"/>
      <c r="C25" s="128"/>
      <c r="D25" s="113"/>
      <c r="F25" s="113"/>
      <c r="G25" s="129"/>
      <c r="H25" s="130"/>
      <c r="I25" s="131"/>
      <c r="J25" s="131"/>
      <c r="K25" s="132"/>
      <c r="L25" s="133"/>
      <c r="M25" s="134"/>
      <c r="O25" s="135"/>
    </row>
    <row r="26" spans="1:15" ht="18" customHeight="1" x14ac:dyDescent="0.25">
      <c r="A26" s="127"/>
      <c r="C26" s="128"/>
      <c r="D26" s="113"/>
      <c r="F26" s="113"/>
      <c r="G26" s="129"/>
      <c r="H26" s="130"/>
      <c r="I26" s="131"/>
      <c r="J26" s="131"/>
      <c r="K26" s="132"/>
      <c r="L26" s="133"/>
      <c r="M26" s="134"/>
      <c r="O26" s="135"/>
    </row>
    <row r="27" spans="1:15" ht="18" customHeight="1" x14ac:dyDescent="0.25">
      <c r="A27" s="127"/>
      <c r="C27" s="128"/>
      <c r="D27" s="113"/>
      <c r="F27" s="113"/>
      <c r="G27" s="129"/>
      <c r="H27" s="130"/>
      <c r="I27" s="131"/>
      <c r="J27" s="131"/>
      <c r="K27" s="132"/>
      <c r="L27" s="133"/>
      <c r="M27" s="134"/>
      <c r="O27" s="135"/>
    </row>
    <row r="28" spans="1:15" ht="18" customHeight="1" x14ac:dyDescent="0.25">
      <c r="A28" s="127"/>
      <c r="C28" s="128"/>
      <c r="D28" s="113"/>
      <c r="F28" s="113"/>
      <c r="G28" s="129"/>
      <c r="H28" s="138"/>
      <c r="I28" s="131"/>
      <c r="J28" s="131"/>
      <c r="K28" s="132"/>
      <c r="L28" s="133"/>
      <c r="M28" s="134"/>
      <c r="O28" s="135"/>
    </row>
    <row r="29" spans="1:15" ht="18" customHeight="1" x14ac:dyDescent="0.25">
      <c r="A29" s="127"/>
      <c r="C29" s="128"/>
      <c r="D29" s="113"/>
      <c r="F29" s="113"/>
      <c r="G29" s="129"/>
      <c r="H29" s="130"/>
      <c r="I29" s="131"/>
      <c r="J29" s="131"/>
      <c r="K29" s="132"/>
      <c r="L29" s="133"/>
      <c r="M29" s="134"/>
      <c r="O29" s="135"/>
    </row>
    <row r="30" spans="1:15" ht="18" customHeight="1" x14ac:dyDescent="0.25">
      <c r="A30" s="127"/>
      <c r="C30" s="128"/>
      <c r="D30" s="113"/>
      <c r="F30" s="113"/>
      <c r="G30" s="129"/>
      <c r="H30" s="130"/>
      <c r="I30" s="131"/>
      <c r="J30" s="131"/>
      <c r="K30" s="132"/>
      <c r="L30" s="133"/>
      <c r="M30" s="134"/>
      <c r="O30" s="135"/>
    </row>
    <row r="31" spans="1:15" ht="18" customHeight="1" x14ac:dyDescent="0.25">
      <c r="A31" s="127"/>
      <c r="C31" s="128"/>
      <c r="D31" s="113"/>
      <c r="F31" s="113"/>
      <c r="G31" s="129"/>
      <c r="H31" s="130"/>
      <c r="I31" s="131"/>
      <c r="J31" s="131"/>
      <c r="K31" s="132"/>
      <c r="L31" s="133"/>
      <c r="M31" s="134"/>
      <c r="O31" s="135"/>
    </row>
    <row r="32" spans="1:15" ht="18" customHeight="1" x14ac:dyDescent="0.25">
      <c r="A32" s="127"/>
      <c r="C32" s="128"/>
      <c r="D32" s="113"/>
      <c r="F32" s="113"/>
      <c r="G32" s="129"/>
      <c r="H32" s="130"/>
      <c r="I32" s="131"/>
      <c r="J32" s="131"/>
      <c r="K32" s="132"/>
      <c r="L32" s="133"/>
      <c r="M32" s="134"/>
      <c r="O32" s="135"/>
    </row>
    <row r="33" spans="1:15" ht="18" customHeight="1" x14ac:dyDescent="0.25">
      <c r="A33" s="127"/>
      <c r="C33" s="128"/>
      <c r="D33" s="113"/>
      <c r="F33" s="113"/>
      <c r="G33" s="129"/>
      <c r="H33" s="139"/>
      <c r="I33" s="131"/>
      <c r="J33" s="131"/>
      <c r="K33" s="132"/>
      <c r="L33" s="133"/>
      <c r="M33" s="134"/>
      <c r="O33" s="135"/>
    </row>
    <row r="34" spans="1:15" ht="18" customHeight="1" x14ac:dyDescent="0.25">
      <c r="A34" s="127"/>
      <c r="C34" s="128"/>
      <c r="D34" s="113"/>
      <c r="F34" s="113"/>
      <c r="G34" s="129"/>
      <c r="H34" s="138"/>
      <c r="I34" s="131"/>
      <c r="J34" s="131"/>
      <c r="K34" s="132"/>
      <c r="L34" s="133"/>
      <c r="M34" s="134"/>
      <c r="O34" s="135"/>
    </row>
    <row r="35" spans="1:15" ht="18" customHeight="1" x14ac:dyDescent="0.25">
      <c r="A35" s="127"/>
      <c r="C35" s="128"/>
      <c r="D35" s="113"/>
      <c r="F35" s="113"/>
      <c r="G35" s="129"/>
      <c r="H35" s="130"/>
      <c r="I35" s="131"/>
      <c r="J35" s="131"/>
      <c r="K35" s="132"/>
      <c r="L35" s="133"/>
      <c r="M35" s="134"/>
      <c r="O35" s="135"/>
    </row>
    <row r="36" spans="1:15" ht="18" customHeight="1" x14ac:dyDescent="0.25">
      <c r="A36" s="127"/>
      <c r="C36" s="128"/>
      <c r="D36" s="113"/>
      <c r="F36" s="113"/>
      <c r="G36" s="129"/>
      <c r="H36" s="130"/>
      <c r="I36" s="131"/>
      <c r="J36" s="131"/>
      <c r="K36" s="129"/>
      <c r="L36" s="133"/>
      <c r="M36" s="134"/>
      <c r="O36" s="135"/>
    </row>
    <row r="37" spans="1:15" ht="18" customHeight="1" x14ac:dyDescent="0.25">
      <c r="A37" s="127"/>
      <c r="C37" s="128"/>
      <c r="D37" s="113"/>
      <c r="F37" s="113"/>
      <c r="G37" s="129"/>
      <c r="H37" s="137"/>
      <c r="I37" s="131"/>
      <c r="J37" s="131"/>
      <c r="K37" s="129"/>
      <c r="L37" s="133"/>
      <c r="M37" s="134"/>
      <c r="O37" s="135"/>
    </row>
    <row r="38" spans="1:15" ht="18" customHeight="1" x14ac:dyDescent="0.25">
      <c r="A38" s="127"/>
      <c r="C38" s="128"/>
      <c r="D38" s="113"/>
      <c r="F38" s="113"/>
      <c r="G38" s="129"/>
      <c r="H38" s="130"/>
      <c r="I38" s="131"/>
      <c r="J38" s="131"/>
      <c r="K38" s="140"/>
      <c r="L38" s="133"/>
      <c r="M38" s="134"/>
      <c r="O38" s="135"/>
    </row>
    <row r="39" spans="1:15" ht="18" customHeight="1" x14ac:dyDescent="0.25">
      <c r="A39" s="127"/>
      <c r="C39" s="128"/>
      <c r="D39" s="113"/>
      <c r="F39" s="136"/>
      <c r="I39" s="131"/>
      <c r="J39" s="131"/>
      <c r="K39" s="133"/>
      <c r="L39" s="133"/>
      <c r="M39" s="134"/>
      <c r="O39" s="135"/>
    </row>
    <row r="40" spans="1:15" ht="18" customHeight="1" x14ac:dyDescent="0.25">
      <c r="A40" s="127"/>
      <c r="C40" s="128"/>
      <c r="D40" s="113"/>
      <c r="F40" s="136"/>
      <c r="I40" s="131"/>
      <c r="J40" s="131"/>
      <c r="K40" s="133"/>
      <c r="L40" s="133"/>
      <c r="M40" s="134"/>
      <c r="O40" s="135"/>
    </row>
    <row r="41" spans="1:15" ht="18" customHeight="1" x14ac:dyDescent="0.25">
      <c r="A41" s="127"/>
      <c r="C41" s="128"/>
      <c r="D41" s="113"/>
      <c r="F41" s="136"/>
      <c r="I41" s="131"/>
      <c r="J41" s="131"/>
      <c r="K41" s="133"/>
      <c r="L41" s="133"/>
      <c r="M41" s="134"/>
      <c r="O41" s="135"/>
    </row>
    <row r="42" spans="1:15" ht="18" customHeight="1" x14ac:dyDescent="0.25">
      <c r="A42" s="127"/>
      <c r="C42" s="128"/>
      <c r="D42" s="113"/>
      <c r="F42" s="136"/>
      <c r="I42" s="131"/>
      <c r="J42" s="131"/>
      <c r="K42" s="133"/>
      <c r="L42" s="133"/>
      <c r="M42" s="134"/>
      <c r="O42" s="135"/>
    </row>
    <row r="43" spans="1:15" ht="18" customHeight="1" x14ac:dyDescent="0.25">
      <c r="A43" s="127"/>
      <c r="C43" s="128"/>
      <c r="D43" s="113"/>
      <c r="F43" s="136"/>
      <c r="I43" s="131"/>
      <c r="J43" s="131"/>
      <c r="K43" s="133"/>
      <c r="L43" s="133"/>
      <c r="M43" s="134"/>
      <c r="O43" s="135"/>
    </row>
    <row r="44" spans="1:15" x14ac:dyDescent="0.25">
      <c r="A44" s="127"/>
      <c r="C44" s="128"/>
      <c r="D44" s="113"/>
      <c r="F44" s="136"/>
      <c r="I44" s="131"/>
      <c r="J44" s="131"/>
      <c r="K44" s="133"/>
      <c r="L44" s="133"/>
      <c r="M44" s="134"/>
      <c r="O44" s="135"/>
    </row>
    <row r="45" spans="1:15" x14ac:dyDescent="0.25">
      <c r="A45" s="127"/>
      <c r="C45" s="128"/>
      <c r="D45" s="113"/>
      <c r="F45" s="136"/>
      <c r="I45" s="131"/>
      <c r="J45" s="131"/>
      <c r="K45" s="133"/>
      <c r="L45" s="133"/>
      <c r="M45" s="134"/>
      <c r="O45" s="135"/>
    </row>
    <row r="46" spans="1:15" x14ac:dyDescent="0.25">
      <c r="A46" s="127"/>
      <c r="C46" s="128"/>
      <c r="D46" s="113"/>
      <c r="F46" s="136"/>
      <c r="I46" s="131"/>
      <c r="J46" s="131"/>
      <c r="K46" s="133"/>
      <c r="L46" s="133"/>
      <c r="M46" s="134"/>
      <c r="O46" s="135"/>
    </row>
    <row r="47" spans="1:15" x14ac:dyDescent="0.25">
      <c r="A47" s="127"/>
      <c r="C47" s="128"/>
      <c r="D47" s="113"/>
      <c r="F47" s="136"/>
      <c r="I47" s="131"/>
      <c r="J47" s="131"/>
      <c r="K47" s="133"/>
      <c r="L47" s="133"/>
      <c r="M47" s="134"/>
      <c r="O47" s="135"/>
    </row>
  </sheetData>
  <autoFilter ref="A5:O5"/>
  <dataConsolidate/>
  <mergeCells count="1">
    <mergeCell ref="I4:J4"/>
  </mergeCells>
  <conditionalFormatting sqref="J6:J47">
    <cfRule type="containsText" dxfId="9" priority="607" operator="containsText" text="Критический">
      <formula>NOT(ISERROR(SEARCH("Критический",J6)))</formula>
    </cfRule>
    <cfRule type="containsText" dxfId="8" priority="608" operator="containsText" text="Высокий">
      <formula>NOT(ISERROR(SEARCH("Высокий",J6)))</formula>
    </cfRule>
    <cfRule type="containsText" dxfId="7" priority="609" operator="containsText" text="Средний">
      <formula>NOT(ISERROR(SEARCH("Средний",J6)))</formula>
    </cfRule>
    <cfRule type="containsText" dxfId="6" priority="610" operator="containsText" text="Низкий">
      <formula>NOT(ISERROR(SEARCH("Низкий",J6)))</formula>
    </cfRule>
  </conditionalFormatting>
  <conditionalFormatting sqref="I6:I47">
    <cfRule type="containsText" dxfId="5" priority="603" operator="containsText" text="Отменен">
      <formula>NOT(ISERROR(SEARCH("Отменен",I6)))</formula>
    </cfRule>
    <cfRule type="containsText" dxfId="4" priority="604" operator="containsText" text="Не пройден">
      <formula>NOT(ISERROR(SEARCH("Не пройден",I6)))</formula>
    </cfRule>
    <cfRule type="containsText" dxfId="3" priority="605" operator="containsText" text="Пройден ">
      <formula>NOT(ISERROR(SEARCH("Пройден ",I6)))</formula>
    </cfRule>
  </conditionalFormatting>
  <conditionalFormatting sqref="C6:C47">
    <cfRule type="containsText" dxfId="2" priority="94" operator="containsText" text="Низкий">
      <formula>NOT(ISERROR(SEARCH("Низкий",C6)))</formula>
    </cfRule>
    <cfRule type="containsText" dxfId="1" priority="95" operator="containsText" text="Средний">
      <formula>NOT(ISERROR(SEARCH("Средний",C6)))</formula>
    </cfRule>
    <cfRule type="containsText" dxfId="0" priority="96" operator="containsText" text="Высокий">
      <formula>NOT(ISERROR(SEARCH("Высокий",C6)))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656" yWindow="421" count="6">
        <x14:dataValidation type="list" errorStyle="information" allowBlank="1" showInputMessage="1" showErrorMessage="1" errorTitle="Сообщение" error="Ошибка ввода" promptTitle="Критичность" prompt="Определите критичность дефекта">
          <x14:formula1>
            <xm:f>'Tests properties'!$A$2:$A$3</xm:f>
          </x14:formula1>
          <xm:sqref>F23:F32</xm:sqref>
        </x14:dataValidation>
        <x14:dataValidation type="list" errorStyle="information" allowBlank="1" showInputMessage="1" showErrorMessage="1" errorTitle="Ошибка ввода" error="В поле Severity (Критичность) необходимо определить критичность дефекта, выбрав из списка" promptTitle="Критичность" prompt="Определите критичность дефекта">
          <x14:formula1>
            <xm:f>'Tests properties'!$A$2:$A$3</xm:f>
          </x14:formula1>
          <xm:sqref>F9:F19</xm:sqref>
        </x14:dataValidation>
        <x14:dataValidation type="list" allowBlank="1" showInputMessage="1" showErrorMessage="1">
          <x14:formula1>
            <xm:f>'Tests properties'!$A$17:$A$20</xm:f>
          </x14:formula1>
          <xm:sqref>I6:I47</xm:sqref>
        </x14:dataValidation>
        <x14:dataValidation type="list" allowBlank="1" showInputMessage="1" showErrorMessage="1">
          <x14:formula1>
            <xm:f>'Tests properties'!$A$10:$A$12</xm:f>
          </x14:formula1>
          <xm:sqref>C6:C47</xm:sqref>
        </x14:dataValidation>
        <x14:dataValidation type="list" allowBlank="1" showInputMessage="1" showErrorMessage="1">
          <x14:formula1>
            <xm:f>'Tests properties'!$A$2:$A$6</xm:f>
          </x14:formula1>
          <xm:sqref>J6:J47</xm:sqref>
        </x14:dataValidation>
        <x14:dataValidation type="list" allowBlank="1" showInputMessage="1" showErrorMessage="1">
          <x14:formula1>
            <xm:f>'Tests properties'!$A$24:$A$30</xm:f>
          </x14:formula1>
          <xm:sqref>N6:N47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30"/>
  <sheetViews>
    <sheetView workbookViewId="0">
      <selection activeCell="C25" sqref="C25"/>
    </sheetView>
  </sheetViews>
  <sheetFormatPr defaultRowHeight="15" x14ac:dyDescent="0.25"/>
  <cols>
    <col min="1" max="1" width="24" customWidth="1"/>
    <col min="2" max="2" width="23.7109375" customWidth="1"/>
    <col min="3" max="3" width="75.42578125" customWidth="1"/>
  </cols>
  <sheetData>
    <row r="1" spans="1:3" ht="30" customHeight="1" x14ac:dyDescent="0.25">
      <c r="A1" s="163" t="s">
        <v>53</v>
      </c>
      <c r="B1" s="161"/>
      <c r="C1" s="162"/>
    </row>
    <row r="2" spans="1:3" x14ac:dyDescent="0.25">
      <c r="A2" s="7" t="s">
        <v>9</v>
      </c>
      <c r="B2" s="1" t="s">
        <v>6</v>
      </c>
      <c r="C2" s="2" t="s">
        <v>2</v>
      </c>
    </row>
    <row r="3" spans="1:3" x14ac:dyDescent="0.25">
      <c r="A3" s="8" t="s">
        <v>1</v>
      </c>
      <c r="B3" s="1" t="s">
        <v>1</v>
      </c>
      <c r="C3" s="2" t="s">
        <v>3</v>
      </c>
    </row>
    <row r="4" spans="1:3" x14ac:dyDescent="0.25">
      <c r="A4" s="9" t="s">
        <v>7</v>
      </c>
      <c r="B4" s="11" t="s">
        <v>7</v>
      </c>
      <c r="C4" s="2" t="s">
        <v>4</v>
      </c>
    </row>
    <row r="5" spans="1:3" x14ac:dyDescent="0.25">
      <c r="A5" s="10" t="s">
        <v>0</v>
      </c>
      <c r="B5" s="11" t="s">
        <v>0</v>
      </c>
      <c r="C5" s="2" t="s">
        <v>5</v>
      </c>
    </row>
    <row r="6" spans="1:3" x14ac:dyDescent="0.25">
      <c r="A6" s="1"/>
      <c r="B6" s="1"/>
      <c r="C6" s="1"/>
    </row>
    <row r="8" spans="1:3" ht="15.75" thickBot="1" x14ac:dyDescent="0.3"/>
    <row r="9" spans="1:3" x14ac:dyDescent="0.25">
      <c r="A9" s="163" t="s">
        <v>56</v>
      </c>
      <c r="B9" s="161"/>
      <c r="C9" s="162"/>
    </row>
    <row r="10" spans="1:3" x14ac:dyDescent="0.25">
      <c r="A10" s="47" t="s">
        <v>7</v>
      </c>
      <c r="B10" s="1" t="s">
        <v>7</v>
      </c>
      <c r="C10" s="1"/>
    </row>
    <row r="11" spans="1:3" x14ac:dyDescent="0.25">
      <c r="A11" s="49" t="s">
        <v>1</v>
      </c>
      <c r="B11" s="1" t="s">
        <v>1</v>
      </c>
      <c r="C11" s="1"/>
    </row>
    <row r="12" spans="1:3" x14ac:dyDescent="0.25">
      <c r="A12" s="48" t="s">
        <v>9</v>
      </c>
      <c r="B12" s="1" t="s">
        <v>9</v>
      </c>
      <c r="C12" s="1"/>
    </row>
    <row r="15" spans="1:3" ht="15.75" thickBot="1" x14ac:dyDescent="0.3"/>
    <row r="16" spans="1:3" ht="15.75" thickBot="1" x14ac:dyDescent="0.3">
      <c r="A16" s="160" t="s">
        <v>51</v>
      </c>
      <c r="B16" s="161"/>
      <c r="C16" s="162"/>
    </row>
    <row r="17" spans="1:3" x14ac:dyDescent="0.25">
      <c r="A17" s="6" t="s">
        <v>52</v>
      </c>
      <c r="B17" s="1" t="s">
        <v>11</v>
      </c>
      <c r="C17" s="1"/>
    </row>
    <row r="18" spans="1:3" x14ac:dyDescent="0.25">
      <c r="A18" s="9" t="s">
        <v>10</v>
      </c>
      <c r="B18" s="1" t="s">
        <v>10</v>
      </c>
      <c r="C18" s="1"/>
    </row>
    <row r="19" spans="1:3" ht="15.75" thickBot="1" x14ac:dyDescent="0.3">
      <c r="A19" s="7" t="s">
        <v>12</v>
      </c>
      <c r="B19" s="1" t="s">
        <v>12</v>
      </c>
      <c r="C19" s="1"/>
    </row>
    <row r="20" spans="1:3" x14ac:dyDescent="0.25">
      <c r="A20" s="5" t="s">
        <v>8</v>
      </c>
      <c r="B20" s="1" t="s">
        <v>8</v>
      </c>
      <c r="C20" s="1"/>
    </row>
    <row r="22" spans="1:3" ht="15.75" thickBot="1" x14ac:dyDescent="0.3"/>
    <row r="23" spans="1:3" ht="15.75" thickBot="1" x14ac:dyDescent="0.3">
      <c r="A23" s="160" t="s">
        <v>62</v>
      </c>
      <c r="B23" s="164"/>
      <c r="C23" s="165"/>
    </row>
    <row r="24" spans="1:3" x14ac:dyDescent="0.25">
      <c r="A24" s="43" t="s">
        <v>57</v>
      </c>
      <c r="B24" s="43" t="s">
        <v>57</v>
      </c>
      <c r="C24" s="44"/>
    </row>
    <row r="25" spans="1:3" x14ac:dyDescent="0.25">
      <c r="A25" s="1" t="s">
        <v>73</v>
      </c>
      <c r="B25" s="1" t="s">
        <v>74</v>
      </c>
      <c r="C25" s="2"/>
    </row>
    <row r="26" spans="1:3" x14ac:dyDescent="0.25">
      <c r="A26" s="1" t="s">
        <v>58</v>
      </c>
      <c r="B26" s="1" t="s">
        <v>58</v>
      </c>
      <c r="C26" s="2"/>
    </row>
    <row r="27" spans="1:3" x14ac:dyDescent="0.25">
      <c r="A27" s="1" t="s">
        <v>59</v>
      </c>
      <c r="B27" s="1" t="s">
        <v>59</v>
      </c>
      <c r="C27" s="2"/>
    </row>
    <row r="28" spans="1:3" x14ac:dyDescent="0.25">
      <c r="A28" s="1" t="s">
        <v>60</v>
      </c>
      <c r="B28" s="1" t="s">
        <v>60</v>
      </c>
      <c r="C28" s="45"/>
    </row>
    <row r="29" spans="1:3" x14ac:dyDescent="0.25">
      <c r="A29" s="61" t="s">
        <v>61</v>
      </c>
      <c r="B29" s="61" t="s">
        <v>61</v>
      </c>
      <c r="C29" s="62"/>
    </row>
    <row r="30" spans="1:3" x14ac:dyDescent="0.25">
      <c r="A30" s="1"/>
      <c r="B30" s="1"/>
      <c r="C30" s="1"/>
    </row>
  </sheetData>
  <mergeCells count="4">
    <mergeCell ref="A16:C16"/>
    <mergeCell ref="A1:C1"/>
    <mergeCell ref="A9:C9"/>
    <mergeCell ref="A23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F97"/>
  <sheetViews>
    <sheetView zoomScale="115" zoomScaleNormal="115" workbookViewId="0">
      <selection activeCell="C6" sqref="C6"/>
    </sheetView>
  </sheetViews>
  <sheetFormatPr defaultRowHeight="15" x14ac:dyDescent="0.25"/>
  <cols>
    <col min="1" max="1" width="37.5703125" customWidth="1"/>
    <col min="2" max="2" width="34.42578125" customWidth="1"/>
    <col min="3" max="3" width="44.28515625" customWidth="1"/>
    <col min="4" max="4" width="18.42578125" customWidth="1"/>
    <col min="5" max="5" width="23.5703125" customWidth="1"/>
    <col min="6" max="6" width="16.7109375" customWidth="1"/>
  </cols>
  <sheetData>
    <row r="1" spans="1:6" ht="23.25" x14ac:dyDescent="0.25">
      <c r="A1" s="33"/>
      <c r="B1" s="34" t="s">
        <v>33</v>
      </c>
      <c r="C1" s="67">
        <v>1</v>
      </c>
      <c r="D1" s="35"/>
      <c r="E1" s="35"/>
      <c r="F1" s="35"/>
    </row>
    <row r="2" spans="1:6" ht="23.25" x14ac:dyDescent="0.25">
      <c r="A2" s="33"/>
      <c r="B2" s="46" t="s">
        <v>34</v>
      </c>
      <c r="C2" s="67" t="s">
        <v>104</v>
      </c>
      <c r="D2" s="35"/>
      <c r="E2" s="35"/>
      <c r="F2" s="35"/>
    </row>
    <row r="3" spans="1:6" x14ac:dyDescent="0.25">
      <c r="A3" s="33"/>
      <c r="B3" s="35"/>
      <c r="C3" s="33"/>
      <c r="D3" s="35"/>
      <c r="E3" s="35"/>
      <c r="F3" s="36"/>
    </row>
    <row r="4" spans="1:6" ht="15.75" x14ac:dyDescent="0.25">
      <c r="A4" s="33"/>
      <c r="B4" s="35"/>
      <c r="C4" s="33"/>
      <c r="D4" s="38"/>
      <c r="E4" s="38"/>
      <c r="F4" s="35"/>
    </row>
    <row r="5" spans="1:6" x14ac:dyDescent="0.25">
      <c r="A5" s="50"/>
      <c r="B5" s="50"/>
      <c r="C5" s="50"/>
      <c r="D5" s="50"/>
      <c r="E5" s="50"/>
      <c r="F5" s="50"/>
    </row>
    <row r="6" spans="1:6" ht="18.75" customHeight="1" x14ac:dyDescent="0.25">
      <c r="A6" s="51"/>
    </row>
    <row r="7" spans="1:6" ht="23.25" customHeight="1" x14ac:dyDescent="0.25">
      <c r="A7" s="168" t="s">
        <v>68</v>
      </c>
      <c r="B7" s="169"/>
      <c r="C7" s="170"/>
    </row>
    <row r="8" spans="1:6" ht="15" customHeight="1" x14ac:dyDescent="0.25">
      <c r="A8" s="171"/>
      <c r="B8" s="172"/>
      <c r="C8" s="173"/>
    </row>
    <row r="9" spans="1:6" ht="18.75" x14ac:dyDescent="0.25">
      <c r="A9" s="12" t="s">
        <v>39</v>
      </c>
      <c r="B9" s="13">
        <f>MAX(Title!D$8:D$50)</f>
        <v>43413</v>
      </c>
      <c r="C9" s="14" t="s">
        <v>13</v>
      </c>
    </row>
    <row r="10" spans="1:6" ht="18.75" x14ac:dyDescent="0.3">
      <c r="A10" s="15" t="s">
        <v>67</v>
      </c>
      <c r="B10" s="15">
        <f>SUM(B11:B14)</f>
        <v>3</v>
      </c>
      <c r="C10" s="14">
        <v>100</v>
      </c>
    </row>
    <row r="11" spans="1:6" ht="18.75" x14ac:dyDescent="0.3">
      <c r="A11" s="16" t="s">
        <v>52</v>
      </c>
      <c r="B11" s="16">
        <f>COUNTIF('Test Case'!I:I,"Пройден ")</f>
        <v>3</v>
      </c>
      <c r="C11" s="17">
        <f>IF($B$10=0,0,B11*$C$10/$B$10)</f>
        <v>100</v>
      </c>
    </row>
    <row r="12" spans="1:6" ht="18.75" x14ac:dyDescent="0.3">
      <c r="A12" s="16" t="s">
        <v>10</v>
      </c>
      <c r="B12" s="16">
        <f>COUNTIF('Test Case'!I:I,"Не пройден")</f>
        <v>0</v>
      </c>
      <c r="C12" s="17">
        <f>IF($B$10=0,0,B12*$C$10/$B$10)</f>
        <v>0</v>
      </c>
    </row>
    <row r="13" spans="1:6" ht="18.75" x14ac:dyDescent="0.3">
      <c r="A13" s="16" t="s">
        <v>12</v>
      </c>
      <c r="B13" s="16">
        <f>COUNTIF('Test Case'!I:I,"Отменен")</f>
        <v>0</v>
      </c>
      <c r="C13" s="17">
        <f>IF($B$10=0,0,B13*$C$10/$B$10)</f>
        <v>0</v>
      </c>
    </row>
    <row r="14" spans="1:6" ht="18.75" x14ac:dyDescent="0.3">
      <c r="A14" s="18" t="s">
        <v>8</v>
      </c>
      <c r="B14" s="16">
        <f>COUNTIF('Test Case'!I:I,"Не проверен")</f>
        <v>0</v>
      </c>
      <c r="C14" s="17">
        <f>IF($B$10=0,0,B14*$C$10/$B$10)</f>
        <v>0</v>
      </c>
    </row>
    <row r="15" spans="1:6" ht="15" customHeight="1" x14ac:dyDescent="0.3">
      <c r="A15" s="19"/>
      <c r="B15" s="19"/>
      <c r="C15" s="19"/>
    </row>
    <row r="16" spans="1:6" ht="15" customHeight="1" x14ac:dyDescent="0.3">
      <c r="A16" s="19"/>
      <c r="B16" s="19"/>
      <c r="C16" s="19"/>
    </row>
    <row r="17" spans="1:3" ht="15" customHeight="1" x14ac:dyDescent="0.3">
      <c r="A17" s="19"/>
      <c r="B17" s="19"/>
      <c r="C17" s="19"/>
    </row>
    <row r="18" spans="1:3" ht="15" customHeight="1" x14ac:dyDescent="0.3">
      <c r="A18" s="19"/>
      <c r="B18" s="19"/>
      <c r="C18" s="19"/>
    </row>
    <row r="19" spans="1:3" ht="15" customHeight="1" x14ac:dyDescent="0.3">
      <c r="A19" s="19"/>
      <c r="B19" s="19"/>
      <c r="C19" s="19"/>
    </row>
    <row r="20" spans="1:3" ht="15" customHeight="1" x14ac:dyDescent="0.3">
      <c r="A20" s="19"/>
      <c r="B20" s="19"/>
      <c r="C20" s="19"/>
    </row>
    <row r="21" spans="1:3" ht="18.75" customHeight="1" x14ac:dyDescent="0.25">
      <c r="A21" s="168" t="s">
        <v>66</v>
      </c>
      <c r="B21" s="169"/>
      <c r="C21" s="170"/>
    </row>
    <row r="22" spans="1:3" ht="18.75" customHeight="1" x14ac:dyDescent="0.25">
      <c r="A22" s="171"/>
      <c r="B22" s="172"/>
      <c r="C22" s="173"/>
    </row>
    <row r="23" spans="1:3" ht="18.75" x14ac:dyDescent="0.25">
      <c r="A23" s="12" t="s">
        <v>39</v>
      </c>
      <c r="B23" s="13">
        <f>MAX(Title!D$8:D$50)</f>
        <v>43413</v>
      </c>
      <c r="C23" s="14" t="s">
        <v>13</v>
      </c>
    </row>
    <row r="24" spans="1:3" ht="18.75" x14ac:dyDescent="0.3">
      <c r="A24" s="15" t="s">
        <v>72</v>
      </c>
      <c r="B24" s="15">
        <f>SUM(B25:B28)</f>
        <v>0</v>
      </c>
      <c r="C24" s="14">
        <v>100</v>
      </c>
    </row>
    <row r="25" spans="1:3" ht="18.75" x14ac:dyDescent="0.3">
      <c r="A25" s="16" t="s">
        <v>9</v>
      </c>
      <c r="B25" s="16">
        <f>COUNTIF('Test Case'!J:J,"Низкий")</f>
        <v>0</v>
      </c>
      <c r="C25" s="17">
        <f>IF($B$24=0,0,B25*$C$24/$B$24)</f>
        <v>0</v>
      </c>
    </row>
    <row r="26" spans="1:3" ht="18.75" x14ac:dyDescent="0.3">
      <c r="A26" s="16" t="s">
        <v>1</v>
      </c>
      <c r="B26" s="16">
        <f>COUNTIF('Test Case'!J:J,"Средний")</f>
        <v>0</v>
      </c>
      <c r="C26" s="17">
        <f>IF($B$24=0,0,B26*$C$24/$B$24)</f>
        <v>0</v>
      </c>
    </row>
    <row r="27" spans="1:3" ht="18.75" x14ac:dyDescent="0.3">
      <c r="A27" s="16" t="s">
        <v>7</v>
      </c>
      <c r="B27" s="16">
        <f>COUNTIF('Test Case'!J:J,"Высокий")</f>
        <v>0</v>
      </c>
      <c r="C27" s="17">
        <f>IF($B$24=0,0,B27*$C$24/$B$24)</f>
        <v>0</v>
      </c>
    </row>
    <row r="28" spans="1:3" ht="18.75" x14ac:dyDescent="0.3">
      <c r="A28" s="16" t="s">
        <v>0</v>
      </c>
      <c r="B28" s="16">
        <f>COUNTIF('Test Case'!J:J,"Критический")</f>
        <v>0</v>
      </c>
      <c r="C28" s="17">
        <f>IF($B$24=0,0,B28*$C$24/$B$24)</f>
        <v>0</v>
      </c>
    </row>
    <row r="35" spans="1:3" x14ac:dyDescent="0.25">
      <c r="A35" s="168" t="s">
        <v>69</v>
      </c>
      <c r="B35" s="169"/>
      <c r="C35" s="170"/>
    </row>
    <row r="36" spans="1:3" x14ac:dyDescent="0.25">
      <c r="A36" s="171"/>
      <c r="B36" s="172"/>
      <c r="C36" s="173"/>
    </row>
    <row r="37" spans="1:3" ht="18.75" x14ac:dyDescent="0.25">
      <c r="A37" s="12" t="s">
        <v>39</v>
      </c>
      <c r="B37" s="13">
        <f>MAX(Title!D$8:D$50)</f>
        <v>43413</v>
      </c>
      <c r="C37" s="14" t="s">
        <v>13</v>
      </c>
    </row>
    <row r="38" spans="1:3" ht="18.75" x14ac:dyDescent="0.3">
      <c r="A38" s="15" t="s">
        <v>67</v>
      </c>
      <c r="B38" s="15">
        <f>SUM(B39:B42)</f>
        <v>3</v>
      </c>
      <c r="C38" s="14">
        <v>100</v>
      </c>
    </row>
    <row r="39" spans="1:3" ht="18.75" x14ac:dyDescent="0.3">
      <c r="A39" s="20" t="s">
        <v>7</v>
      </c>
      <c r="B39" s="16">
        <f>COUNTIF('Test Case'!C:C,"Высокий")</f>
        <v>3</v>
      </c>
      <c r="C39" s="17">
        <f>IF($B$38=0,0,B39*$C$38/$B$38)</f>
        <v>100</v>
      </c>
    </row>
    <row r="40" spans="1:3" ht="18.75" x14ac:dyDescent="0.3">
      <c r="A40" s="20" t="s">
        <v>1</v>
      </c>
      <c r="B40" s="16">
        <f>COUNTIF('Test Case'!C:C,"Средний")</f>
        <v>0</v>
      </c>
      <c r="C40" s="17">
        <f>IF($B$38=0,0,B40*$C$38/$B$38)</f>
        <v>0</v>
      </c>
    </row>
    <row r="41" spans="1:3" ht="18.75" x14ac:dyDescent="0.3">
      <c r="A41" s="20" t="s">
        <v>9</v>
      </c>
      <c r="B41" s="16">
        <f>COUNTIF('Test Case'!C:C,"Низкий")</f>
        <v>0</v>
      </c>
      <c r="C41" s="17">
        <f>IF($B$38=0,0,B41*$C$38/$B$38)</f>
        <v>0</v>
      </c>
    </row>
    <row r="48" spans="1:3" x14ac:dyDescent="0.25">
      <c r="A48" s="168" t="s">
        <v>70</v>
      </c>
      <c r="B48" s="169"/>
      <c r="C48" s="170"/>
    </row>
    <row r="49" spans="1:6" x14ac:dyDescent="0.25">
      <c r="A49" s="171"/>
      <c r="B49" s="172"/>
      <c r="C49" s="173"/>
    </row>
    <row r="50" spans="1:6" ht="18.75" x14ac:dyDescent="0.25">
      <c r="A50" s="12" t="s">
        <v>39</v>
      </c>
      <c r="B50" s="13">
        <f>MAX(Title!D$8:D$50)</f>
        <v>43413</v>
      </c>
      <c r="C50" s="14" t="s">
        <v>13</v>
      </c>
    </row>
    <row r="51" spans="1:6" ht="18.75" x14ac:dyDescent="0.3">
      <c r="A51" s="15" t="s">
        <v>67</v>
      </c>
      <c r="B51" s="15">
        <f>SUM(B52:B57)</f>
        <v>0</v>
      </c>
      <c r="C51" s="14">
        <v>100</v>
      </c>
    </row>
    <row r="52" spans="1:6" ht="18.75" x14ac:dyDescent="0.3">
      <c r="A52" s="20" t="s">
        <v>57</v>
      </c>
      <c r="B52" s="16">
        <f>COUNTIF('Test Case'!N:N,"Ошибка функционала")</f>
        <v>0</v>
      </c>
      <c r="C52" s="17">
        <f t="shared" ref="C52:C57" si="0">IF($B$51=0,0,B52*$C$51/$B$51)</f>
        <v>0</v>
      </c>
    </row>
    <row r="53" spans="1:6" ht="18.75" x14ac:dyDescent="0.3">
      <c r="A53" s="20" t="s">
        <v>73</v>
      </c>
      <c r="B53" s="16">
        <f>COUNTIF('Test Case'!N:N,"Ошибка GUI")</f>
        <v>0</v>
      </c>
      <c r="C53" s="17">
        <f t="shared" si="0"/>
        <v>0</v>
      </c>
    </row>
    <row r="54" spans="1:6" ht="18.75" x14ac:dyDescent="0.3">
      <c r="A54" s="52" t="s">
        <v>58</v>
      </c>
      <c r="B54" s="16">
        <f>COUNTIF('Test Case'!N:N,"Ошибка производительности")</f>
        <v>0</v>
      </c>
      <c r="C54" s="17">
        <f t="shared" si="0"/>
        <v>0</v>
      </c>
    </row>
    <row r="55" spans="1:6" ht="18.75" x14ac:dyDescent="0.3">
      <c r="A55" s="52" t="s">
        <v>59</v>
      </c>
      <c r="B55" s="16">
        <f>COUNTIF('Test Case'!N:N,"Ошибка спецификации")</f>
        <v>0</v>
      </c>
      <c r="C55" s="17">
        <f t="shared" si="0"/>
        <v>0</v>
      </c>
    </row>
    <row r="56" spans="1:6" ht="18.75" x14ac:dyDescent="0.3">
      <c r="A56" s="52" t="s">
        <v>60</v>
      </c>
      <c r="B56" s="16">
        <f>COUNTIF('Test Case'!N:N,"Ошибка безопасности ")</f>
        <v>0</v>
      </c>
      <c r="C56" s="17">
        <f t="shared" si="0"/>
        <v>0</v>
      </c>
    </row>
    <row r="57" spans="1:6" ht="18.75" x14ac:dyDescent="0.3">
      <c r="A57" s="52" t="s">
        <v>61</v>
      </c>
      <c r="B57" s="16">
        <f>COUNTIF('Test Case'!N:N,"Ошибка юзабилити ")</f>
        <v>0</v>
      </c>
      <c r="C57" s="17">
        <f t="shared" si="0"/>
        <v>0</v>
      </c>
    </row>
    <row r="58" spans="1:6" ht="18.75" x14ac:dyDescent="0.3">
      <c r="A58" s="53"/>
      <c r="B58" s="27"/>
      <c r="C58" s="54"/>
    </row>
    <row r="59" spans="1:6" ht="18.75" x14ac:dyDescent="0.3">
      <c r="A59" s="53"/>
      <c r="B59" s="27"/>
      <c r="C59" s="54"/>
    </row>
    <row r="60" spans="1:6" ht="18.75" x14ac:dyDescent="0.3">
      <c r="A60" s="53"/>
      <c r="B60" s="27"/>
      <c r="C60" s="54"/>
    </row>
    <row r="62" spans="1:6" ht="18.75" x14ac:dyDescent="0.25">
      <c r="A62" s="166" t="s">
        <v>14</v>
      </c>
      <c r="B62" s="167"/>
      <c r="C62" s="167"/>
      <c r="D62" s="167"/>
      <c r="E62" s="167"/>
      <c r="F62" s="167"/>
    </row>
    <row r="63" spans="1:6" ht="18.75" x14ac:dyDescent="0.3">
      <c r="A63" s="174" t="s">
        <v>22</v>
      </c>
      <c r="B63" s="22"/>
      <c r="C63" s="22"/>
      <c r="D63" s="177"/>
      <c r="E63" s="178"/>
      <c r="F63" s="178"/>
    </row>
    <row r="64" spans="1:6" ht="18.75" x14ac:dyDescent="0.3">
      <c r="A64" s="175"/>
      <c r="B64" s="24" t="s">
        <v>23</v>
      </c>
      <c r="C64" s="24" t="s">
        <v>24</v>
      </c>
      <c r="D64" s="177"/>
      <c r="E64" s="178"/>
      <c r="F64" s="178"/>
    </row>
    <row r="65" spans="1:6" ht="18.75" x14ac:dyDescent="0.3">
      <c r="A65" s="175"/>
      <c r="B65" s="23" t="s">
        <v>7</v>
      </c>
      <c r="C65" s="24" t="s">
        <v>27</v>
      </c>
      <c r="D65" s="177"/>
      <c r="E65" s="178"/>
      <c r="F65" s="178"/>
    </row>
    <row r="66" spans="1:6" ht="18.75" x14ac:dyDescent="0.3">
      <c r="A66" s="175"/>
      <c r="B66" s="23" t="s">
        <v>25</v>
      </c>
      <c r="C66" s="24" t="s">
        <v>28</v>
      </c>
      <c r="D66" s="177"/>
      <c r="E66" s="178"/>
      <c r="F66" s="178"/>
    </row>
    <row r="67" spans="1:6" ht="18.75" x14ac:dyDescent="0.3">
      <c r="A67" s="175"/>
      <c r="B67" s="23" t="s">
        <v>26</v>
      </c>
      <c r="C67" s="24" t="s">
        <v>29</v>
      </c>
      <c r="D67" s="177"/>
      <c r="E67" s="178"/>
      <c r="F67" s="178"/>
    </row>
    <row r="68" spans="1:6" ht="18.75" x14ac:dyDescent="0.3">
      <c r="A68" s="175"/>
      <c r="B68" s="25" t="s">
        <v>9</v>
      </c>
      <c r="C68" s="26" t="s">
        <v>31</v>
      </c>
      <c r="D68" s="177"/>
      <c r="E68" s="178"/>
      <c r="F68" s="178"/>
    </row>
    <row r="69" spans="1:6" ht="18.75" x14ac:dyDescent="0.3">
      <c r="A69" s="176"/>
      <c r="B69" s="25" t="s">
        <v>32</v>
      </c>
      <c r="C69" s="26" t="s">
        <v>30</v>
      </c>
      <c r="D69" s="177"/>
      <c r="E69" s="178"/>
      <c r="F69" s="178"/>
    </row>
    <row r="70" spans="1:6" ht="19.5" thickBot="1" x14ac:dyDescent="0.35">
      <c r="A70" s="22" t="s">
        <v>71</v>
      </c>
      <c r="B70" s="22"/>
      <c r="C70" s="22"/>
      <c r="D70" s="179"/>
      <c r="E70" s="180"/>
      <c r="F70" s="180"/>
    </row>
    <row r="71" spans="1:6" ht="23.25" x14ac:dyDescent="0.35">
      <c r="A71" s="28" t="s">
        <v>16</v>
      </c>
      <c r="B71" s="181" t="s">
        <v>17</v>
      </c>
      <c r="C71" s="182"/>
      <c r="D71" s="183"/>
      <c r="E71" s="29" t="s">
        <v>18</v>
      </c>
      <c r="F71" s="39" t="s">
        <v>15</v>
      </c>
    </row>
    <row r="72" spans="1:6" ht="24" thickBot="1" x14ac:dyDescent="0.4">
      <c r="A72" s="30" t="s">
        <v>21</v>
      </c>
      <c r="B72" s="31" t="s">
        <v>53</v>
      </c>
      <c r="C72" s="31" t="s">
        <v>62</v>
      </c>
      <c r="D72" s="58" t="s">
        <v>19</v>
      </c>
      <c r="E72" s="58" t="s">
        <v>20</v>
      </c>
      <c r="F72" s="40" t="str">
        <f>IF(F73&lt;0.25,B69,IF(F73&lt;0.5,B68,IF(F73&lt;0.7,B67,IF(F73&lt;0.85,B66,IF(F73&lt;0.95,B65,B64)))))</f>
        <v>Исключительный</v>
      </c>
    </row>
    <row r="73" spans="1:6" ht="24" thickBot="1" x14ac:dyDescent="0.4">
      <c r="A73" s="41">
        <f>B39*10+B40*5+B41*2</f>
        <v>30</v>
      </c>
      <c r="B73" s="55" t="s">
        <v>9</v>
      </c>
      <c r="C73" s="71" t="s">
        <v>76</v>
      </c>
      <c r="D73" s="59">
        <v>10</v>
      </c>
      <c r="E73" s="59">
        <f>COUNTIF('Test Case'!O:O,"001")</f>
        <v>0</v>
      </c>
      <c r="F73" s="72">
        <f>EXP(-1/A73*(D73*E73+D74*E74+D75*E75+D76*E76+D77*E77+D78*E78+D79*E79+D80*E80+D81*E81+D82*E82+D83*E83+D84*E84+D85*E85+D86*E86+D87*E87+D88*E88+D89*E89+D90*E90+D91*E91+D92*E92+D93*E93+D94*E94+D95*E95+D96*E96))</f>
        <v>1</v>
      </c>
    </row>
    <row r="74" spans="1:6" ht="23.25" x14ac:dyDescent="0.35">
      <c r="A74" s="41"/>
      <c r="B74" s="55"/>
      <c r="C74" s="73" t="s">
        <v>77</v>
      </c>
      <c r="D74" s="59">
        <v>8</v>
      </c>
      <c r="E74" s="59">
        <f>COUNTIF('Test Case'!O:O,"002")</f>
        <v>0</v>
      </c>
      <c r="F74" s="74"/>
    </row>
    <row r="75" spans="1:6" ht="23.25" x14ac:dyDescent="0.35">
      <c r="A75" s="41"/>
      <c r="B75" s="55"/>
      <c r="C75" s="73" t="s">
        <v>78</v>
      </c>
      <c r="D75" s="59">
        <v>5</v>
      </c>
      <c r="E75" s="59">
        <f>COUNTIF('Test Case'!O:O,"003")</f>
        <v>0</v>
      </c>
      <c r="F75" s="74"/>
    </row>
    <row r="76" spans="1:6" ht="23.25" x14ac:dyDescent="0.35">
      <c r="A76" s="41"/>
      <c r="B76" s="55"/>
      <c r="C76" s="73" t="s">
        <v>79</v>
      </c>
      <c r="D76" s="59">
        <v>3</v>
      </c>
      <c r="E76" s="59">
        <f>COUNTIF('Test Case'!O:O,"004")</f>
        <v>0</v>
      </c>
      <c r="F76" s="74"/>
    </row>
    <row r="77" spans="1:6" ht="23.25" x14ac:dyDescent="0.35">
      <c r="A77" s="41"/>
      <c r="B77" s="55"/>
      <c r="C77" s="73" t="s">
        <v>80</v>
      </c>
      <c r="D77" s="59">
        <v>2</v>
      </c>
      <c r="E77" s="59">
        <f>COUNTIF('Test Case'!O:O,"005")</f>
        <v>0</v>
      </c>
      <c r="F77" s="74"/>
    </row>
    <row r="78" spans="1:6" ht="23.25" x14ac:dyDescent="0.35">
      <c r="A78" s="41"/>
      <c r="B78" s="55"/>
      <c r="C78" s="71" t="s">
        <v>81</v>
      </c>
      <c r="D78" s="59">
        <v>1</v>
      </c>
      <c r="E78" s="59">
        <f>COUNTIF('Test Case'!O:O,"006")</f>
        <v>0</v>
      </c>
      <c r="F78" s="74"/>
    </row>
    <row r="79" spans="1:6" ht="18.75" x14ac:dyDescent="0.3">
      <c r="A79" s="42"/>
      <c r="B79" s="75" t="s">
        <v>1</v>
      </c>
      <c r="C79" s="56" t="s">
        <v>82</v>
      </c>
      <c r="D79" s="60">
        <f t="shared" ref="D79:D84" si="1">D73*2+10</f>
        <v>30</v>
      </c>
      <c r="E79" s="60">
        <f>COUNTIF('Test Case'!O:O,"101")</f>
        <v>0</v>
      </c>
      <c r="F79" s="21"/>
    </row>
    <row r="80" spans="1:6" ht="18.75" x14ac:dyDescent="0.3">
      <c r="A80" s="42"/>
      <c r="B80" s="75"/>
      <c r="C80" s="57" t="s">
        <v>83</v>
      </c>
      <c r="D80" s="60">
        <f t="shared" si="1"/>
        <v>26</v>
      </c>
      <c r="E80" s="60">
        <f>COUNTIF('Test Case'!O:O,"102")</f>
        <v>0</v>
      </c>
      <c r="F80" s="21"/>
    </row>
    <row r="81" spans="1:6" ht="18.75" x14ac:dyDescent="0.3">
      <c r="A81" s="42"/>
      <c r="B81" s="75"/>
      <c r="C81" s="57" t="s">
        <v>84</v>
      </c>
      <c r="D81" s="60">
        <f t="shared" si="1"/>
        <v>20</v>
      </c>
      <c r="E81" s="60">
        <f>COUNTIF('Test Case'!O:O,"103")</f>
        <v>0</v>
      </c>
      <c r="F81" s="21"/>
    </row>
    <row r="82" spans="1:6" ht="18.75" x14ac:dyDescent="0.3">
      <c r="A82" s="42"/>
      <c r="B82" s="75"/>
      <c r="C82" s="57" t="s">
        <v>85</v>
      </c>
      <c r="D82" s="60">
        <f t="shared" si="1"/>
        <v>16</v>
      </c>
      <c r="E82" s="60">
        <f>COUNTIF('Test Case'!O:O,"104")</f>
        <v>0</v>
      </c>
      <c r="F82" s="21"/>
    </row>
    <row r="83" spans="1:6" ht="18.75" x14ac:dyDescent="0.3">
      <c r="A83" s="42"/>
      <c r="B83" s="75"/>
      <c r="C83" s="57" t="s">
        <v>86</v>
      </c>
      <c r="D83" s="60">
        <f t="shared" si="1"/>
        <v>14</v>
      </c>
      <c r="E83" s="60">
        <f>COUNTIF('Test Case'!O:O,"105")</f>
        <v>0</v>
      </c>
      <c r="F83" s="21"/>
    </row>
    <row r="84" spans="1:6" ht="18.75" x14ac:dyDescent="0.3">
      <c r="A84" s="42"/>
      <c r="B84" s="75"/>
      <c r="C84" s="56" t="s">
        <v>87</v>
      </c>
      <c r="D84" s="60">
        <f t="shared" si="1"/>
        <v>12</v>
      </c>
      <c r="E84" s="60">
        <f>COUNTIF('Test Case'!O:O,"106")</f>
        <v>0</v>
      </c>
      <c r="F84" s="21"/>
    </row>
    <row r="85" spans="1:6" ht="18.75" x14ac:dyDescent="0.3">
      <c r="A85" s="42"/>
      <c r="B85" s="76" t="s">
        <v>7</v>
      </c>
      <c r="C85" s="77" t="s">
        <v>88</v>
      </c>
      <c r="D85" s="78">
        <f t="shared" ref="D85:D90" si="2">D73*3+20</f>
        <v>50</v>
      </c>
      <c r="E85" s="78">
        <f>COUNTIF('Test Case'!O:O,"201")</f>
        <v>0</v>
      </c>
      <c r="F85" s="21"/>
    </row>
    <row r="86" spans="1:6" ht="18.75" x14ac:dyDescent="0.3">
      <c r="A86" s="42"/>
      <c r="B86" s="76"/>
      <c r="C86" s="79" t="s">
        <v>89</v>
      </c>
      <c r="D86" s="78">
        <f t="shared" si="2"/>
        <v>44</v>
      </c>
      <c r="E86" s="78">
        <f>COUNTIF('Test Case'!O:O,"202")</f>
        <v>0</v>
      </c>
      <c r="F86" s="21"/>
    </row>
    <row r="87" spans="1:6" ht="18.75" x14ac:dyDescent="0.3">
      <c r="A87" s="42"/>
      <c r="B87" s="76"/>
      <c r="C87" s="79" t="s">
        <v>90</v>
      </c>
      <c r="D87" s="78">
        <f t="shared" si="2"/>
        <v>35</v>
      </c>
      <c r="E87" s="78">
        <f>COUNTIF('Test Case'!O:O,"203")</f>
        <v>0</v>
      </c>
      <c r="F87" s="21"/>
    </row>
    <row r="88" spans="1:6" ht="18.75" x14ac:dyDescent="0.3">
      <c r="A88" s="42"/>
      <c r="B88" s="76"/>
      <c r="C88" s="79" t="s">
        <v>91</v>
      </c>
      <c r="D88" s="78">
        <f t="shared" si="2"/>
        <v>29</v>
      </c>
      <c r="E88" s="78">
        <f>COUNTIF('Test Case'!O:O,"204")</f>
        <v>0</v>
      </c>
      <c r="F88" s="21"/>
    </row>
    <row r="89" spans="1:6" ht="18.75" x14ac:dyDescent="0.3">
      <c r="A89" s="42"/>
      <c r="B89" s="76"/>
      <c r="C89" s="79" t="s">
        <v>92</v>
      </c>
      <c r="D89" s="78">
        <f t="shared" si="2"/>
        <v>26</v>
      </c>
      <c r="E89" s="78">
        <f>COUNTIF('Test Case'!O:O,"205")</f>
        <v>0</v>
      </c>
      <c r="F89" s="21"/>
    </row>
    <row r="90" spans="1:6" ht="18.75" x14ac:dyDescent="0.3">
      <c r="A90" s="42"/>
      <c r="B90" s="76"/>
      <c r="C90" s="77" t="s">
        <v>93</v>
      </c>
      <c r="D90" s="78">
        <f t="shared" si="2"/>
        <v>23</v>
      </c>
      <c r="E90" s="78">
        <f>COUNTIF('Test Case'!O:O,"206")</f>
        <v>0</v>
      </c>
      <c r="F90" s="21"/>
    </row>
    <row r="91" spans="1:6" ht="18.75" x14ac:dyDescent="0.3">
      <c r="A91" s="42"/>
      <c r="B91" s="80" t="s">
        <v>0</v>
      </c>
      <c r="C91" s="81" t="s">
        <v>94</v>
      </c>
      <c r="D91" s="82">
        <f>D73*4+30</f>
        <v>70</v>
      </c>
      <c r="E91" s="84">
        <f>COUNTIF('Test Case'!O:O,"301")</f>
        <v>0</v>
      </c>
      <c r="F91" s="21"/>
    </row>
    <row r="92" spans="1:6" ht="18.75" x14ac:dyDescent="0.3">
      <c r="A92" s="42"/>
      <c r="B92" s="80"/>
      <c r="C92" s="83" t="s">
        <v>95</v>
      </c>
      <c r="D92" s="82">
        <f>D74*4+30</f>
        <v>62</v>
      </c>
      <c r="E92" s="84">
        <f>COUNTIF('Test Case'!O:O,"302")</f>
        <v>0</v>
      </c>
      <c r="F92" s="21"/>
    </row>
    <row r="93" spans="1:6" ht="18.75" x14ac:dyDescent="0.3">
      <c r="A93" s="42"/>
      <c r="B93" s="80"/>
      <c r="C93" s="83" t="s">
        <v>96</v>
      </c>
      <c r="D93" s="82">
        <f>D75*4+30</f>
        <v>50</v>
      </c>
      <c r="E93" s="84">
        <f>COUNTIF('Test Case'!O:O,"303")</f>
        <v>0</v>
      </c>
      <c r="F93" s="21"/>
    </row>
    <row r="94" spans="1:6" ht="18.75" x14ac:dyDescent="0.3">
      <c r="A94" s="42"/>
      <c r="B94" s="80"/>
      <c r="C94" s="83" t="s">
        <v>97</v>
      </c>
      <c r="D94" s="82">
        <f>D76*4+30</f>
        <v>42</v>
      </c>
      <c r="E94" s="84">
        <f>COUNTIF('Test Case'!O:O,"304")</f>
        <v>0</v>
      </c>
      <c r="F94" s="21"/>
    </row>
    <row r="95" spans="1:6" ht="18.75" x14ac:dyDescent="0.3">
      <c r="A95" s="42"/>
      <c r="B95" s="80"/>
      <c r="C95" s="83" t="s">
        <v>98</v>
      </c>
      <c r="D95" s="82">
        <f>D77*4+30</f>
        <v>38</v>
      </c>
      <c r="E95" s="84">
        <f>COUNTIF('Test Case'!O:O,"305")</f>
        <v>0</v>
      </c>
      <c r="F95" s="21"/>
    </row>
    <row r="96" spans="1:6" ht="18.75" x14ac:dyDescent="0.3">
      <c r="A96" s="42"/>
      <c r="B96" s="80"/>
      <c r="C96" s="81" t="s">
        <v>99</v>
      </c>
      <c r="D96" s="82">
        <v>34</v>
      </c>
      <c r="E96" s="84">
        <f>COUNTIF('Test Case'!O:O,"306")</f>
        <v>0</v>
      </c>
      <c r="F96" s="21"/>
    </row>
    <row r="97" spans="1:6" ht="18.75" x14ac:dyDescent="0.25">
      <c r="A97" s="166"/>
      <c r="B97" s="167"/>
      <c r="C97" s="167"/>
      <c r="D97" s="167"/>
      <c r="E97" s="167"/>
      <c r="F97" s="167"/>
    </row>
  </sheetData>
  <mergeCells count="9">
    <mergeCell ref="A97:F97"/>
    <mergeCell ref="A7:C8"/>
    <mergeCell ref="A21:C22"/>
    <mergeCell ref="A35:C36"/>
    <mergeCell ref="A48:C49"/>
    <mergeCell ref="A63:A69"/>
    <mergeCell ref="A62:F62"/>
    <mergeCell ref="D63:F70"/>
    <mergeCell ref="B71:D7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Title</vt:lpstr>
      <vt:lpstr>Check list</vt:lpstr>
      <vt:lpstr>Test Case</vt:lpstr>
      <vt:lpstr>Tests properties</vt:lpstr>
      <vt:lpstr>Result</vt:lpstr>
      <vt:lpstr>'Tests properties'!Severity__Критичность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Natalia Bychenko</cp:lastModifiedBy>
  <dcterms:created xsi:type="dcterms:W3CDTF">2013-07-29T16:45:47Z</dcterms:created>
  <dcterms:modified xsi:type="dcterms:W3CDTF">2018-11-09T21:32:40Z</dcterms:modified>
</cp:coreProperties>
</file>