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ITM\PORTAFOLIOS DE INVERSIÓN\Dispositivas para videos\"/>
    </mc:Choice>
  </mc:AlternateContent>
  <xr:revisionPtr revIDLastSave="0" documentId="8_{77E83EF0-B95D-4DDE-BD5F-6A085BB8FB1D}" xr6:coauthVersionLast="45" xr6:coauthVersionMax="45" xr10:uidLastSave="{00000000-0000-0000-0000-000000000000}"/>
  <bookViews>
    <workbookView xWindow="-120" yWindow="-120" windowWidth="29040" windowHeight="15840" xr2:uid="{CDB41AB2-AD4D-441A-A2DE-638210492270}"/>
  </bookViews>
  <sheets>
    <sheet name="Hoja1" sheetId="1" r:id="rId1"/>
  </sheets>
  <definedNames>
    <definedName name="solver_adj" localSheetId="0" hidden="1">Hoja1!$E$12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Hoja1!$D$19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112.040000915527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9" i="1" l="1"/>
  <c r="D29" i="1" s="1"/>
  <c r="C28" i="1"/>
  <c r="D28" i="1" s="1"/>
  <c r="C27" i="1"/>
  <c r="B29" i="1"/>
  <c r="B37" i="1"/>
  <c r="B36" i="1"/>
  <c r="C35" i="1"/>
  <c r="D35" i="1"/>
  <c r="B35" i="1"/>
  <c r="C33" i="1"/>
  <c r="D33" i="1"/>
  <c r="B33" i="1"/>
  <c r="D32" i="1"/>
  <c r="C32" i="1"/>
  <c r="B32" i="1"/>
  <c r="B28" i="1"/>
  <c r="B27" i="1"/>
  <c r="I11" i="1" l="1"/>
  <c r="D23" i="1"/>
  <c r="B23" i="1"/>
  <c r="B22" i="1"/>
  <c r="G17" i="1"/>
  <c r="G15" i="1"/>
  <c r="G14" i="1"/>
  <c r="C19" i="1"/>
  <c r="E17" i="1"/>
  <c r="E18" i="1"/>
  <c r="E16" i="1"/>
  <c r="D18" i="1"/>
  <c r="D17" i="1"/>
  <c r="D16" i="1"/>
</calcChain>
</file>

<file path=xl/sharedStrings.xml><?xml version="1.0" encoding="utf-8"?>
<sst xmlns="http://schemas.openxmlformats.org/spreadsheetml/2006/main" count="59" uniqueCount="56">
  <si>
    <t>Nemotécnico:</t>
  </si>
  <si>
    <t>TFIT10040522</t>
  </si>
  <si>
    <t>Código Superfinanciera:</t>
  </si>
  <si>
    <t>COL08TTTF004</t>
  </si>
  <si>
    <t>Tipo de Título</t>
  </si>
  <si>
    <t>TES</t>
  </si>
  <si>
    <t>ISIN:</t>
  </si>
  <si>
    <t>COL17CT02864</t>
  </si>
  <si>
    <t>Emisor:</t>
  </si>
  <si>
    <t>GNA</t>
  </si>
  <si>
    <t>Fecha Emisión:</t>
  </si>
  <si>
    <t>Fecha Vencimiento:</t>
  </si>
  <si>
    <t>Modalidad de Pago:</t>
  </si>
  <si>
    <t>AV</t>
  </si>
  <si>
    <t>Estado:</t>
  </si>
  <si>
    <t>A</t>
  </si>
  <si>
    <t>Moneda:</t>
  </si>
  <si>
    <t>COP</t>
  </si>
  <si>
    <t>Tasa de Referencia:</t>
  </si>
  <si>
    <t>FS</t>
  </si>
  <si>
    <t>Tasa Cupón:</t>
  </si>
  <si>
    <t>*Datos tomados de la BVC</t>
  </si>
  <si>
    <t>Cantidad</t>
  </si>
  <si>
    <t>Emisor</t>
  </si>
  <si>
    <t>Nemotecnico</t>
  </si>
  <si>
    <t>Fecha Ultima Operacion</t>
  </si>
  <si>
    <t>Ultima Tasa</t>
  </si>
  <si>
    <t>Ultimo Precio Sucio</t>
  </si>
  <si>
    <t>Volumen</t>
  </si>
  <si>
    <t>100+7%</t>
  </si>
  <si>
    <t>FC</t>
  </si>
  <si>
    <t>Precio??</t>
  </si>
  <si>
    <t>Dias</t>
  </si>
  <si>
    <t>Precio Sucio</t>
  </si>
  <si>
    <t>cupón corrido</t>
  </si>
  <si>
    <t xml:space="preserve">Precio limpio </t>
  </si>
  <si>
    <t xml:space="preserve">Precio sucio </t>
  </si>
  <si>
    <t>VP FC</t>
  </si>
  <si>
    <t>Precio Limpio</t>
  </si>
  <si>
    <t xml:space="preserve">precio sucio -cupon corrido </t>
  </si>
  <si>
    <t>días desde el ultimo cupon</t>
  </si>
  <si>
    <t xml:space="preserve">Función precio </t>
  </si>
  <si>
    <t>Volumen negociado</t>
  </si>
  <si>
    <t xml:space="preserve">Sensibilidad del Bono </t>
  </si>
  <si>
    <t>Duración</t>
  </si>
  <si>
    <t>Duración Modificada</t>
  </si>
  <si>
    <t>convexidad</t>
  </si>
  <si>
    <t>t^2</t>
  </si>
  <si>
    <t>t</t>
  </si>
  <si>
    <t>C</t>
  </si>
  <si>
    <t>Denominador</t>
  </si>
  <si>
    <t>Termino sumatoria</t>
  </si>
  <si>
    <t>numerador</t>
  </si>
  <si>
    <t xml:space="preserve">Cambio en Rdto </t>
  </si>
  <si>
    <t>aumento</t>
  </si>
  <si>
    <t>Cambio en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</si>
</sst>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\ #,##0;[Red]\-&quot;$&quot;\ #,##0"/>
    <numFmt numFmtId="42" formatCode="_-&quot;$&quot;\ * #,##0_-;\-&quot;$&quot;\ * #,##0_-;_-&quot;$&quot;\ * &quot;-&quot;_-;_-@_-"/>
    <numFmt numFmtId="41" formatCode="_-* #,##0_-;\-* #,##0_-;_-* &quot;-&quot;_-;_-@_-"/>
    <numFmt numFmtId="43" formatCode="_-* #,##0.00_-;\-* #,##0.00_-;_-* &quot;-&quot;??_-;_-@_-"/>
    <numFmt numFmtId="164" formatCode="###,###.00"/>
    <numFmt numFmtId="165" formatCode="dd/mm/yyyy\ hh:mm:ss"/>
    <numFmt numFmtId="166" formatCode="_-* #,##0.00_-;\-* #,##0.00_-;_-* &quot;-&quot;_-;_-@_-"/>
    <numFmt numFmtId="167" formatCode="0.000%"/>
    <numFmt numFmtId="169" formatCode="0.0000000"/>
    <numFmt numFmtId="180" formatCode="_-&quot;$&quot;\ * #,##0.00_-;\-&quot;$&quot;\ * #,##0.00_-;_-&quot;$&quot;\ * &quot;-&quot;_-;_-@_-"/>
    <numFmt numFmtId="183" formatCode="_-* #,##0.00000_-;\-* #,##0.000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94949"/>
      <name val="Arial"/>
      <family val="2"/>
    </font>
    <font>
      <sz val="9"/>
      <color rgb="FF0257A8"/>
      <name val="Arial"/>
      <family val="2"/>
    </font>
    <font>
      <sz val="9"/>
      <color rgb="FF717171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/>
      <top style="medium">
        <color rgb="FFDEDEDE"/>
      </top>
      <bottom style="medium">
        <color rgb="FFDEDEDE"/>
      </bottom>
      <diagonal/>
    </border>
    <border>
      <left/>
      <right/>
      <top style="medium">
        <color rgb="FFDEDEDE"/>
      </top>
      <bottom style="medium">
        <color rgb="FFDEDEDE"/>
      </bottom>
      <diagonal/>
    </border>
    <border>
      <left/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44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0" fillId="0" borderId="0" xfId="0" applyNumberFormat="1"/>
    <xf numFmtId="14" fontId="5" fillId="3" borderId="1" xfId="0" applyNumberFormat="1" applyFont="1" applyFill="1" applyBorder="1" applyAlignment="1">
      <alignment vertical="center" wrapText="1"/>
    </xf>
    <xf numFmtId="0" fontId="0" fillId="0" borderId="5" xfId="0" applyBorder="1"/>
    <xf numFmtId="9" fontId="0" fillId="0" borderId="0" xfId="0" applyNumberFormat="1"/>
    <xf numFmtId="0" fontId="0" fillId="0" borderId="0" xfId="0" applyAlignment="1">
      <alignment horizontal="right"/>
    </xf>
    <xf numFmtId="0" fontId="6" fillId="0" borderId="0" xfId="0" applyFont="1" applyAlignment="1">
      <alignment horizontal="left" indent="1"/>
    </xf>
    <xf numFmtId="41" fontId="0" fillId="0" borderId="0" xfId="1" applyFont="1"/>
    <xf numFmtId="0" fontId="2" fillId="0" borderId="0" xfId="0" applyFont="1"/>
    <xf numFmtId="6" fontId="0" fillId="0" borderId="0" xfId="0" applyNumberFormat="1"/>
    <xf numFmtId="9" fontId="5" fillId="3" borderId="1" xfId="0" applyNumberFormat="1" applyFont="1" applyFill="1" applyBorder="1" applyAlignment="1">
      <alignment vertical="center" wrapText="1"/>
    </xf>
    <xf numFmtId="0" fontId="0" fillId="0" borderId="6" xfId="0" applyBorder="1"/>
    <xf numFmtId="0" fontId="2" fillId="0" borderId="6" xfId="0" applyFont="1" applyBorder="1"/>
    <xf numFmtId="2" fontId="2" fillId="0" borderId="6" xfId="0" applyNumberFormat="1" applyFont="1" applyBorder="1"/>
    <xf numFmtId="43" fontId="2" fillId="0" borderId="6" xfId="0" applyNumberFormat="1" applyFont="1" applyBorder="1"/>
    <xf numFmtId="41" fontId="2" fillId="0" borderId="0" xfId="1" applyFont="1"/>
    <xf numFmtId="41" fontId="2" fillId="0" borderId="0" xfId="0" applyNumberFormat="1" applyFont="1"/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167" fontId="0" fillId="0" borderId="6" xfId="2" applyNumberFormat="1" applyFont="1" applyBorder="1"/>
    <xf numFmtId="41" fontId="0" fillId="0" borderId="6" xfId="1" applyFont="1" applyBorder="1"/>
    <xf numFmtId="14" fontId="0" fillId="0" borderId="6" xfId="0" applyNumberFormat="1" applyBorder="1"/>
    <xf numFmtId="166" fontId="0" fillId="0" borderId="6" xfId="1" applyNumberFormat="1" applyFont="1" applyBorder="1"/>
    <xf numFmtId="1" fontId="0" fillId="0" borderId="6" xfId="0" applyNumberFormat="1" applyBorder="1"/>
    <xf numFmtId="2" fontId="0" fillId="0" borderId="6" xfId="0" applyNumberFormat="1" applyBorder="1"/>
    <xf numFmtId="166" fontId="0" fillId="0" borderId="6" xfId="0" applyNumberFormat="1" applyBorder="1"/>
    <xf numFmtId="164" fontId="2" fillId="0" borderId="6" xfId="0" applyNumberFormat="1" applyFont="1" applyBorder="1"/>
    <xf numFmtId="165" fontId="2" fillId="0" borderId="6" xfId="0" applyNumberFormat="1" applyFont="1" applyBorder="1"/>
    <xf numFmtId="167" fontId="2" fillId="0" borderId="6" xfId="2" applyNumberFormat="1" applyFont="1" applyBorder="1"/>
    <xf numFmtId="0" fontId="2" fillId="0" borderId="6" xfId="0" applyFont="1" applyBorder="1" applyAlignment="1">
      <alignment horizontal="center"/>
    </xf>
    <xf numFmtId="169" fontId="0" fillId="0" borderId="6" xfId="0" applyNumberFormat="1" applyBorder="1"/>
    <xf numFmtId="0" fontId="2" fillId="0" borderId="6" xfId="0" applyFont="1" applyBorder="1" applyAlignment="1"/>
    <xf numFmtId="9" fontId="2" fillId="0" borderId="0" xfId="0" applyNumberFormat="1" applyFont="1"/>
    <xf numFmtId="180" fontId="0" fillId="0" borderId="6" xfId="3" applyNumberFormat="1" applyFont="1" applyBorder="1"/>
    <xf numFmtId="183" fontId="0" fillId="0" borderId="6" xfId="0" applyNumberFormat="1" applyBorder="1"/>
    <xf numFmtId="43" fontId="0" fillId="0" borderId="6" xfId="0" applyNumberFormat="1" applyBorder="1"/>
    <xf numFmtId="0" fontId="2" fillId="4" borderId="6" xfId="0" applyFont="1" applyFill="1" applyBorder="1"/>
    <xf numFmtId="0" fontId="0" fillId="4" borderId="6" xfId="0" applyFill="1" applyBorder="1"/>
    <xf numFmtId="167" fontId="0" fillId="4" borderId="6" xfId="2" applyNumberFormat="1" applyFont="1" applyFill="1" applyBorder="1"/>
    <xf numFmtId="43" fontId="0" fillId="4" borderId="6" xfId="0" applyNumberFormat="1" applyFill="1" applyBorder="1"/>
  </cellXfs>
  <cellStyles count="4">
    <cellStyle name="Millares [0]" xfId="1" builtinId="6"/>
    <cellStyle name="Moneda [0]" xfId="3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115957</xdr:rowOff>
    </xdr:from>
    <xdr:to>
      <xdr:col>7</xdr:col>
      <xdr:colOff>1</xdr:colOff>
      <xdr:row>5</xdr:row>
      <xdr:rowOff>173935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12F35EFC-FFB1-47EA-BDDE-124989CFBCEE}"/>
            </a:ext>
          </a:extLst>
        </xdr:cNvPr>
        <xdr:cNvCxnSpPr/>
      </xdr:nvCxnSpPr>
      <xdr:spPr>
        <a:xfrm flipH="1" flipV="1">
          <a:off x="8001000" y="513522"/>
          <a:ext cx="1" cy="455543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306457</xdr:colOff>
      <xdr:row>4</xdr:row>
      <xdr:rowOff>57978</xdr:rowOff>
    </xdr:from>
    <xdr:to>
      <xdr:col>7</xdr:col>
      <xdr:colOff>571501</xdr:colOff>
      <xdr:row>6</xdr:row>
      <xdr:rowOff>132523</xdr:rowOff>
    </xdr:to>
    <xdr:sp macro="" textlink="">
      <xdr:nvSpPr>
        <xdr:cNvPr id="10" name="Signo de multiplicación 9">
          <a:extLst>
            <a:ext uri="{FF2B5EF4-FFF2-40B4-BE49-F238E27FC236}">
              <a16:creationId xmlns:a16="http://schemas.microsoft.com/office/drawing/2014/main" id="{E5D7D9A0-F667-4F5B-88F7-8C12F438DE22}"/>
            </a:ext>
          </a:extLst>
        </xdr:cNvPr>
        <xdr:cNvSpPr/>
      </xdr:nvSpPr>
      <xdr:spPr>
        <a:xfrm>
          <a:off x="8307457" y="654326"/>
          <a:ext cx="265044" cy="472110"/>
        </a:xfrm>
        <a:prstGeom prst="mathMultiply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0</xdr:colOff>
      <xdr:row>5</xdr:row>
      <xdr:rowOff>190500</xdr:rowOff>
    </xdr:from>
    <xdr:to>
      <xdr:col>8</xdr:col>
      <xdr:colOff>8283</xdr:colOff>
      <xdr:row>9</xdr:row>
      <xdr:rowOff>157369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6DD22A85-C0A3-4BE4-9E51-D4071B8E3969}"/>
            </a:ext>
          </a:extLst>
        </xdr:cNvPr>
        <xdr:cNvCxnSpPr/>
      </xdr:nvCxnSpPr>
      <xdr:spPr>
        <a:xfrm>
          <a:off x="8862391" y="985630"/>
          <a:ext cx="8283" cy="86967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11596</xdr:colOff>
      <xdr:row>3</xdr:row>
      <xdr:rowOff>140805</xdr:rowOff>
    </xdr:from>
    <xdr:to>
      <xdr:col>9</xdr:col>
      <xdr:colOff>16565</xdr:colOff>
      <xdr:row>6</xdr:row>
      <xdr:rowOff>11597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F60BDBCE-74F2-4912-AB08-9AEBD3997078}"/>
            </a:ext>
          </a:extLst>
        </xdr:cNvPr>
        <xdr:cNvCxnSpPr/>
      </xdr:nvCxnSpPr>
      <xdr:spPr>
        <a:xfrm flipV="1">
          <a:off x="9586292" y="538370"/>
          <a:ext cx="4969" cy="46714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710649</xdr:colOff>
      <xdr:row>3</xdr:row>
      <xdr:rowOff>140805</xdr:rowOff>
    </xdr:from>
    <xdr:to>
      <xdr:col>10</xdr:col>
      <xdr:colOff>0</xdr:colOff>
      <xdr:row>5</xdr:row>
      <xdr:rowOff>197127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5FD3E15C-10BC-42C8-9CA9-8DB17DF01ABB}"/>
            </a:ext>
          </a:extLst>
        </xdr:cNvPr>
        <xdr:cNvCxnSpPr/>
      </xdr:nvCxnSpPr>
      <xdr:spPr>
        <a:xfrm flipV="1">
          <a:off x="10285345" y="538370"/>
          <a:ext cx="1655" cy="45388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1659</xdr:colOff>
      <xdr:row>1</xdr:row>
      <xdr:rowOff>82826</xdr:rowOff>
    </xdr:from>
    <xdr:to>
      <xdr:col>11</xdr:col>
      <xdr:colOff>8283</xdr:colOff>
      <xdr:row>5</xdr:row>
      <xdr:rowOff>192159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6CDA2193-993E-4900-93D1-CA1BBCE1AD64}"/>
            </a:ext>
          </a:extLst>
        </xdr:cNvPr>
        <xdr:cNvCxnSpPr/>
      </xdr:nvCxnSpPr>
      <xdr:spPr>
        <a:xfrm flipV="1">
          <a:off x="11000963" y="82826"/>
          <a:ext cx="6624" cy="90446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117232</xdr:colOff>
      <xdr:row>0</xdr:row>
      <xdr:rowOff>65943</xdr:rowOff>
    </xdr:from>
    <xdr:to>
      <xdr:col>6</xdr:col>
      <xdr:colOff>881890</xdr:colOff>
      <xdr:row>2</xdr:row>
      <xdr:rowOff>168520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6C248BB2-6F49-41E3-9737-E202FDDD3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0328" y="65943"/>
          <a:ext cx="2735600" cy="490904"/>
        </a:xfrm>
        <a:prstGeom prst="rect">
          <a:avLst/>
        </a:prstGeom>
      </xdr:spPr>
    </xdr:pic>
    <xdr:clientData/>
  </xdr:twoCellAnchor>
  <xdr:twoCellAnchor>
    <xdr:from>
      <xdr:col>4</xdr:col>
      <xdr:colOff>395655</xdr:colOff>
      <xdr:row>35</xdr:row>
      <xdr:rowOff>87923</xdr:rowOff>
    </xdr:from>
    <xdr:to>
      <xdr:col>8</xdr:col>
      <xdr:colOff>439616</xdr:colOff>
      <xdr:row>37</xdr:row>
      <xdr:rowOff>168203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4">
              <a:extLst>
                <a:ext uri="{FF2B5EF4-FFF2-40B4-BE49-F238E27FC236}">
                  <a16:creationId xmlns:a16="http://schemas.microsoft.com/office/drawing/2014/main" id="{960CEC7C-FECA-47DD-8CDF-8CA5854F053E}"/>
                </a:ext>
              </a:extLst>
            </xdr:cNvPr>
            <xdr:cNvSpPr txBox="1"/>
          </xdr:nvSpPr>
          <xdr:spPr>
            <a:xfrm>
              <a:off x="5238751" y="6923942"/>
              <a:ext cx="4051788" cy="46128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1" i="1">
                        <a:latin typeface="Cambria Math" panose="02040503050406030204" pitchFamily="18" charset="0"/>
                      </a:rPr>
                      <m:t>𝑪𝒐𝒏𝒗𝒆𝒙𝒊𝒅𝒂𝒅</m:t>
                    </m:r>
                    <m:r>
                      <a:rPr lang="es-CO" sz="1100" b="1" i="1">
                        <a:latin typeface="Cambria Math" panose="02040503050406030204" pitchFamily="18" charset="0"/>
                      </a:rPr>
                      <m:t> (</m:t>
                    </m:r>
                    <m:r>
                      <a:rPr lang="es-CO" sz="1100" b="1" i="1">
                        <a:latin typeface="Cambria Math" panose="02040503050406030204" pitchFamily="18" charset="0"/>
                      </a:rPr>
                      <m:t>𝑪</m:t>
                    </m:r>
                    <m:r>
                      <a:rPr lang="es-CO" sz="1100" b="1" i="1">
                        <a:latin typeface="Cambria Math" panose="02040503050406030204" pitchFamily="18" charset="0"/>
                      </a:rPr>
                      <m:t>)</m:t>
                    </m:r>
                    <m:r>
                      <a:rPr lang="es-CO" sz="1100" b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s-CO" sz="1100" b="1" i="1">
                            <a:latin typeface="Cambria Math" panose="02040503050406030204" pitchFamily="18" charset="0"/>
                          </a:rPr>
                          <m:t>𝑷</m:t>
                        </m:r>
                        <m:sSup>
                          <m:sSupPr>
                            <m:ctrlPr>
                              <a:rPr lang="es-CO" sz="1100" b="1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s-CO" sz="1100" b="1" i="1">
                                <a:latin typeface="Cambria Math" panose="02040503050406030204" pitchFamily="18" charset="0"/>
                              </a:rPr>
                              <m:t>𝟏</m:t>
                            </m:r>
                            <m:r>
                              <a:rPr lang="es-CO" sz="1100" b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s-CO" sz="1100" b="1" i="1">
                                <a:latin typeface="Cambria Math" panose="02040503050406030204" pitchFamily="18" charset="0"/>
                              </a:rPr>
                              <m:t>𝐓𝐈𝐑</m:t>
                            </m:r>
                            <m:r>
                              <a:rPr lang="es-CO" sz="1100" b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s-CO" sz="11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den>
                    </m:f>
                    <m:nary>
                      <m:naryPr>
                        <m:chr m:val="∑"/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CO" sz="1100" b="1" i="1">
                            <a:latin typeface="Cambria Math" panose="02040503050406030204" pitchFamily="18" charset="0"/>
                          </a:rPr>
                          <m:t>𝐭</m:t>
                        </m:r>
                        <m:r>
                          <a:rPr lang="es-CO" sz="1100" b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O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es-CO" sz="1100" b="1" i="1">
                            <a:latin typeface="Cambria Math" panose="02040503050406030204" pitchFamily="18" charset="0"/>
                          </a:rPr>
                          <m:t>𝒏</m:t>
                        </m:r>
                      </m:sup>
                      <m:e>
                        <m:d>
                          <m:dPr>
                            <m:begChr m:val="["/>
                            <m:endChr m:val="]"/>
                            <m:ctrlPr>
                              <a:rPr lang="es-CO" sz="11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CO" sz="1100" b="1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100" b="1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100" b="1" i="1">
                                        <a:latin typeface="Cambria Math" panose="02040503050406030204" pitchFamily="18" charset="0"/>
                                      </a:rPr>
                                      <m:t>𝑪</m:t>
                                    </m:r>
                                  </m:e>
                                  <m:sub>
                                    <m:r>
                                      <a:rPr lang="es-CO" sz="1100" b="1" i="1">
                                        <a:latin typeface="Cambria Math" panose="02040503050406030204" pitchFamily="18" charset="0"/>
                                      </a:rPr>
                                      <m:t>𝒕</m:t>
                                    </m:r>
                                  </m:sub>
                                </m:sSub>
                              </m:num>
                              <m:den>
                                <m:sSup>
                                  <m:sSupPr>
                                    <m:ctrlPr>
                                      <a:rPr lang="es-CO" sz="1100" b="1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O" sz="1100" b="1">
                                        <a:latin typeface="Cambria Math" panose="02040503050406030204" pitchFamily="18" charset="0"/>
                                      </a:rPr>
                                      <m:t>(</m:t>
                                    </m:r>
                                    <m:r>
                                      <a:rPr lang="es-CO" sz="1100" b="1" i="1">
                                        <a:latin typeface="Cambria Math" panose="02040503050406030204" pitchFamily="18" charset="0"/>
                                      </a:rPr>
                                      <m:t>𝟏</m:t>
                                    </m:r>
                                    <m:r>
                                      <a:rPr lang="es-CO" sz="1100" b="1">
                                        <a:latin typeface="Cambria Math" panose="02040503050406030204" pitchFamily="18" charset="0"/>
                                      </a:rPr>
                                      <m:t>+</m:t>
                                    </m:r>
                                    <m:r>
                                      <a:rPr lang="es-CO" sz="1100" b="1" i="1">
                                        <a:latin typeface="Cambria Math" panose="02040503050406030204" pitchFamily="18" charset="0"/>
                                      </a:rPr>
                                      <m:t>𝐓𝐈𝐑</m:t>
                                    </m:r>
                                    <m:r>
                                      <a:rPr lang="es-CO" sz="1100" b="1">
                                        <a:latin typeface="Cambria Math" panose="02040503050406030204" pitchFamily="18" charset="0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s-CO" sz="1100" b="1" i="1">
                                        <a:latin typeface="Cambria Math" panose="02040503050406030204" pitchFamily="18" charset="0"/>
                                      </a:rPr>
                                      <m:t>𝒕</m:t>
                                    </m:r>
                                  </m:sup>
                                </m:sSup>
                              </m:den>
                            </m:f>
                            <m:r>
                              <a:rPr lang="es-CO" sz="1100" b="1">
                                <a:latin typeface="Cambria Math" panose="02040503050406030204" pitchFamily="18" charset="0"/>
                              </a:rPr>
                              <m:t>×(</m:t>
                            </m:r>
                            <m:sSup>
                              <m:sSupPr>
                                <m:ctrlPr>
                                  <a:rPr lang="es-CO" sz="11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100" b="1" i="1">
                                    <a:latin typeface="Cambria Math" panose="02040503050406030204" pitchFamily="18" charset="0"/>
                                  </a:rPr>
                                  <m:t>𝒕</m:t>
                                </m:r>
                              </m:e>
                              <m:sup>
                                <m:r>
                                  <a:rPr lang="es-CO" sz="1100" b="1" i="1"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  <m:r>
                              <a:rPr lang="es-CO" sz="1100" b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s-CO" sz="1100" b="1" i="1">
                                <a:latin typeface="Cambria Math" panose="02040503050406030204" pitchFamily="18" charset="0"/>
                              </a:rPr>
                              <m:t>𝐭</m:t>
                            </m:r>
                            <m:r>
                              <a:rPr lang="es-CO" sz="1100" b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d>
                      </m:e>
                    </m:nary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11" name="CuadroTexto 4">
              <a:extLst>
                <a:ext uri="{FF2B5EF4-FFF2-40B4-BE49-F238E27FC236}">
                  <a16:creationId xmlns:a16="http://schemas.microsoft.com/office/drawing/2014/main" id="{960CEC7C-FECA-47DD-8CDF-8CA5854F053E}"/>
                </a:ext>
              </a:extLst>
            </xdr:cNvPr>
            <xdr:cNvSpPr txBox="1"/>
          </xdr:nvSpPr>
          <xdr:spPr>
            <a:xfrm>
              <a:off x="5238751" y="6923942"/>
              <a:ext cx="4051788" cy="46128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100" b="1" i="0">
                  <a:latin typeface="Cambria Math" panose="02040503050406030204" pitchFamily="18" charset="0"/>
                </a:rPr>
                <a:t>𝑪𝒐𝒏𝒗𝒆𝒙𝒊𝒅𝒂𝒅 (𝑪)=  𝟏/(𝑷〖(𝟏+𝐓𝐈𝐑)〗^𝟐 ) ∑_(𝐭=𝟏)^𝒏▒[𝑪_𝒕/〖(𝟏+𝐓𝐈𝐑)〗^𝒕 ×(𝒕^𝟐+𝐭)] </a:t>
              </a:r>
              <a:endParaRPr lang="es-CO" sz="1100" b="1"/>
            </a:p>
          </xdr:txBody>
        </xdr:sp>
      </mc:Fallback>
    </mc:AlternateContent>
    <xdr:clientData/>
  </xdr:twoCellAnchor>
  <xdr:twoCellAnchor>
    <xdr:from>
      <xdr:col>5</xdr:col>
      <xdr:colOff>271096</xdr:colOff>
      <xdr:row>24</xdr:row>
      <xdr:rowOff>183173</xdr:rowOff>
    </xdr:from>
    <xdr:to>
      <xdr:col>7</xdr:col>
      <xdr:colOff>777882</xdr:colOff>
      <xdr:row>28</xdr:row>
      <xdr:rowOff>18003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uadroTexto 4">
              <a:extLst>
                <a:ext uri="{FF2B5EF4-FFF2-40B4-BE49-F238E27FC236}">
                  <a16:creationId xmlns:a16="http://schemas.microsoft.com/office/drawing/2014/main" id="{DF9AF00B-1D4D-407E-A590-E504E08F16CE}"/>
                </a:ext>
              </a:extLst>
            </xdr:cNvPr>
            <xdr:cNvSpPr txBox="1"/>
          </xdr:nvSpPr>
          <xdr:spPr>
            <a:xfrm>
              <a:off x="5868865" y="4923692"/>
              <a:ext cx="2902690" cy="59683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 defTabSz="914400" rtl="0" eaLnBrk="1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200" b="1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𝑫</m:t>
                    </m:r>
                    <m:r>
                      <a:rPr lang="es-CO" sz="1200" b="1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ctrlPr>
                          <a:rPr lang="es-CO" sz="12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CO" sz="12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𝒕</m:t>
                        </m:r>
                        <m:r>
                          <a:rPr lang="es-CO" sz="12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s-CO" sz="12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b>
                      <m:sup>
                        <m:r>
                          <a:rPr lang="es-CO" sz="12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sup>
                      <m:e>
                        <m:f>
                          <m:fPr>
                            <m:ctrlPr>
                              <a:rPr lang="es-CO" sz="1200" b="1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CO" sz="1200" b="1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𝒕</m:t>
                            </m:r>
                            <m:r>
                              <a:rPr lang="es-CO" sz="1200" b="1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×</m:t>
                            </m:r>
                            <m:f>
                              <m:fPr>
                                <m:ctrlPr>
                                  <a:rPr lang="es-CO" sz="1200" b="1" i="1" kern="1200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200" b="1" i="1" kern="1200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200" b="1" i="1" kern="1200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𝑪</m:t>
                                    </m:r>
                                  </m:e>
                                  <m:sub>
                                    <m:r>
                                      <a:rPr lang="es-CO" sz="1200" b="1" i="1" kern="1200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𝒕</m:t>
                                    </m:r>
                                  </m:sub>
                                </m:sSub>
                              </m:num>
                              <m:den>
                                <m:sSup>
                                  <m:sSupPr>
                                    <m:ctrlPr>
                                      <a:rPr lang="es-CO" sz="1200" b="1" i="1" kern="1200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s-CO" sz="1200" b="1" i="1" kern="1200">
                                            <a:solidFill>
                                              <a:schemeClr val="tx1"/>
                                            </a:solidFill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s-CO" sz="1200" b="1" i="1" kern="1200">
                                            <a:solidFill>
                                              <a:schemeClr val="tx1"/>
                                            </a:solidFill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𝟏</m:t>
                                        </m:r>
                                        <m:r>
                                          <a:rPr lang="es-CO" sz="1200" b="1" i="1" kern="1200">
                                            <a:solidFill>
                                              <a:schemeClr val="tx1"/>
                                            </a:solidFill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+</m:t>
                                        </m:r>
                                        <m:r>
                                          <a:rPr lang="es-CO" sz="1200" b="1" i="1" kern="1200">
                                            <a:solidFill>
                                              <a:schemeClr val="tx1"/>
                                            </a:solidFill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𝑻𝑰𝑹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s-CO" sz="1200" b="1" i="1" kern="1200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𝒕</m:t>
                                    </m:r>
                                  </m:sup>
                                </m:sSup>
                              </m:den>
                            </m:f>
                          </m:num>
                          <m:den>
                            <m:r>
                              <a:rPr lang="es-CO" sz="1200" b="1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𝑷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es-CO" sz="1200" b="1" i="1" kern="12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4" name="CuadroTexto 4">
              <a:extLst>
                <a:ext uri="{FF2B5EF4-FFF2-40B4-BE49-F238E27FC236}">
                  <a16:creationId xmlns:a16="http://schemas.microsoft.com/office/drawing/2014/main" id="{DF9AF00B-1D4D-407E-A590-E504E08F16CE}"/>
                </a:ext>
              </a:extLst>
            </xdr:cNvPr>
            <xdr:cNvSpPr txBox="1"/>
          </xdr:nvSpPr>
          <xdr:spPr>
            <a:xfrm>
              <a:off x="5868865" y="4923692"/>
              <a:ext cx="2902690" cy="59683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 defTabSz="914400" rtl="0" eaLnBrk="1" latinLnBrk="0" hangingPunct="1"/>
              <a:r>
                <a:rPr lang="es-CO" sz="1200" b="1" i="0" kern="120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𝑫=∑_(𝒕=𝟏)^𝒏▒(𝒕×𝑪_𝒕/(𝟏+𝑻𝑰𝑹)^𝒕 )/𝑷</a:t>
              </a:r>
              <a:endParaRPr lang="es-CO" sz="1200" b="1" i="1" kern="12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5</xdr:col>
      <xdr:colOff>1033097</xdr:colOff>
      <xdr:row>30</xdr:row>
      <xdr:rowOff>131885</xdr:rowOff>
    </xdr:from>
    <xdr:to>
      <xdr:col>6</xdr:col>
      <xdr:colOff>1043545</xdr:colOff>
      <xdr:row>32</xdr:row>
      <xdr:rowOff>105469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2">
              <a:extLst>
                <a:ext uri="{FF2B5EF4-FFF2-40B4-BE49-F238E27FC236}">
                  <a16:creationId xmlns:a16="http://schemas.microsoft.com/office/drawing/2014/main" id="{970A3D07-83AF-4EF2-8ABE-EBB39154A064}"/>
                </a:ext>
              </a:extLst>
            </xdr:cNvPr>
            <xdr:cNvSpPr txBox="1"/>
          </xdr:nvSpPr>
          <xdr:spPr>
            <a:xfrm>
              <a:off x="6630866" y="6015404"/>
              <a:ext cx="1226717" cy="354584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 defTabSz="914400" rtl="0" eaLnBrk="1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200" b="1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𝑫𝑴</m:t>
                    </m:r>
                    <m:r>
                      <a:rPr lang="es-CO" sz="1200" b="1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CO" sz="12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CO" sz="12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𝑫𝒖𝒓𝒂𝒄𝒊</m:t>
                        </m:r>
                        <m:r>
                          <a:rPr lang="es-CO" sz="12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CO" sz="12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num>
                      <m:den>
                        <m:r>
                          <a:rPr lang="es-CO" sz="12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es-CO" sz="12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CO" sz="12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𝑻𝑰𝑹</m:t>
                        </m:r>
                      </m:den>
                    </m:f>
                  </m:oMath>
                </m:oMathPara>
              </a14:m>
              <a:endParaRPr lang="es-CO" sz="1200" b="1" i="1" kern="12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5" name="CuadroTexto 2">
              <a:extLst>
                <a:ext uri="{FF2B5EF4-FFF2-40B4-BE49-F238E27FC236}">
                  <a16:creationId xmlns:a16="http://schemas.microsoft.com/office/drawing/2014/main" id="{970A3D07-83AF-4EF2-8ABE-EBB39154A064}"/>
                </a:ext>
              </a:extLst>
            </xdr:cNvPr>
            <xdr:cNvSpPr txBox="1"/>
          </xdr:nvSpPr>
          <xdr:spPr>
            <a:xfrm>
              <a:off x="6630866" y="6015404"/>
              <a:ext cx="1226717" cy="354584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 defTabSz="914400" rtl="0" eaLnBrk="1" latinLnBrk="0" hangingPunct="1"/>
              <a:r>
                <a:rPr lang="es-CO" sz="1200" b="1" i="0" kern="120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𝑫𝑴=𝑫𝒖𝒓𝒂𝒄𝒊ó𝒏/(𝟏+𝑻𝑰𝑹)</a:t>
              </a:r>
              <a:endParaRPr lang="es-CO" sz="1200" b="1" i="1" kern="12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8</xdr:col>
      <xdr:colOff>791308</xdr:colOff>
      <xdr:row>25</xdr:row>
      <xdr:rowOff>139212</xdr:rowOff>
    </xdr:from>
    <xdr:to>
      <xdr:col>11</xdr:col>
      <xdr:colOff>163186</xdr:colOff>
      <xdr:row>27</xdr:row>
      <xdr:rowOff>137868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uadroTexto 3">
              <a:extLst>
                <a:ext uri="{FF2B5EF4-FFF2-40B4-BE49-F238E27FC236}">
                  <a16:creationId xmlns:a16="http://schemas.microsoft.com/office/drawing/2014/main" id="{7285E8A1-C54A-4392-A7B5-55D2AA7A895B}"/>
                </a:ext>
              </a:extLst>
            </xdr:cNvPr>
            <xdr:cNvSpPr txBox="1"/>
          </xdr:nvSpPr>
          <xdr:spPr>
            <a:xfrm>
              <a:off x="9642231" y="5070231"/>
              <a:ext cx="1885013" cy="37965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 defTabSz="914400" rtl="0" eaLnBrk="1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200" b="1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r>
                      <a:rPr lang="es-CO" sz="1200" b="1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r>
                      <a:rPr lang="es-CO" sz="1200" b="1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r>
                      <a:rPr lang="es-CO" sz="1200" b="1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𝑫</m:t>
                    </m:r>
                    <m:f>
                      <m:fPr>
                        <m:ctrlPr>
                          <a:rPr lang="es-CO" sz="12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CO" sz="12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</m:num>
                      <m:den>
                        <m:r>
                          <a:rPr lang="es-CO" sz="12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s-CO" sz="12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es-CO" sz="12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CO" sz="12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𝑻𝑰𝑹</m:t>
                        </m:r>
                        <m:r>
                          <a:rPr lang="es-CO" sz="12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  <m:r>
                      <a:rPr lang="es-CO" sz="1200" b="1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</m:oMath>
                </m:oMathPara>
              </a14:m>
              <a:endParaRPr lang="es-CO" sz="1200" b="1" i="1" kern="12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7" name="CuadroTexto 3">
              <a:extLst>
                <a:ext uri="{FF2B5EF4-FFF2-40B4-BE49-F238E27FC236}">
                  <a16:creationId xmlns:a16="http://schemas.microsoft.com/office/drawing/2014/main" id="{7285E8A1-C54A-4392-A7B5-55D2AA7A895B}"/>
                </a:ext>
              </a:extLst>
            </xdr:cNvPr>
            <xdr:cNvSpPr txBox="1"/>
          </xdr:nvSpPr>
          <xdr:spPr>
            <a:xfrm>
              <a:off x="9642231" y="5070231"/>
              <a:ext cx="1885013" cy="37965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 defTabSz="914400" rtl="0" eaLnBrk="1" latinLnBrk="0" hangingPunct="1"/>
              <a:r>
                <a:rPr lang="es-CO" sz="1200" b="1" i="0" kern="120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∆𝑷=−𝑫 ∆/((𝟏+𝑻𝑰𝑹)) 𝑷</a:t>
              </a:r>
              <a:endParaRPr lang="es-CO" sz="1200" b="1" i="1" kern="12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8</xdr:col>
      <xdr:colOff>930519</xdr:colOff>
      <xdr:row>31</xdr:row>
      <xdr:rowOff>1</xdr:rowOff>
    </xdr:from>
    <xdr:to>
      <xdr:col>10</xdr:col>
      <xdr:colOff>584336</xdr:colOff>
      <xdr:row>32</xdr:row>
      <xdr:rowOff>155173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uadroTexto 13">
              <a:extLst>
                <a:ext uri="{FF2B5EF4-FFF2-40B4-BE49-F238E27FC236}">
                  <a16:creationId xmlns:a16="http://schemas.microsoft.com/office/drawing/2014/main" id="{DA7D350F-F92C-471B-995E-ED701D720684}"/>
                </a:ext>
              </a:extLst>
            </xdr:cNvPr>
            <xdr:cNvSpPr txBox="1"/>
          </xdr:nvSpPr>
          <xdr:spPr>
            <a:xfrm>
              <a:off x="9781442" y="6074020"/>
              <a:ext cx="1448913" cy="34567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 defTabSz="914400" rtl="0" eaLnBrk="1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2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CO" sz="12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s-CO" sz="12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𝑷</m:t>
                        </m:r>
                      </m:num>
                      <m:den>
                        <m:r>
                          <a:rPr lang="es-CO" sz="12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𝑷</m:t>
                        </m:r>
                      </m:den>
                    </m:f>
                    <m:r>
                      <a:rPr lang="es-CO" sz="1200" b="1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r>
                      <a:rPr lang="es-CO" sz="1200" b="1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𝑫𝑴</m:t>
                    </m:r>
                    <m:r>
                      <a:rPr lang="es-CO" sz="1200" b="1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×∆</m:t>
                    </m:r>
                    <m:r>
                      <a:rPr lang="es-CO" sz="1200" b="1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𝑻𝑰𝑹</m:t>
                    </m:r>
                  </m:oMath>
                </m:oMathPara>
              </a14:m>
              <a:endParaRPr lang="es-CO" sz="1200" b="1" i="1" kern="12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8" name="CuadroTexto 13">
              <a:extLst>
                <a:ext uri="{FF2B5EF4-FFF2-40B4-BE49-F238E27FC236}">
                  <a16:creationId xmlns:a16="http://schemas.microsoft.com/office/drawing/2014/main" id="{DA7D350F-F92C-471B-995E-ED701D720684}"/>
                </a:ext>
              </a:extLst>
            </xdr:cNvPr>
            <xdr:cNvSpPr txBox="1"/>
          </xdr:nvSpPr>
          <xdr:spPr>
            <a:xfrm>
              <a:off x="9781442" y="6074020"/>
              <a:ext cx="1448913" cy="34567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 defTabSz="914400" rtl="0" eaLnBrk="1" latinLnBrk="0" hangingPunct="1"/>
              <a:r>
                <a:rPr lang="es-CO" sz="1200" b="1" i="0" kern="120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∆𝑷/𝑷=−𝑫𝑴×∆𝑻𝑰𝑹</a:t>
              </a:r>
              <a:endParaRPr lang="es-CO" sz="1200" b="1" i="1" kern="12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8</xdr:col>
      <xdr:colOff>696058</xdr:colOff>
      <xdr:row>35</xdr:row>
      <xdr:rowOff>168519</xdr:rowOff>
    </xdr:from>
    <xdr:to>
      <xdr:col>11</xdr:col>
      <xdr:colOff>574649</xdr:colOff>
      <xdr:row>37</xdr:row>
      <xdr:rowOff>104401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uadroTexto 22">
              <a:extLst>
                <a:ext uri="{FF2B5EF4-FFF2-40B4-BE49-F238E27FC236}">
                  <a16:creationId xmlns:a16="http://schemas.microsoft.com/office/drawing/2014/main" id="{5D80BBE0-49FC-4C93-8DED-D0E1FF1F0180}"/>
                </a:ext>
              </a:extLst>
            </xdr:cNvPr>
            <xdr:cNvSpPr txBox="1"/>
          </xdr:nvSpPr>
          <xdr:spPr>
            <a:xfrm>
              <a:off x="9546981" y="7004538"/>
              <a:ext cx="2391726" cy="31688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 defTabSz="914400" rtl="0" eaLnBrk="1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1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CO" sz="11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s-CO" sz="11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𝑷</m:t>
                        </m:r>
                      </m:num>
                      <m:den>
                        <m:r>
                          <a:rPr lang="es-CO" sz="11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𝑷</m:t>
                        </m:r>
                      </m:den>
                    </m:f>
                    <m:r>
                      <a:rPr lang="es-CO" sz="1100" b="1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r>
                      <a:rPr lang="es-CO" sz="1100" b="1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𝑫𝑴</m:t>
                    </m:r>
                    <m:r>
                      <a:rPr lang="es-CO" sz="1100" b="1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×∆</m:t>
                    </m:r>
                    <m:r>
                      <a:rPr lang="es-CO" sz="1100" b="1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𝑻𝑰𝑹</m:t>
                    </m:r>
                    <m:r>
                      <a:rPr lang="es-CO" sz="1100" b="1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es-CO" sz="11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CO" sz="11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num>
                      <m:den>
                        <m:r>
                          <a:rPr lang="es-CO" sz="11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den>
                    </m:f>
                    <m:r>
                      <a:rPr lang="es-CO" sz="1100" b="1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r>
                      <a:rPr lang="es-CO" sz="1100" b="1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𝑪</m:t>
                    </m:r>
                    <m:r>
                      <a:rPr lang="es-CO" sz="1100" b="1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sSup>
                      <m:sSupPr>
                        <m:ctrlPr>
                          <a:rPr lang="es-CO" sz="11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CO" sz="11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s-CO" sz="11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𝑻𝑰𝑹</m:t>
                        </m:r>
                      </m:e>
                      <m:sup>
                        <m:r>
                          <a:rPr lang="es-CO" sz="1100" b="1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s-CO" sz="1100" b="1" i="1" kern="12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1" name="CuadroTexto 22">
              <a:extLst>
                <a:ext uri="{FF2B5EF4-FFF2-40B4-BE49-F238E27FC236}">
                  <a16:creationId xmlns:a16="http://schemas.microsoft.com/office/drawing/2014/main" id="{5D80BBE0-49FC-4C93-8DED-D0E1FF1F0180}"/>
                </a:ext>
              </a:extLst>
            </xdr:cNvPr>
            <xdr:cNvSpPr txBox="1"/>
          </xdr:nvSpPr>
          <xdr:spPr>
            <a:xfrm>
              <a:off x="9546981" y="7004538"/>
              <a:ext cx="2391726" cy="31688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 defTabSz="914400" rtl="0" eaLnBrk="1" latinLnBrk="0" hangingPunct="1"/>
              <a:r>
                <a:rPr lang="es-CO" sz="1100" b="1" i="0" kern="120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∆𝑷/𝑷=−𝑫𝑴×∆𝑻𝑰𝑹+𝟏/𝟐×𝑪×〖∆𝑻𝑰𝑹〗^𝟐</a:t>
              </a:r>
              <a:endParaRPr lang="es-CO" sz="1100" b="1" i="1" kern="12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F66-0198-47D6-97E0-0AEAEA8CBD89}">
  <dimension ref="A1:K37"/>
  <sheetViews>
    <sheetView showGridLines="0" tabSelected="1" topLeftCell="A16" zoomScale="130" zoomScaleNormal="130" workbookViewId="0">
      <selection activeCell="D25" sqref="D25"/>
    </sheetView>
  </sheetViews>
  <sheetFormatPr baseColWidth="10" defaultRowHeight="15" x14ac:dyDescent="0.25"/>
  <cols>
    <col min="1" max="1" width="19.42578125" bestFit="1" customWidth="1"/>
    <col min="2" max="2" width="12.5703125" bestFit="1" customWidth="1"/>
    <col min="3" max="3" width="20.140625" bestFit="1" customWidth="1"/>
    <col min="4" max="4" width="22.28515625" bestFit="1" customWidth="1"/>
    <col min="5" max="5" width="11.28515625" bestFit="1" customWidth="1"/>
    <col min="6" max="6" width="18.28515625" bestFit="1" customWidth="1"/>
    <col min="7" max="7" width="17.7109375" bestFit="1" customWidth="1"/>
    <col min="8" max="8" width="12.85546875" bestFit="1" customWidth="1"/>
    <col min="9" max="9" width="16.140625" bestFit="1" customWidth="1"/>
    <col min="10" max="11" width="10.7109375" bestFit="1" customWidth="1"/>
    <col min="12" max="12" width="16.42578125" bestFit="1" customWidth="1"/>
  </cols>
  <sheetData>
    <row r="1" spans="1:11" x14ac:dyDescent="0.25">
      <c r="K1" s="12">
        <v>107</v>
      </c>
    </row>
    <row r="2" spans="1:11" ht="15.75" thickBot="1" x14ac:dyDescent="0.3">
      <c r="K2" s="8" t="s">
        <v>29</v>
      </c>
    </row>
    <row r="3" spans="1:11" ht="15.75" thickBot="1" x14ac:dyDescent="0.3">
      <c r="A3" s="1" t="s">
        <v>0</v>
      </c>
      <c r="B3" s="2" t="s">
        <v>1</v>
      </c>
      <c r="C3" s="1" t="s">
        <v>2</v>
      </c>
      <c r="D3" s="3" t="s">
        <v>3</v>
      </c>
      <c r="I3" s="12">
        <v>7</v>
      </c>
      <c r="J3" s="12">
        <v>7</v>
      </c>
    </row>
    <row r="4" spans="1:11" ht="15.75" thickBot="1" x14ac:dyDescent="0.3">
      <c r="A4" s="1" t="s">
        <v>4</v>
      </c>
      <c r="B4" s="3" t="s">
        <v>5</v>
      </c>
      <c r="C4" s="1" t="s">
        <v>6</v>
      </c>
      <c r="D4" s="3" t="s">
        <v>7</v>
      </c>
      <c r="I4" s="7">
        <v>7.0000000000000007E-2</v>
      </c>
      <c r="J4" s="7">
        <v>7.0000000000000007E-2</v>
      </c>
    </row>
    <row r="5" spans="1:11" ht="15.75" thickBot="1" x14ac:dyDescent="0.3">
      <c r="A5" s="1" t="s">
        <v>8</v>
      </c>
      <c r="B5" s="3" t="s">
        <v>9</v>
      </c>
      <c r="C5" s="1" t="s">
        <v>10</v>
      </c>
      <c r="D5" s="5">
        <v>41033</v>
      </c>
    </row>
    <row r="6" spans="1:11" ht="15.75" thickBot="1" x14ac:dyDescent="0.3">
      <c r="A6" s="1" t="s">
        <v>11</v>
      </c>
      <c r="B6" s="5">
        <v>44685</v>
      </c>
      <c r="C6" s="1" t="s">
        <v>12</v>
      </c>
      <c r="D6" s="3" t="s">
        <v>13</v>
      </c>
      <c r="G6" s="6"/>
      <c r="H6" s="6"/>
      <c r="I6" s="6"/>
      <c r="J6" s="6"/>
      <c r="K6" s="6"/>
    </row>
    <row r="7" spans="1:11" ht="15.75" thickBot="1" x14ac:dyDescent="0.3">
      <c r="A7" s="1" t="s">
        <v>14</v>
      </c>
      <c r="B7" s="3" t="s">
        <v>15</v>
      </c>
      <c r="C7" s="1" t="s">
        <v>16</v>
      </c>
      <c r="D7" s="3" t="s">
        <v>17</v>
      </c>
      <c r="G7" s="4">
        <v>43589</v>
      </c>
      <c r="H7" s="4">
        <v>43945</v>
      </c>
      <c r="I7" s="4">
        <v>43955</v>
      </c>
      <c r="J7" s="4">
        <v>44320</v>
      </c>
      <c r="K7" s="4">
        <v>44685</v>
      </c>
    </row>
    <row r="8" spans="1:11" ht="15.75" thickBot="1" x14ac:dyDescent="0.3">
      <c r="A8" s="1" t="s">
        <v>18</v>
      </c>
      <c r="B8" s="3" t="s">
        <v>19</v>
      </c>
      <c r="C8" s="1" t="s">
        <v>20</v>
      </c>
      <c r="D8" s="13">
        <v>7.0000000000000007E-2</v>
      </c>
    </row>
    <row r="9" spans="1:11" ht="24" customHeight="1" thickBot="1" x14ac:dyDescent="0.3">
      <c r="A9" s="20" t="s">
        <v>21</v>
      </c>
      <c r="B9" s="21"/>
      <c r="C9" s="21"/>
      <c r="D9" s="22"/>
    </row>
    <row r="10" spans="1:11" x14ac:dyDescent="0.25">
      <c r="I10" s="9" t="s">
        <v>31</v>
      </c>
    </row>
    <row r="11" spans="1:11" x14ac:dyDescent="0.25">
      <c r="A11" s="15" t="s">
        <v>22</v>
      </c>
      <c r="B11" s="15" t="s">
        <v>23</v>
      </c>
      <c r="C11" s="15" t="s">
        <v>24</v>
      </c>
      <c r="D11" s="15" t="s">
        <v>25</v>
      </c>
      <c r="E11" s="15" t="s">
        <v>26</v>
      </c>
      <c r="F11" s="15" t="s">
        <v>27</v>
      </c>
      <c r="G11" s="15" t="s">
        <v>28</v>
      </c>
      <c r="I11" s="19">
        <f>+D23</f>
        <v>72265948236.555908</v>
      </c>
    </row>
    <row r="12" spans="1:11" x14ac:dyDescent="0.25">
      <c r="A12" s="30">
        <v>64500000000</v>
      </c>
      <c r="B12" s="15" t="s">
        <v>9</v>
      </c>
      <c r="C12" s="15" t="s">
        <v>1</v>
      </c>
      <c r="D12" s="31">
        <v>43945.563888888893</v>
      </c>
      <c r="E12" s="32">
        <v>4.2500000000000003E-2</v>
      </c>
      <c r="F12" s="30">
        <v>112.040000915527</v>
      </c>
      <c r="G12" s="30">
        <v>72285014000</v>
      </c>
    </row>
    <row r="13" spans="1:11" x14ac:dyDescent="0.25">
      <c r="A13" s="14"/>
      <c r="B13" s="14"/>
      <c r="C13" s="14"/>
      <c r="D13" s="14"/>
      <c r="E13" s="14"/>
      <c r="F13" s="14"/>
      <c r="G13" s="14"/>
    </row>
    <row r="14" spans="1:11" x14ac:dyDescent="0.25">
      <c r="A14" s="14"/>
      <c r="B14" s="14"/>
      <c r="C14" s="14" t="s">
        <v>30</v>
      </c>
      <c r="D14" s="14" t="s">
        <v>32</v>
      </c>
      <c r="E14" s="14" t="s">
        <v>37</v>
      </c>
      <c r="F14" s="14" t="s">
        <v>40</v>
      </c>
      <c r="G14" s="24">
        <f>+H7-G7-1</f>
        <v>355</v>
      </c>
    </row>
    <row r="15" spans="1:11" x14ac:dyDescent="0.25">
      <c r="A15" s="25"/>
      <c r="B15" s="25">
        <v>43945</v>
      </c>
      <c r="C15" s="14"/>
      <c r="D15" s="14"/>
      <c r="E15" s="14"/>
      <c r="F15" s="14" t="s">
        <v>34</v>
      </c>
      <c r="G15" s="26">
        <f>+(I3/365)*G14</f>
        <v>6.8082191780821919</v>
      </c>
    </row>
    <row r="16" spans="1:11" x14ac:dyDescent="0.25">
      <c r="A16" s="25"/>
      <c r="B16" s="25">
        <v>43955</v>
      </c>
      <c r="C16" s="24">
        <v>7</v>
      </c>
      <c r="D16" s="27">
        <f>+B16-B15</f>
        <v>10</v>
      </c>
      <c r="E16" s="28">
        <f>+C16/(1+$E$12)^(D16/365)</f>
        <v>6.9920223104415662</v>
      </c>
      <c r="F16" s="14"/>
      <c r="G16" s="29"/>
    </row>
    <row r="17" spans="1:7" x14ac:dyDescent="0.25">
      <c r="A17" s="25"/>
      <c r="B17" s="25">
        <v>44320</v>
      </c>
      <c r="C17" s="24">
        <v>7</v>
      </c>
      <c r="D17" s="27">
        <f>+B17-$B$15</f>
        <v>375</v>
      </c>
      <c r="E17" s="28">
        <f t="shared" ref="E17:E18" si="0">+C17/(1+$E$12)^(D17/365)</f>
        <v>6.7069758373540198</v>
      </c>
      <c r="F17" s="15" t="s">
        <v>38</v>
      </c>
      <c r="G17" s="17">
        <f>+C19-G15</f>
        <v>105.23218556058427</v>
      </c>
    </row>
    <row r="18" spans="1:7" x14ac:dyDescent="0.25">
      <c r="A18" s="25"/>
      <c r="B18" s="25">
        <v>44685</v>
      </c>
      <c r="C18" s="24">
        <v>107</v>
      </c>
      <c r="D18" s="27">
        <f>+B18-$B$15</f>
        <v>740</v>
      </c>
      <c r="E18" s="28">
        <f t="shared" si="0"/>
        <v>98.341406590870875</v>
      </c>
      <c r="F18" s="14"/>
      <c r="G18" s="14"/>
    </row>
    <row r="19" spans="1:7" x14ac:dyDescent="0.25">
      <c r="A19" s="14"/>
      <c r="B19" s="15" t="s">
        <v>36</v>
      </c>
      <c r="C19" s="16">
        <f>+SUM(E16:E18)</f>
        <v>112.04040473866647</v>
      </c>
      <c r="D19" s="16"/>
      <c r="E19" s="14"/>
      <c r="F19" s="14"/>
      <c r="G19" s="14"/>
    </row>
    <row r="20" spans="1:7" x14ac:dyDescent="0.25">
      <c r="B20" t="s">
        <v>38</v>
      </c>
      <c r="C20" t="s">
        <v>39</v>
      </c>
    </row>
    <row r="21" spans="1:7" x14ac:dyDescent="0.25">
      <c r="A21" s="14" t="s">
        <v>41</v>
      </c>
      <c r="B21" s="14"/>
    </row>
    <row r="22" spans="1:7" x14ac:dyDescent="0.25">
      <c r="A22" s="15" t="s">
        <v>35</v>
      </c>
      <c r="B22" s="16">
        <f>+PRICE(H7,K7,D8,E12,100,1,1)</f>
        <v>105.23201064603549</v>
      </c>
      <c r="D22" t="s">
        <v>42</v>
      </c>
    </row>
    <row r="23" spans="1:7" x14ac:dyDescent="0.25">
      <c r="A23" s="15" t="s">
        <v>33</v>
      </c>
      <c r="B23" s="17">
        <f>+B22+G15</f>
        <v>112.04022982411769</v>
      </c>
      <c r="D23" s="18">
        <f>+(B23/100)*A12</f>
        <v>72265948236.555908</v>
      </c>
    </row>
    <row r="25" spans="1:7" x14ac:dyDescent="0.25">
      <c r="A25" s="10"/>
      <c r="C25" s="11" t="s">
        <v>53</v>
      </c>
      <c r="D25" s="36">
        <v>0.02</v>
      </c>
      <c r="E25" s="11" t="s">
        <v>54</v>
      </c>
    </row>
    <row r="26" spans="1:7" x14ac:dyDescent="0.25">
      <c r="A26" s="33" t="s">
        <v>43</v>
      </c>
      <c r="B26" s="33"/>
      <c r="C26" s="35" t="s">
        <v>55</v>
      </c>
      <c r="D26" s="35"/>
    </row>
    <row r="27" spans="1:7" x14ac:dyDescent="0.25">
      <c r="A27" s="15" t="s">
        <v>44</v>
      </c>
      <c r="B27" s="34">
        <f>+DURATION(H7,K7,D8,E12,1,1)</f>
        <v>1.8426477728714679</v>
      </c>
      <c r="C27" s="37">
        <f>-B27*(D25/(1+E12)*B23)</f>
        <v>-3.9606845075763624</v>
      </c>
      <c r="D27" s="38"/>
    </row>
    <row r="28" spans="1:7" x14ac:dyDescent="0.25">
      <c r="A28" s="15" t="s">
        <v>45</v>
      </c>
      <c r="B28" s="34">
        <f>+MDURATION(H7,K7,D8,E12,1,1)</f>
        <v>1.7675278396848613</v>
      </c>
      <c r="C28" s="23">
        <f>+-B28*D25</f>
        <v>-3.5350556793697224E-2</v>
      </c>
      <c r="D28" s="39">
        <f>+C28*B23</f>
        <v>-3.9606845075763619</v>
      </c>
    </row>
    <row r="29" spans="1:7" x14ac:dyDescent="0.25">
      <c r="A29" s="40" t="s">
        <v>46</v>
      </c>
      <c r="B29" s="41">
        <f>+B36/B37</f>
        <v>5.07334251121289</v>
      </c>
      <c r="C29" s="42">
        <f>-B28*D25+0.5*B29*D25^2</f>
        <v>-3.4335888291454647E-2</v>
      </c>
      <c r="D29" s="43">
        <f>+C29*B23</f>
        <v>-3.8470008153898103</v>
      </c>
    </row>
    <row r="31" spans="1:7" x14ac:dyDescent="0.25">
      <c r="B31">
        <v>1</v>
      </c>
      <c r="C31">
        <v>2</v>
      </c>
      <c r="D31">
        <v>3</v>
      </c>
    </row>
    <row r="32" spans="1:7" x14ac:dyDescent="0.25">
      <c r="A32" s="15" t="s">
        <v>48</v>
      </c>
      <c r="B32" s="14">
        <f>+D16/365</f>
        <v>2.7397260273972601E-2</v>
      </c>
      <c r="C32" s="14">
        <f>+D17/365</f>
        <v>1.0273972602739727</v>
      </c>
      <c r="D32" s="14">
        <f>+D18/365</f>
        <v>2.0273972602739727</v>
      </c>
    </row>
    <row r="33" spans="1:7" x14ac:dyDescent="0.25">
      <c r="A33" s="15" t="s">
        <v>47</v>
      </c>
      <c r="B33" s="14">
        <f>+B32^2</f>
        <v>7.5060987051979726E-4</v>
      </c>
      <c r="C33" s="14">
        <f t="shared" ref="C33:D33" si="1">+C32^2</f>
        <v>1.0555451304184653</v>
      </c>
      <c r="D33" s="14">
        <f t="shared" si="1"/>
        <v>4.1103396509664103</v>
      </c>
    </row>
    <row r="34" spans="1:7" x14ac:dyDescent="0.25">
      <c r="A34" s="15" t="s">
        <v>49</v>
      </c>
      <c r="B34" s="14">
        <v>7</v>
      </c>
      <c r="C34" s="14">
        <v>7</v>
      </c>
      <c r="D34" s="14">
        <v>107</v>
      </c>
      <c r="G34" s="11"/>
    </row>
    <row r="35" spans="1:7" x14ac:dyDescent="0.25">
      <c r="A35" s="15" t="s">
        <v>51</v>
      </c>
      <c r="B35" s="14">
        <f>+(B34/(1+$E$12)^B32)*(B33+B32)</f>
        <v>0.19681053604170293</v>
      </c>
      <c r="C35" s="14">
        <f t="shared" ref="C35:D35" si="2">+(C34/(1+$E$12)^C32)*(C33+C32)</f>
        <v>13.970244284974598</v>
      </c>
      <c r="D35" s="14">
        <f t="shared" si="2"/>
        <v>603.5936811360865</v>
      </c>
    </row>
    <row r="36" spans="1:7" x14ac:dyDescent="0.25">
      <c r="A36" t="s">
        <v>52</v>
      </c>
      <c r="B36">
        <f>+SUM(B35:D35)</f>
        <v>617.76073595710284</v>
      </c>
    </row>
    <row r="37" spans="1:7" x14ac:dyDescent="0.25">
      <c r="A37" t="s">
        <v>50</v>
      </c>
      <c r="B37">
        <f>+B23*(1+E12)^2</f>
        <v>121.76602202428749</v>
      </c>
    </row>
  </sheetData>
  <mergeCells count="2">
    <mergeCell ref="A9:D9"/>
    <mergeCell ref="A26:B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2020-04-28T00:40:06Z</dcterms:created>
  <dcterms:modified xsi:type="dcterms:W3CDTF">2020-04-29T06:27:18Z</dcterms:modified>
</cp:coreProperties>
</file>