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\Desktop\течение флюида\задание4\"/>
    </mc:Choice>
  </mc:AlternateContent>
  <bookViews>
    <workbookView xWindow="0" yWindow="0" windowWidth="28800" windowHeight="11700"/>
  </bookViews>
  <sheets>
    <sheet name="Лист1" sheetId="1" r:id="rId1"/>
    <sheet name="Лист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O5" i="2"/>
  <c r="D22" i="2"/>
  <c r="L5" i="2" s="1"/>
  <c r="C22" i="2"/>
  <c r="K5" i="2" s="1"/>
  <c r="R63" i="1"/>
  <c r="P32" i="1" l="1"/>
  <c r="P31" i="1"/>
  <c r="P30" i="1"/>
  <c r="P29" i="1"/>
  <c r="G28" i="1"/>
  <c r="G42" i="1"/>
  <c r="G49" i="1"/>
  <c r="F39" i="1"/>
  <c r="F56" i="1"/>
  <c r="F38" i="1"/>
  <c r="E43" i="1"/>
  <c r="E51" i="1"/>
  <c r="D53" i="1"/>
  <c r="D40" i="1"/>
  <c r="D51" i="1"/>
  <c r="G44" i="1"/>
  <c r="D54" i="1"/>
  <c r="G29" i="1"/>
  <c r="G54" i="1"/>
  <c r="G51" i="1"/>
  <c r="F30" i="1"/>
  <c r="F46" i="1"/>
  <c r="F28" i="1"/>
  <c r="E56" i="1"/>
  <c r="E33" i="1"/>
  <c r="D47" i="1"/>
  <c r="D32" i="1"/>
  <c r="D34" i="1"/>
  <c r="G52" i="1"/>
  <c r="G41" i="1"/>
  <c r="G47" i="1"/>
  <c r="G35" i="1"/>
  <c r="F42" i="1"/>
  <c r="F37" i="1"/>
  <c r="E29" i="1"/>
  <c r="E45" i="1"/>
  <c r="E40" i="1"/>
  <c r="D38" i="1"/>
  <c r="D44" i="1"/>
  <c r="D52" i="1"/>
  <c r="F45" i="1"/>
  <c r="G53" i="1"/>
  <c r="G31" i="1"/>
  <c r="G40" i="1"/>
  <c r="F54" i="1"/>
  <c r="F40" i="1"/>
  <c r="E41" i="1"/>
  <c r="E57" i="1"/>
  <c r="E34" i="1"/>
  <c r="D30" i="1"/>
  <c r="D56" i="1"/>
  <c r="D36" i="1"/>
  <c r="B6" i="1"/>
  <c r="E55" i="1"/>
  <c r="L31" i="1"/>
  <c r="K56" i="1"/>
  <c r="K37" i="1"/>
  <c r="I54" i="1"/>
  <c r="I34" i="1"/>
  <c r="G55" i="1"/>
  <c r="L55" i="1" s="1"/>
  <c r="G43" i="1"/>
  <c r="G37" i="1"/>
  <c r="F55" i="1"/>
  <c r="F33" i="1"/>
  <c r="E53" i="1"/>
  <c r="E46" i="1"/>
  <c r="E39" i="1"/>
  <c r="D42" i="1"/>
  <c r="D48" i="1"/>
  <c r="K33" i="1"/>
  <c r="T33" i="1" s="1"/>
  <c r="G56" i="1"/>
  <c r="K39" i="1"/>
  <c r="K45" i="1"/>
  <c r="T45" i="1" s="1"/>
  <c r="K38" i="1"/>
  <c r="J41" i="1"/>
  <c r="G45" i="1"/>
  <c r="G46" i="1"/>
  <c r="G38" i="1"/>
  <c r="F51" i="1"/>
  <c r="F57" i="1"/>
  <c r="E44" i="1"/>
  <c r="J44" i="1" s="1"/>
  <c r="E35" i="1"/>
  <c r="J35" i="1" s="1"/>
  <c r="E37" i="1"/>
  <c r="D43" i="1"/>
  <c r="D33" i="1"/>
  <c r="E48" i="1"/>
  <c r="S41" i="1"/>
  <c r="L44" i="1"/>
  <c r="U44" i="1" s="1"/>
  <c r="K30" i="1"/>
  <c r="K57" i="1"/>
  <c r="T57" i="1" s="1"/>
  <c r="K40" i="1"/>
  <c r="I43" i="1"/>
  <c r="R43" i="1" s="1"/>
  <c r="J53" i="1"/>
  <c r="J56" i="1"/>
  <c r="G57" i="1"/>
  <c r="G36" i="1"/>
  <c r="F29" i="1"/>
  <c r="F31" i="1"/>
  <c r="F58" i="1"/>
  <c r="E47" i="1"/>
  <c r="J47" i="1" s="1"/>
  <c r="S47" i="1" s="1"/>
  <c r="E36" i="1"/>
  <c r="E50" i="1"/>
  <c r="D55" i="1"/>
  <c r="D45" i="1"/>
  <c r="T30" i="1"/>
  <c r="S53" i="1"/>
  <c r="L29" i="1"/>
  <c r="L56" i="1"/>
  <c r="U56" i="1" s="1"/>
  <c r="L35" i="1"/>
  <c r="U35" i="1" s="1"/>
  <c r="K42" i="1"/>
  <c r="I55" i="1"/>
  <c r="J45" i="1"/>
  <c r="S45" i="1" s="1"/>
  <c r="J36" i="1"/>
  <c r="G58" i="1"/>
  <c r="G39" i="1"/>
  <c r="L39" i="1" s="1"/>
  <c r="U39" i="1" s="1"/>
  <c r="F41" i="1"/>
  <c r="K41" i="1" s="1"/>
  <c r="F43" i="1"/>
  <c r="F48" i="1"/>
  <c r="E49" i="1"/>
  <c r="E38" i="1"/>
  <c r="J38" i="1" s="1"/>
  <c r="E28" i="1"/>
  <c r="D58" i="1"/>
  <c r="I58" i="1" s="1"/>
  <c r="D57" i="1"/>
  <c r="F36" i="1"/>
  <c r="T37" i="1"/>
  <c r="T40" i="1"/>
  <c r="S35" i="1"/>
  <c r="R34" i="1"/>
  <c r="L41" i="1"/>
  <c r="U41" i="1" s="1"/>
  <c r="L57" i="1"/>
  <c r="L47" i="1"/>
  <c r="U47" i="1" s="1"/>
  <c r="K54" i="1"/>
  <c r="K46" i="1"/>
  <c r="T46" i="1" s="1"/>
  <c r="K28" i="1"/>
  <c r="I56" i="1"/>
  <c r="R56" i="1" s="1"/>
  <c r="I47" i="1"/>
  <c r="J49" i="1"/>
  <c r="J50" i="1"/>
  <c r="S50" i="1" s="1"/>
  <c r="G48" i="1"/>
  <c r="G32" i="1"/>
  <c r="L32" i="1" s="1"/>
  <c r="U32" i="1" s="1"/>
  <c r="F53" i="1"/>
  <c r="F50" i="1"/>
  <c r="F52" i="1"/>
  <c r="K52" i="1" s="1"/>
  <c r="T52" i="1" s="1"/>
  <c r="E30" i="1"/>
  <c r="E31" i="1"/>
  <c r="D28" i="1"/>
  <c r="I28" i="1" s="1"/>
  <c r="R28" i="1" s="1"/>
  <c r="D37" i="1"/>
  <c r="D46" i="1"/>
  <c r="T28" i="1"/>
  <c r="J29" i="1"/>
  <c r="S29" i="1" s="1"/>
  <c r="D50" i="1"/>
  <c r="I50" i="1" s="1"/>
  <c r="R50" i="1" s="1"/>
  <c r="U57" i="1"/>
  <c r="S38" i="1"/>
  <c r="S44" i="1"/>
  <c r="S36" i="1"/>
  <c r="L53" i="1"/>
  <c r="L58" i="1"/>
  <c r="L48" i="1"/>
  <c r="U48" i="1" s="1"/>
  <c r="K31" i="1"/>
  <c r="T31" i="1" s="1"/>
  <c r="K58" i="1"/>
  <c r="I32" i="1"/>
  <c r="I48" i="1"/>
  <c r="J55" i="1"/>
  <c r="S55" i="1" s="1"/>
  <c r="J40" i="1"/>
  <c r="J48" i="1"/>
  <c r="G50" i="1"/>
  <c r="L50" i="1" s="1"/>
  <c r="U50" i="1" s="1"/>
  <c r="G33" i="1"/>
  <c r="F47" i="1"/>
  <c r="F32" i="1"/>
  <c r="F34" i="1"/>
  <c r="K34" i="1" s="1"/>
  <c r="T34" i="1" s="1"/>
  <c r="E42" i="1"/>
  <c r="J42" i="1" s="1"/>
  <c r="E52" i="1"/>
  <c r="D29" i="1"/>
  <c r="I29" i="1" s="1"/>
  <c r="D39" i="1"/>
  <c r="D35" i="1"/>
  <c r="I35" i="1" s="1"/>
  <c r="I46" i="1"/>
  <c r="R46" i="1" s="1"/>
  <c r="E58" i="1"/>
  <c r="J58" i="1" s="1"/>
  <c r="S58" i="1" s="1"/>
  <c r="U58" i="1"/>
  <c r="T58" i="1"/>
  <c r="S56" i="1"/>
  <c r="R58" i="1"/>
  <c r="L49" i="1"/>
  <c r="L37" i="1"/>
  <c r="U37" i="1" s="1"/>
  <c r="L51" i="1"/>
  <c r="K43" i="1"/>
  <c r="T43" i="1" s="1"/>
  <c r="I44" i="1"/>
  <c r="R44" i="1" s="1"/>
  <c r="I36" i="1"/>
  <c r="R36" i="1" s="1"/>
  <c r="J30" i="1"/>
  <c r="S30" i="1" s="1"/>
  <c r="J33" i="1"/>
  <c r="J28" i="1"/>
  <c r="G30" i="1"/>
  <c r="G34" i="1"/>
  <c r="L34" i="1" s="1"/>
  <c r="F49" i="1"/>
  <c r="K49" i="1" s="1"/>
  <c r="F44" i="1"/>
  <c r="F35" i="1"/>
  <c r="K35" i="1" s="1"/>
  <c r="E54" i="1"/>
  <c r="J54" i="1" s="1"/>
  <c r="E32" i="1"/>
  <c r="J32" i="1" s="1"/>
  <c r="S32" i="1" s="1"/>
  <c r="D41" i="1"/>
  <c r="I41" i="1" s="1"/>
  <c r="D31" i="1"/>
  <c r="I31" i="1" s="1"/>
  <c r="D49" i="1"/>
  <c r="L52" i="1"/>
  <c r="U52" i="1" s="1"/>
  <c r="J52" i="1"/>
  <c r="J46" i="1"/>
  <c r="S46" i="1" s="1"/>
  <c r="J43" i="1"/>
  <c r="S43" i="1" s="1"/>
  <c r="I40" i="1"/>
  <c r="I39" i="1"/>
  <c r="I42" i="1"/>
  <c r="R42" i="1" s="1"/>
  <c r="K50" i="1"/>
  <c r="T50" i="1" s="1"/>
  <c r="K44" i="1"/>
  <c r="T44" i="1" s="1"/>
  <c r="K29" i="1"/>
  <c r="T29" i="1" s="1"/>
  <c r="L46" i="1"/>
  <c r="L43" i="1"/>
  <c r="R39" i="1"/>
  <c r="R47" i="1"/>
  <c r="S52" i="1"/>
  <c r="T39" i="1"/>
  <c r="T54" i="1"/>
  <c r="U51" i="1"/>
  <c r="U55" i="1"/>
  <c r="U29" i="1"/>
  <c r="I52" i="1"/>
  <c r="R52" i="1" s="1"/>
  <c r="R32" i="1"/>
  <c r="R54" i="1"/>
  <c r="J34" i="1"/>
  <c r="S34" i="1" s="1"/>
  <c r="J31" i="1"/>
  <c r="S31" i="1" s="1"/>
  <c r="I38" i="1"/>
  <c r="R38" i="1" s="1"/>
  <c r="I57" i="1"/>
  <c r="R57" i="1" s="1"/>
  <c r="I30" i="1"/>
  <c r="R30" i="1" s="1"/>
  <c r="K36" i="1"/>
  <c r="T36" i="1" s="1"/>
  <c r="K32" i="1"/>
  <c r="L28" i="1"/>
  <c r="U28" i="1" s="1"/>
  <c r="L45" i="1"/>
  <c r="U45" i="1" s="1"/>
  <c r="L54" i="1"/>
  <c r="U54" i="1" s="1"/>
  <c r="R35" i="1"/>
  <c r="R41" i="1"/>
  <c r="S33" i="1"/>
  <c r="S49" i="1"/>
  <c r="T35" i="1"/>
  <c r="T49" i="1"/>
  <c r="T42" i="1"/>
  <c r="U46" i="1"/>
  <c r="U43" i="1"/>
  <c r="U53" i="1"/>
  <c r="J39" i="1"/>
  <c r="S39" i="1" s="1"/>
  <c r="J51" i="1"/>
  <c r="S51" i="1" s="1"/>
  <c r="I49" i="1"/>
  <c r="R49" i="1" s="1"/>
  <c r="I45" i="1"/>
  <c r="R45" i="1" s="1"/>
  <c r="I51" i="1"/>
  <c r="R51" i="1" s="1"/>
  <c r="K48" i="1"/>
  <c r="T48" i="1" s="1"/>
  <c r="K51" i="1"/>
  <c r="L38" i="1"/>
  <c r="L33" i="1"/>
  <c r="U33" i="1" s="1"/>
  <c r="L42" i="1"/>
  <c r="U42" i="1" s="1"/>
  <c r="R40" i="1"/>
  <c r="R55" i="1"/>
  <c r="R29" i="1"/>
  <c r="S40" i="1"/>
  <c r="S54" i="1"/>
  <c r="T51" i="1"/>
  <c r="T56" i="1"/>
  <c r="U34" i="1"/>
  <c r="U31" i="1"/>
  <c r="K53" i="1"/>
  <c r="T53" i="1" s="1"/>
  <c r="J57" i="1"/>
  <c r="S57" i="1" s="1"/>
  <c r="J37" i="1"/>
  <c r="S37" i="1" s="1"/>
  <c r="I37" i="1"/>
  <c r="R37" i="1" s="1"/>
  <c r="I33" i="1"/>
  <c r="R33" i="1" s="1"/>
  <c r="I53" i="1"/>
  <c r="R53" i="1" s="1"/>
  <c r="K47" i="1"/>
  <c r="T47" i="1" s="1"/>
  <c r="K55" i="1"/>
  <c r="T55" i="1" s="1"/>
  <c r="L36" i="1"/>
  <c r="U36" i="1" s="1"/>
  <c r="L40" i="1"/>
  <c r="U40" i="1" s="1"/>
  <c r="L30" i="1"/>
  <c r="U30" i="1" s="1"/>
  <c r="R48" i="1"/>
  <c r="R31" i="1"/>
  <c r="S28" i="1"/>
  <c r="S48" i="1"/>
  <c r="S42" i="1"/>
  <c r="T38" i="1"/>
  <c r="T32" i="1"/>
  <c r="T41" i="1"/>
  <c r="T62" i="1" s="1"/>
  <c r="U38" i="1"/>
  <c r="U49" i="1"/>
  <c r="R65" i="1"/>
  <c r="R68" i="1"/>
  <c r="R67" i="1"/>
  <c r="T66" i="1"/>
  <c r="T70" i="1"/>
  <c r="T65" i="1"/>
  <c r="T63" i="1"/>
  <c r="T72" i="1"/>
  <c r="T68" i="1"/>
  <c r="T64" i="1"/>
  <c r="T69" i="1"/>
  <c r="U66" i="1"/>
  <c r="U65" i="1"/>
  <c r="U72" i="1"/>
  <c r="U64" i="1"/>
  <c r="U71" i="1"/>
  <c r="U70" i="1"/>
  <c r="R64" i="1"/>
  <c r="R62" i="1"/>
  <c r="R71" i="1"/>
  <c r="R70" i="1"/>
  <c r="S67" i="1"/>
  <c r="S71" i="1"/>
  <c r="S69" i="1"/>
  <c r="S68" i="1"/>
  <c r="S66" i="1"/>
  <c r="R69" i="1"/>
  <c r="S73" i="1"/>
  <c r="U67" i="1"/>
  <c r="R72" i="1"/>
  <c r="S74" i="1"/>
  <c r="U63" i="1"/>
  <c r="T67" i="1"/>
  <c r="S63" i="1"/>
  <c r="U69" i="1"/>
  <c r="S62" i="1"/>
  <c r="T71" i="1"/>
  <c r="S64" i="1"/>
  <c r="U73" i="1"/>
  <c r="U62" i="1"/>
  <c r="S65" i="1"/>
  <c r="U74" i="1"/>
  <c r="S70" i="1"/>
  <c r="R66" i="1"/>
  <c r="S72" i="1"/>
  <c r="U68" i="1"/>
  <c r="V68" i="1" l="1"/>
  <c r="V66" i="1"/>
  <c r="V70" i="1"/>
  <c r="V65" i="1"/>
  <c r="V63" i="1"/>
  <c r="V64" i="1"/>
  <c r="V71" i="1"/>
  <c r="V62" i="1"/>
  <c r="V67" i="1"/>
  <c r="V72" i="1"/>
  <c r="V69" i="1"/>
  <c r="X68" i="1"/>
  <c r="X70" i="1"/>
  <c r="X65" i="1"/>
  <c r="X63" i="1"/>
  <c r="X64" i="1"/>
  <c r="X62" i="1"/>
  <c r="X69" i="1"/>
  <c r="X66" i="1"/>
  <c r="X71" i="1"/>
  <c r="X67" i="1"/>
  <c r="X72" i="1"/>
</calcChain>
</file>

<file path=xl/sharedStrings.xml><?xml version="1.0" encoding="utf-8"?>
<sst xmlns="http://schemas.openxmlformats.org/spreadsheetml/2006/main" count="83" uniqueCount="65">
  <si>
    <t>давление на УПН</t>
  </si>
  <si>
    <t>плотность нефти</t>
  </si>
  <si>
    <t>плотность газа</t>
  </si>
  <si>
    <t>плотность воды</t>
  </si>
  <si>
    <t>K_прод</t>
  </si>
  <si>
    <t>Q</t>
  </si>
  <si>
    <t>Pзаб1</t>
  </si>
  <si>
    <t>Pзаб2</t>
  </si>
  <si>
    <t>Pзаб3</t>
  </si>
  <si>
    <t>Pзаб4</t>
  </si>
  <si>
    <t>Pbuf1</t>
  </si>
  <si>
    <t>MD</t>
  </si>
  <si>
    <t>TVD</t>
  </si>
  <si>
    <t>Инклинометрия 1, 3</t>
  </si>
  <si>
    <t>Инклинометрия 2,4</t>
  </si>
  <si>
    <t>Pbuf2</t>
  </si>
  <si>
    <t>Диаметр1,3</t>
  </si>
  <si>
    <t>h</t>
  </si>
  <si>
    <t>d</t>
  </si>
  <si>
    <t>Диаметр2,4</t>
  </si>
  <si>
    <t>Pbuf3</t>
  </si>
  <si>
    <t>Pbuf4</t>
  </si>
  <si>
    <t>MD до стока</t>
  </si>
  <si>
    <t>MD1</t>
  </si>
  <si>
    <t>MD2</t>
  </si>
  <si>
    <t>MD3</t>
  </si>
  <si>
    <t>MD4</t>
  </si>
  <si>
    <t>Pсток1</t>
  </si>
  <si>
    <t>Pсток2</t>
  </si>
  <si>
    <t>Pсток3</t>
  </si>
  <si>
    <t>Pсток4</t>
  </si>
  <si>
    <t>Pсток</t>
  </si>
  <si>
    <t>q1</t>
  </si>
  <si>
    <t>q2</t>
  </si>
  <si>
    <t>q3</t>
  </si>
  <si>
    <t>q4</t>
  </si>
  <si>
    <t>Qsum</t>
  </si>
  <si>
    <t>p Течение к УПН</t>
  </si>
  <si>
    <t>PVT</t>
  </si>
  <si>
    <t>Дано</t>
  </si>
  <si>
    <t>Ответ</t>
  </si>
  <si>
    <t>Задание 2</t>
  </si>
  <si>
    <t>Скважина 3</t>
  </si>
  <si>
    <t>Скважина 5</t>
  </si>
  <si>
    <t>Dэк  внешний, мм</t>
  </si>
  <si>
    <t>T пласта</t>
  </si>
  <si>
    <t>Плотность воды</t>
  </si>
  <si>
    <t>Текущий забой</t>
  </si>
  <si>
    <t>Толщина стенки</t>
  </si>
  <si>
    <t>Глубина спуска ПО</t>
  </si>
  <si>
    <t>Расход г/г (тыс.м3/сут)</t>
  </si>
  <si>
    <t>Pbuf</t>
  </si>
  <si>
    <t>Pзатр</t>
  </si>
  <si>
    <t>Pлин</t>
  </si>
  <si>
    <t>P г/г</t>
  </si>
  <si>
    <t>Pзаб</t>
  </si>
  <si>
    <t>Дебит нефти,т/сут</t>
  </si>
  <si>
    <t>Дебит жидкости, м3/сут</t>
  </si>
  <si>
    <t>Обводненность</t>
  </si>
  <si>
    <t>Дебит газа, тыс.м3/сут</t>
  </si>
  <si>
    <t>Зависимость узлового дебита от расхода</t>
  </si>
  <si>
    <t>P_out</t>
  </si>
  <si>
    <t>pvt</t>
  </si>
  <si>
    <t xml:space="preserve">Расход газа3 </t>
  </si>
  <si>
    <t>Расход газа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</si>
</sst>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3" fillId="6" borderId="0" xfId="0" applyFont="1" applyFill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2" fillId="0" borderId="1" xfId="0" applyFont="1" applyBorder="1"/>
    <xf numFmtId="0" fontId="2" fillId="0" borderId="3" xfId="0" applyFont="1" applyBorder="1"/>
    <xf numFmtId="0" fontId="2" fillId="0" borderId="5" xfId="0" applyFont="1" applyBorder="1"/>
    <xf numFmtId="0" fontId="4" fillId="0" borderId="0" xfId="0" applyFont="1"/>
    <xf numFmtId="0" fontId="4" fillId="6" borderId="0" xfId="0" applyFont="1" applyFill="1"/>
    <xf numFmtId="0" fontId="0" fillId="6" borderId="0" xfId="0" applyFill="1"/>
    <xf numFmtId="0" fontId="2" fillId="7" borderId="0" xfId="0" applyFont="1" applyFill="1"/>
    <xf numFmtId="0" fontId="2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давления в точке стока от дебита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Лист1!$Q$28:$Q$58</c:f>
              <c:numCache>
                <c:formatCode>General</c:formatCode>
                <c:ptCount val="3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Лист1!$R$28:$R$58</c:f>
              <c:numCache>
                <c:formatCode>General</c:formatCode>
                <c:ptCount val="31"/>
                <c:pt idx="0">
                  <c:v>79.40524973032349</c:v>
                </c:pt>
                <c:pt idx="1">
                  <c:v>55.022826401171194</c:v>
                </c:pt>
                <c:pt idx="2">
                  <c:v>27.127496762941732</c:v>
                </c:pt>
                <c:pt idx="3">
                  <c:v>8.9714508570591214</c:v>
                </c:pt>
                <c:pt idx="4">
                  <c:v>2.6910726572952282</c:v>
                </c:pt>
                <c:pt idx="5">
                  <c:v>0.88800250916065882</c:v>
                </c:pt>
                <c:pt idx="6">
                  <c:v>0.85923371431810625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8-45A3-883E-16DCE05CBD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Лист1!$Q$28:$Q$58</c:f>
              <c:numCache>
                <c:formatCode>General</c:formatCode>
                <c:ptCount val="3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Лист1!$S$28:$S$58</c:f>
              <c:numCache>
                <c:formatCode>General</c:formatCode>
                <c:ptCount val="31"/>
                <c:pt idx="0">
                  <c:v>57.222897891137357</c:v>
                </c:pt>
                <c:pt idx="1">
                  <c:v>37.159446846768006</c:v>
                </c:pt>
                <c:pt idx="2">
                  <c:v>16.489321624320048</c:v>
                </c:pt>
                <c:pt idx="3">
                  <c:v>6.2292305165549928</c:v>
                </c:pt>
                <c:pt idx="4">
                  <c:v>2.5745582050475324</c:v>
                </c:pt>
                <c:pt idx="5">
                  <c:v>1.4282226233279154</c:v>
                </c:pt>
                <c:pt idx="6">
                  <c:v>1.1846201478375489</c:v>
                </c:pt>
                <c:pt idx="7">
                  <c:v>0.88377662448411898</c:v>
                </c:pt>
                <c:pt idx="8">
                  <c:v>0.86999905606990846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78-45A3-883E-16DCE05CBDC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Лист1!$Q$28:$Q$58</c:f>
              <c:numCache>
                <c:formatCode>General</c:formatCode>
                <c:ptCount val="3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Лист1!$T$28:$T$58</c:f>
              <c:numCache>
                <c:formatCode>General</c:formatCode>
                <c:ptCount val="31"/>
                <c:pt idx="0">
                  <c:v>93.570001228900608</c:v>
                </c:pt>
                <c:pt idx="1">
                  <c:v>74.474207445874427</c:v>
                </c:pt>
                <c:pt idx="2">
                  <c:v>52.876361098040796</c:v>
                </c:pt>
                <c:pt idx="3">
                  <c:v>31.791533905754935</c:v>
                </c:pt>
                <c:pt idx="4">
                  <c:v>17.10744002992444</c:v>
                </c:pt>
                <c:pt idx="5">
                  <c:v>10.517306556109219</c:v>
                </c:pt>
                <c:pt idx="6">
                  <c:v>5.2747526555308992</c:v>
                </c:pt>
                <c:pt idx="7">
                  <c:v>2.1359116802880442</c:v>
                </c:pt>
                <c:pt idx="8">
                  <c:v>0.88781916013170215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78-45A3-883E-16DCE05CBDC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Лист1!$Q$28:$Q$58</c:f>
              <c:numCache>
                <c:formatCode>General</c:formatCode>
                <c:ptCount val="3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Лист1!$U$28:$U$58</c:f>
              <c:numCache>
                <c:formatCode>General</c:formatCode>
                <c:ptCount val="31"/>
                <c:pt idx="0">
                  <c:v>34.468497949255578</c:v>
                </c:pt>
                <c:pt idx="1">
                  <c:v>9.2240207876462357</c:v>
                </c:pt>
                <c:pt idx="2">
                  <c:v>0.88781833485206485</c:v>
                </c:pt>
                <c:pt idx="3">
                  <c:v>0.89362905852154717</c:v>
                </c:pt>
                <c:pt idx="4">
                  <c:v>0.85795260435928111</c:v>
                </c:pt>
                <c:pt idx="5">
                  <c:v>0.89253672805276052</c:v>
                </c:pt>
                <c:pt idx="6">
                  <c:v>0.87563573540320161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78-45A3-883E-16DCE05CB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248175"/>
        <c:axId val="2102250255"/>
      </c:scatterChart>
      <c:valAx>
        <c:axId val="210224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250255"/>
        <c:crosses val="autoZero"/>
        <c:crossBetween val="midCat"/>
      </c:valAx>
      <c:valAx>
        <c:axId val="21022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24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давления от дебита</a:t>
            </a:r>
          </a:p>
        </c:rich>
      </c:tx>
      <c:layout>
        <c:manualLayout>
          <c:xMode val="edge"/>
          <c:yMode val="edge"/>
          <c:x val="0.31615807580156058"/>
          <c:y val="1.2176560121765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1846843612633529E-2"/>
          <c:y val="7.7922875025237232E-2"/>
          <c:w val="0.92751478198394133"/>
          <c:h val="0.7468390081376814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Лист1!$V$62:$V$72</c:f>
              <c:numCache>
                <c:formatCode>General</c:formatCode>
                <c:ptCount val="11"/>
                <c:pt idx="0">
                  <c:v>1200</c:v>
                </c:pt>
                <c:pt idx="1">
                  <c:v>149.60811875186951</c:v>
                </c:pt>
                <c:pt idx="2">
                  <c:v>115.48297731105257</c:v>
                </c:pt>
                <c:pt idx="3">
                  <c:v>98.827302235968276</c:v>
                </c:pt>
                <c:pt idx="4">
                  <c:v>86.013081887208443</c:v>
                </c:pt>
                <c:pt idx="5">
                  <c:v>75.539846560632611</c:v>
                </c:pt>
                <c:pt idx="6">
                  <c:v>65.93008182537595</c:v>
                </c:pt>
                <c:pt idx="7">
                  <c:v>57.448445162440265</c:v>
                </c:pt>
                <c:pt idx="8">
                  <c:v>49.202525938476313</c:v>
                </c:pt>
                <c:pt idx="9">
                  <c:v>40.971505023273146</c:v>
                </c:pt>
                <c:pt idx="10">
                  <c:v>32.785014824108288</c:v>
                </c:pt>
              </c:numCache>
            </c:numRef>
          </c:xVal>
          <c:yVal>
            <c:numRef>
              <c:f>Лист1!$W$62:$W$72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61-4B3E-8901-BC423A5FF1D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Лист1!$V$62:$V$72</c:f>
              <c:numCache>
                <c:formatCode>General</c:formatCode>
                <c:ptCount val="11"/>
                <c:pt idx="0">
                  <c:v>1200</c:v>
                </c:pt>
                <c:pt idx="1">
                  <c:v>149.60811875186951</c:v>
                </c:pt>
                <c:pt idx="2">
                  <c:v>115.48297731105257</c:v>
                </c:pt>
                <c:pt idx="3">
                  <c:v>98.827302235968276</c:v>
                </c:pt>
                <c:pt idx="4">
                  <c:v>86.013081887208443</c:v>
                </c:pt>
                <c:pt idx="5">
                  <c:v>75.539846560632611</c:v>
                </c:pt>
                <c:pt idx="6">
                  <c:v>65.93008182537595</c:v>
                </c:pt>
                <c:pt idx="7">
                  <c:v>57.448445162440265</c:v>
                </c:pt>
                <c:pt idx="8">
                  <c:v>49.202525938476313</c:v>
                </c:pt>
                <c:pt idx="9">
                  <c:v>40.971505023273146</c:v>
                </c:pt>
                <c:pt idx="10">
                  <c:v>32.785014824108288</c:v>
                </c:pt>
              </c:numCache>
            </c:numRef>
          </c:xVal>
          <c:yVal>
            <c:numRef>
              <c:f>Лист1!$X$62:$X$72</c:f>
              <c:numCache>
                <c:formatCode>General</c:formatCode>
                <c:ptCount val="11"/>
                <c:pt idx="0">
                  <c:v>0.8665081338052425</c:v>
                </c:pt>
                <c:pt idx="1">
                  <c:v>0.87171906089881168</c:v>
                </c:pt>
                <c:pt idx="2">
                  <c:v>0.80344686553669531</c:v>
                </c:pt>
                <c:pt idx="3">
                  <c:v>0.8784248397586476</c:v>
                </c:pt>
                <c:pt idx="4">
                  <c:v>0.88805586705421424</c:v>
                </c:pt>
                <c:pt idx="5">
                  <c:v>0.88927399331881407</c:v>
                </c:pt>
                <c:pt idx="6">
                  <c:v>0.86175412093483217</c:v>
                </c:pt>
                <c:pt idx="7">
                  <c:v>0.89244519869642647</c:v>
                </c:pt>
                <c:pt idx="8">
                  <c:v>0.8905472905073929</c:v>
                </c:pt>
                <c:pt idx="9">
                  <c:v>0.88781632126194876</c:v>
                </c:pt>
                <c:pt idx="10">
                  <c:v>0.87452237599106764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61-4B3E-8901-BC423A5FF1D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Лист1!$V$62:$V$72</c:f>
              <c:numCache>
                <c:formatCode>General</c:formatCode>
                <c:ptCount val="11"/>
                <c:pt idx="0">
                  <c:v>1200</c:v>
                </c:pt>
                <c:pt idx="1">
                  <c:v>149.60811875186951</c:v>
                </c:pt>
                <c:pt idx="2">
                  <c:v>115.48297731105257</c:v>
                </c:pt>
                <c:pt idx="3">
                  <c:v>98.827302235968276</c:v>
                </c:pt>
                <c:pt idx="4">
                  <c:v>86.013081887208443</c:v>
                </c:pt>
                <c:pt idx="5">
                  <c:v>75.539846560632611</c:v>
                </c:pt>
                <c:pt idx="6">
                  <c:v>65.93008182537595</c:v>
                </c:pt>
                <c:pt idx="7">
                  <c:v>57.448445162440265</c:v>
                </c:pt>
                <c:pt idx="8">
                  <c:v>49.202525938476313</c:v>
                </c:pt>
                <c:pt idx="9">
                  <c:v>40.971505023273146</c:v>
                </c:pt>
                <c:pt idx="10">
                  <c:v>32.785014824108288</c:v>
                </c:pt>
              </c:numCache>
            </c:numRef>
          </c:xVal>
          <c:yVal>
            <c:numRef>
              <c:f>Лист1!$Y$62:$Y$72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61-4B3E-8901-BC423A5F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765679"/>
        <c:axId val="342766927"/>
      </c:scatterChart>
      <c:valAx>
        <c:axId val="3427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766927"/>
        <c:crosses val="autoZero"/>
        <c:crossBetween val="midCat"/>
      </c:valAx>
      <c:valAx>
        <c:axId val="34276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76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5</xdr:row>
      <xdr:rowOff>0</xdr:rowOff>
    </xdr:from>
    <xdr:to>
      <xdr:col>23</xdr:col>
      <xdr:colOff>304800</xdr:colOff>
      <xdr:row>6</xdr:row>
      <xdr:rowOff>114300</xdr:rowOff>
    </xdr:to>
    <xdr:sp macro="" textlink="">
      <xdr:nvSpPr>
        <xdr:cNvPr id="1025" name="AutoShape 1" descr="https://rienm.ru/pluginfile.php/9122/mod_assign/intro/image%20%281%29.png"/>
        <xdr:cNvSpPr>
          <a:spLocks noChangeAspect="1" noChangeArrowheads="1"/>
        </xdr:cNvSpPr>
      </xdr:nvSpPr>
      <xdr:spPr bwMode="auto">
        <a:xfrm>
          <a:off x="140208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10667</xdr:colOff>
      <xdr:row>0</xdr:row>
      <xdr:rowOff>0</xdr:rowOff>
    </xdr:from>
    <xdr:to>
      <xdr:col>27</xdr:col>
      <xdr:colOff>373219</xdr:colOff>
      <xdr:row>25</xdr:row>
      <xdr:rowOff>38100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5067" y="0"/>
          <a:ext cx="8287352" cy="4800600"/>
        </a:xfrm>
        <a:prstGeom prst="rect">
          <a:avLst/>
        </a:prstGeom>
      </xdr:spPr>
    </xdr:pic>
    <xdr:clientData/>
  </xdr:twoCellAnchor>
  <xdr:twoCellAnchor>
    <xdr:from>
      <xdr:col>21</xdr:col>
      <xdr:colOff>38100</xdr:colOff>
      <xdr:row>26</xdr:row>
      <xdr:rowOff>9525</xdr:rowOff>
    </xdr:from>
    <xdr:to>
      <xdr:col>28</xdr:col>
      <xdr:colOff>342900</xdr:colOff>
      <xdr:row>40</xdr:row>
      <xdr:rowOff>85725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60</xdr:row>
      <xdr:rowOff>123825</xdr:rowOff>
    </xdr:from>
    <xdr:to>
      <xdr:col>14</xdr:col>
      <xdr:colOff>304800</xdr:colOff>
      <xdr:row>80</xdr:row>
      <xdr:rowOff>28575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/Desktop/&#1090;&#1077;&#1095;&#1077;&#1085;&#1080;&#1077;%20&#1092;&#1083;&#1102;&#1080;&#1076;&#1072;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definedNames>
      <definedName name="crv_interpolation"/>
      <definedName name="GLV_q_gas_sm3day"/>
      <definedName name="IPR_pwf_atma"/>
      <definedName name="MF_p_pipeline_atma"/>
      <definedName name="PVT_encode_string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3" name="Таблица3" displayName="Таблица3" ref="B11:C14" totalsRowShown="0">
  <autoFilter ref="B11:C14"/>
  <tableColumns count="2">
    <tableColumn id="1" name="MD"/>
    <tableColumn id="2" name="TV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E11:F14" totalsRowShown="0">
  <autoFilter ref="E11:F14"/>
  <tableColumns count="2">
    <tableColumn id="1" name="MD"/>
    <tableColumn id="2" name="TV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Таблица5" displayName="Таблица5" ref="H11:I13" totalsRowShown="0">
  <autoFilter ref="H11:I13"/>
  <tableColumns count="2">
    <tableColumn id="1" name="h"/>
    <tableColumn id="2" name="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Таблица6" displayName="Таблица6" ref="K11:L13" totalsRowShown="0">
  <autoFilter ref="K11:L13"/>
  <tableColumns count="2">
    <tableColumn id="1" name="h"/>
    <tableColumn id="2" name="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6"/>
  <sheetViews>
    <sheetView tabSelected="1" zoomScaleNormal="100" workbookViewId="0">
      <selection activeCell="R87" sqref="R87"/>
    </sheetView>
  </sheetViews>
  <sheetFormatPr defaultRowHeight="15" x14ac:dyDescent="0.25"/>
  <cols>
    <col min="1" max="1" width="16.140625" customWidth="1"/>
    <col min="2" max="3" width="11.85546875" customWidth="1"/>
    <col min="5" max="6" width="11.85546875" customWidth="1"/>
    <col min="8" max="9" width="11.85546875" customWidth="1"/>
    <col min="11" max="12" width="11.85546875" customWidth="1"/>
  </cols>
  <sheetData>
    <row r="1" spans="1:12" x14ac:dyDescent="0.25">
      <c r="A1" s="5" t="s">
        <v>39</v>
      </c>
    </row>
    <row r="2" spans="1:12" x14ac:dyDescent="0.25">
      <c r="A2" t="s">
        <v>0</v>
      </c>
      <c r="B2">
        <v>8.5</v>
      </c>
    </row>
    <row r="3" spans="1:12" x14ac:dyDescent="0.25">
      <c r="A3" t="s">
        <v>1</v>
      </c>
      <c r="B3">
        <v>804.7</v>
      </c>
    </row>
    <row r="4" spans="1:12" x14ac:dyDescent="0.25">
      <c r="A4" t="s">
        <v>2</v>
      </c>
      <c r="B4">
        <v>0.9</v>
      </c>
    </row>
    <row r="5" spans="1:12" x14ac:dyDescent="0.25">
      <c r="A5" t="s">
        <v>3</v>
      </c>
      <c r="B5">
        <v>1106.8</v>
      </c>
    </row>
    <row r="6" spans="1:12" x14ac:dyDescent="0.25">
      <c r="A6" t="s">
        <v>38</v>
      </c>
      <c r="B6" t="str">
        <f>[1]!PVT_encode_string(0.9,$B$3/1000,$B$5/1000,121.2,121.2,156)</f>
        <v>{"gamma_gas":0.9,"gamma_oil":0.8047,"gamma_wat":1.1068,"rsb_m3m3":121.2,"rp_m3m3":121.2,"pb_atma":156}</v>
      </c>
    </row>
    <row r="7" spans="1:12" x14ac:dyDescent="0.25">
      <c r="A7" t="s">
        <v>4</v>
      </c>
    </row>
    <row r="9" spans="1:12" x14ac:dyDescent="0.25">
      <c r="B9" s="1" t="s">
        <v>13</v>
      </c>
      <c r="C9" s="1"/>
      <c r="E9" s="1" t="s">
        <v>14</v>
      </c>
      <c r="F9" s="1"/>
      <c r="H9" s="1" t="s">
        <v>16</v>
      </c>
      <c r="I9" s="1"/>
      <c r="K9" s="1" t="s">
        <v>19</v>
      </c>
      <c r="L9" s="1"/>
    </row>
    <row r="10" spans="1:12" x14ac:dyDescent="0.25">
      <c r="B10" t="s">
        <v>11</v>
      </c>
      <c r="C10" t="s">
        <v>12</v>
      </c>
      <c r="E10" t="s">
        <v>11</v>
      </c>
      <c r="F10" t="s">
        <v>12</v>
      </c>
      <c r="H10" t="s">
        <v>17</v>
      </c>
      <c r="I10" t="s">
        <v>18</v>
      </c>
      <c r="K10" t="s">
        <v>17</v>
      </c>
      <c r="L10" t="s">
        <v>18</v>
      </c>
    </row>
    <row r="11" spans="1:12" x14ac:dyDescent="0.25">
      <c r="B11" t="s">
        <v>11</v>
      </c>
      <c r="C11" t="s">
        <v>12</v>
      </c>
      <c r="E11" t="s">
        <v>11</v>
      </c>
      <c r="F11" t="s">
        <v>12</v>
      </c>
      <c r="H11" t="s">
        <v>17</v>
      </c>
      <c r="I11" t="s">
        <v>18</v>
      </c>
      <c r="K11" t="s">
        <v>17</v>
      </c>
      <c r="L11" t="s">
        <v>18</v>
      </c>
    </row>
    <row r="12" spans="1:12" x14ac:dyDescent="0.25">
      <c r="B12">
        <v>0</v>
      </c>
      <c r="C12">
        <v>0</v>
      </c>
      <c r="E12">
        <v>0</v>
      </c>
      <c r="F12">
        <v>0</v>
      </c>
      <c r="H12">
        <v>951</v>
      </c>
      <c r="I12">
        <v>62</v>
      </c>
      <c r="K12">
        <v>948</v>
      </c>
      <c r="L12">
        <v>70</v>
      </c>
    </row>
    <row r="13" spans="1:12" x14ac:dyDescent="0.25">
      <c r="B13">
        <v>951</v>
      </c>
      <c r="C13">
        <v>851</v>
      </c>
      <c r="E13">
        <v>948</v>
      </c>
      <c r="F13">
        <v>948</v>
      </c>
      <c r="H13">
        <v>1800</v>
      </c>
      <c r="I13">
        <v>91</v>
      </c>
      <c r="K13">
        <v>1932</v>
      </c>
      <c r="L13">
        <v>90</v>
      </c>
    </row>
    <row r="14" spans="1:12" x14ac:dyDescent="0.25">
      <c r="B14">
        <v>1800</v>
      </c>
      <c r="C14">
        <v>1500</v>
      </c>
      <c r="E14">
        <v>1932</v>
      </c>
      <c r="F14">
        <v>1932</v>
      </c>
    </row>
    <row r="27" spans="3:21" x14ac:dyDescent="0.25">
      <c r="C27" s="2" t="s">
        <v>5</v>
      </c>
      <c r="D27" s="2" t="s">
        <v>6</v>
      </c>
      <c r="E27" s="2" t="s">
        <v>7</v>
      </c>
      <c r="F27" s="2" t="s">
        <v>8</v>
      </c>
      <c r="G27" s="2" t="s">
        <v>9</v>
      </c>
      <c r="I27" s="2" t="s">
        <v>10</v>
      </c>
      <c r="J27" s="2" t="s">
        <v>15</v>
      </c>
      <c r="K27" s="2" t="s">
        <v>20</v>
      </c>
      <c r="L27" s="2" t="s">
        <v>21</v>
      </c>
      <c r="R27" s="2" t="s">
        <v>27</v>
      </c>
      <c r="S27" s="2" t="s">
        <v>28</v>
      </c>
      <c r="T27" s="2" t="s">
        <v>29</v>
      </c>
      <c r="U27" s="2" t="s">
        <v>30</v>
      </c>
    </row>
    <row r="28" spans="3:21" x14ac:dyDescent="0.25">
      <c r="C28">
        <v>1</v>
      </c>
      <c r="D28">
        <f>[1]!IPR_pwf_atma(0.39,233,C28,29,156)</f>
        <v>230.43589743589743</v>
      </c>
      <c r="E28">
        <f>[1]!IPR_pwf_atma(0.49,231,C28,67,156)</f>
        <v>228.9591836734694</v>
      </c>
      <c r="F28">
        <f>[1]!IPR_pwf_atma(0.49,237,C28,65,156)</f>
        <v>234.9591836734694</v>
      </c>
      <c r="G28">
        <f>[1]!IPR_pwf_atma(0.35,220.5,C28,83,156)</f>
        <v>217.64285714285714</v>
      </c>
      <c r="I28">
        <f>[1]!MF_p_pipeline_atma(D28,98,20,Таблица3[],Таблица5[],C28,0.29,,$B$6,0)</f>
        <v>132.26260032851025</v>
      </c>
      <c r="J28">
        <f>[1]!MF_p_pipeline_atma(E28,98,20,Таблица4[],Таблица6[],C28,0.67,,$B$6,0)</f>
        <v>102.13281245893202</v>
      </c>
      <c r="K28">
        <f>[1]!MF_p_pipeline_atma(F28,98,20,Таблица3[],Таблица5[],C28,0.65,,$B$6,0)</f>
        <v>136.50369106682615</v>
      </c>
      <c r="L28">
        <f>[1]!MF_p_pipeline_atma(G28,98,20,Таблица4[],Таблица6[],C28,0.83,,$B$6,0)</f>
        <v>90.344362427003446</v>
      </c>
      <c r="O28" s="1" t="s">
        <v>22</v>
      </c>
      <c r="P28" s="1"/>
      <c r="Q28">
        <v>1</v>
      </c>
      <c r="R28">
        <f>[1]!MF_p_pipeline_atma(I28,98,20,$P$29,101,C28,0.29,,$B$6,0)</f>
        <v>79.40524973032349</v>
      </c>
      <c r="S28">
        <f>[1]!MF_p_pipeline_atma(J28,98,20,$P$30,101,C28,0.67,,$B$6,0)</f>
        <v>57.222897891137357</v>
      </c>
      <c r="T28">
        <f>[1]!MF_p_pipeline_atma(K28,98,20,$P$31,103,C28,0.65,,$B$6,0)</f>
        <v>93.570001228900608</v>
      </c>
      <c r="U28">
        <f>[1]!MF_p_pipeline_atma(L28,98,20,$P$32,105,C28,0.83,,$B$6,0)</f>
        <v>34.468497949255578</v>
      </c>
    </row>
    <row r="29" spans="3:21" x14ac:dyDescent="0.25">
      <c r="C29">
        <v>10</v>
      </c>
      <c r="D29">
        <f>[1]!IPR_pwf_atma(0.39,233,C29,29,156)</f>
        <v>207.35897435897436</v>
      </c>
      <c r="E29">
        <f>[1]!IPR_pwf_atma(0.49,231,C29,67,156)</f>
        <v>210.59183673469389</v>
      </c>
      <c r="F29">
        <f>[1]!IPR_pwf_atma(0.49,237,C29,65,156)</f>
        <v>216.59183673469389</v>
      </c>
      <c r="G29">
        <f>[1]!IPR_pwf_atma(0.35,220.5,C29,83,156)</f>
        <v>191.92857142857142</v>
      </c>
      <c r="I29">
        <f>[1]!MF_p_pipeline_atma(D29,98,20,Таблица3[],Таблица5[],C29,0.29,,$B$6,0)</f>
        <v>109.44246467573477</v>
      </c>
      <c r="J29">
        <f>[1]!MF_p_pipeline_atma(E29,98,20,Таблица4[],Таблица6[],C29,0.67,,$B$6,0)</f>
        <v>83.091300934075662</v>
      </c>
      <c r="K29">
        <f>[1]!MF_p_pipeline_atma(F29,98,20,Таблица3[],Таблица5[],C29,0.65,,$B$6,0)</f>
        <v>118.42049247587094</v>
      </c>
      <c r="L29">
        <f>[1]!MF_p_pipeline_atma(G29,98,20,Таблица4[],Таблица6[],C29,0.83,,$B$6,0)</f>
        <v>62.853100507090744</v>
      </c>
      <c r="O29" t="s">
        <v>23</v>
      </c>
      <c r="P29">
        <f>(499^2+599^2)^(1/2)</f>
        <v>779.61657242518902</v>
      </c>
      <c r="Q29">
        <v>10</v>
      </c>
      <c r="R29">
        <f>[1]!MF_p_pipeline_atma(I29,98,20,$P$29,101,C29,0.29,,$B$6,0)</f>
        <v>55.022826401171194</v>
      </c>
      <c r="S29">
        <f>[1]!MF_p_pipeline_atma(J29,98,20,$P$30,101,C29,0.67,,$B$6,0)</f>
        <v>37.159446846768006</v>
      </c>
      <c r="T29">
        <f>[1]!MF_p_pipeline_atma(K29,98,20,$P$31,103,C29,0.65,,$B$6,0)</f>
        <v>74.474207445874427</v>
      </c>
      <c r="U29">
        <f>[1]!MF_p_pipeline_atma(L29,98,20,$P$32,105,C29,0.83,,$B$6,0)</f>
        <v>9.2240207876462357</v>
      </c>
    </row>
    <row r="30" spans="3:21" x14ac:dyDescent="0.25">
      <c r="C30">
        <v>20</v>
      </c>
      <c r="D30">
        <f>[1]!IPR_pwf_atma(0.39,233,C30,29,156)</f>
        <v>181.71794871794873</v>
      </c>
      <c r="E30">
        <f>[1]!IPR_pwf_atma(0.49,231,C30,67,156)</f>
        <v>190.18367346938774</v>
      </c>
      <c r="F30">
        <f>[1]!IPR_pwf_atma(0.49,237,C30,65,156)</f>
        <v>196.18367346938774</v>
      </c>
      <c r="G30">
        <f>[1]!IPR_pwf_atma(0.35,220.5,C30,83,156)</f>
        <v>163.35714285714286</v>
      </c>
      <c r="I30">
        <f>[1]!MF_p_pipeline_atma(D30,98,20,Таблица3[],Таблица5[],C30,0.29,,$B$6,0)</f>
        <v>83.255705894886688</v>
      </c>
      <c r="J30">
        <f>[1]!MF_p_pipeline_atma(E30,98,20,Таблица4[],Таблица6[],C30,0.67,,$B$6,0)</f>
        <v>61.603385150107265</v>
      </c>
      <c r="K30">
        <f>[1]!MF_p_pipeline_atma(F30,98,20,Таблица3[],Таблица5[],C30,0.65,,$B$6,0)</f>
        <v>97.953083736699412</v>
      </c>
      <c r="L30">
        <f>[1]!MF_p_pipeline_atma(G30,98,20,Таблица4[],Таблица6[],C30,0.83,,$B$6,0)</f>
        <v>32.503657374296765</v>
      </c>
      <c r="O30" t="s">
        <v>24</v>
      </c>
      <c r="P30">
        <f>(500^2+400^2)^(1/2)</f>
        <v>640.31242374328485</v>
      </c>
      <c r="Q30">
        <v>20</v>
      </c>
      <c r="R30">
        <f>[1]!MF_p_pipeline_atma(I30,98,20,$P$29,101,C30,0.29,,$B$6,0)</f>
        <v>27.127496762941732</v>
      </c>
      <c r="S30">
        <f>[1]!MF_p_pipeline_atma(J30,98,20,$P$30,101,C30,0.67,,$B$6,0)</f>
        <v>16.489321624320048</v>
      </c>
      <c r="T30">
        <f>[1]!MF_p_pipeline_atma(K30,98,20,$P$31,103,C30,0.65,,$B$6,0)</f>
        <v>52.876361098040796</v>
      </c>
      <c r="U30">
        <f>[1]!MF_p_pipeline_atma(L30,98,20,$P$32,105,C30,0.83,,$B$6,0)</f>
        <v>0.88781833485206485</v>
      </c>
    </row>
    <row r="31" spans="3:21" x14ac:dyDescent="0.25">
      <c r="C31">
        <v>30</v>
      </c>
      <c r="D31">
        <f>[1]!IPR_pwf_atma(0.39,233,C31,29,156)</f>
        <v>156.07692307692307</v>
      </c>
      <c r="E31">
        <f>[1]!IPR_pwf_atma(0.49,231,C31,67,156)</f>
        <v>169.77551020408163</v>
      </c>
      <c r="F31">
        <f>[1]!IPR_pwf_atma(0.49,237,C31,65,156)</f>
        <v>175.77551020408163</v>
      </c>
      <c r="G31">
        <f>[1]!IPR_pwf_atma(0.35,220.5,C31,83,156)</f>
        <v>134.53658919733374</v>
      </c>
      <c r="I31">
        <f>[1]!MF_p_pipeline_atma(D31,98,20,Таблица3[],Таблица5[],C31,0.29,,$B$6,0)</f>
        <v>58.021619057929243</v>
      </c>
      <c r="J31">
        <f>[1]!MF_p_pipeline_atma(E31,98,20,Таблица4[],Таблица6[],C31,0.67,,$B$6,0)</f>
        <v>41.436576070422852</v>
      </c>
      <c r="K31">
        <f>[1]!MF_p_pipeline_atma(F31,98,20,Таблица3[],Таблица5[],C31,0.65,,$B$6,0)</f>
        <v>77.759043105805247</v>
      </c>
      <c r="L31">
        <f>[1]!MF_p_pipeline_atma(G31,98,20,Таблица4[],Таблица6[],C31,0.83,,$B$6,0)</f>
        <v>14.81489960151799</v>
      </c>
      <c r="O31" t="s">
        <v>25</v>
      </c>
      <c r="P31">
        <f>(499^2+400^2)^(1/2)</f>
        <v>639.53186003513542</v>
      </c>
      <c r="Q31">
        <v>30</v>
      </c>
      <c r="R31">
        <f>[1]!MF_p_pipeline_atma(I31,98,20,$P$29,101,C31,0.29,,$B$6,0)</f>
        <v>8.9714508570591214</v>
      </c>
      <c r="S31">
        <f>[1]!MF_p_pipeline_atma(J31,98,20,$P$30,101,C31,0.67,,$B$6,0)</f>
        <v>6.2292305165549928</v>
      </c>
      <c r="T31">
        <f>[1]!MF_p_pipeline_atma(K31,98,20,$P$31,103,C31,0.65,,$B$6,0)</f>
        <v>31.791533905754935</v>
      </c>
      <c r="U31">
        <f>[1]!MF_p_pipeline_atma(L31,98,20,$P$32,105,C31,0.83,,$B$6,0)</f>
        <v>0.89362905852154717</v>
      </c>
    </row>
    <row r="32" spans="3:21" x14ac:dyDescent="0.25">
      <c r="C32">
        <v>40</v>
      </c>
      <c r="D32">
        <f>[1]!IPR_pwf_atma(0.39,233,C32,29,156)</f>
        <v>128.87715242452688</v>
      </c>
      <c r="E32">
        <f>[1]!IPR_pwf_atma(0.49,231,C32,67,156)</f>
        <v>149.32434575414629</v>
      </c>
      <c r="F32">
        <f>[1]!IPR_pwf_atma(0.49,237,C32,65,156)</f>
        <v>155.36694638394232</v>
      </c>
      <c r="G32">
        <f>[1]!IPR_pwf_atma(0.35,220.5,C32,83,156)</f>
        <v>104.46697286451814</v>
      </c>
      <c r="I32">
        <f>[1]!MF_p_pipeline_atma(D32,98,20,Таблица3[],Таблица5[],C32,0.29,,$B$6,0)</f>
        <v>37.758620764796333</v>
      </c>
      <c r="J32">
        <f>[1]!MF_p_pipeline_atma(E32,98,20,Таблица4[],Таблица6[],C32,0.67,,$B$6,0)</f>
        <v>28.026111474363127</v>
      </c>
      <c r="K32">
        <f>[1]!MF_p_pipeline_atma(F32,98,20,Таблица3[],Таблица5[],C32,0.65,,$B$6,0)</f>
        <v>60.382599073375204</v>
      </c>
      <c r="L32">
        <f>[1]!MF_p_pipeline_atma(G32,98,20,Таблица4[],Таблица6[],C32,0.83,,$B$6,0)</f>
        <v>7.8743129815406965</v>
      </c>
      <c r="O32" t="s">
        <v>26</v>
      </c>
      <c r="P32">
        <f>(500^2+599^2)^(1/2)</f>
        <v>780.25700894000306</v>
      </c>
      <c r="Q32">
        <v>40</v>
      </c>
      <c r="R32">
        <f>[1]!MF_p_pipeline_atma(I32,98,20,$P$29,101,C32,0.29,,$B$6,0)</f>
        <v>2.6910726572952282</v>
      </c>
      <c r="S32">
        <f>[1]!MF_p_pipeline_atma(J32,98,20,$P$30,101,C32,0.67,,$B$6,0)</f>
        <v>2.5745582050475324</v>
      </c>
      <c r="T32">
        <f>[1]!MF_p_pipeline_atma(K32,98,20,$P$31,103,C32,0.65,,$B$6,0)</f>
        <v>17.10744002992444</v>
      </c>
      <c r="U32">
        <f>[1]!MF_p_pipeline_atma(L32,98,20,$P$32,105,C32,0.83,,$B$6,0)</f>
        <v>0.85795260435928111</v>
      </c>
    </row>
    <row r="33" spans="3:21" x14ac:dyDescent="0.25">
      <c r="C33">
        <v>50</v>
      </c>
      <c r="D33">
        <f>[1]!IPR_pwf_atma(0.39,233,C33,29,156)</f>
        <v>96.95830238162678</v>
      </c>
      <c r="E33">
        <f>[1]!IPR_pwf_atma(0.49,231,C33,67,156)</f>
        <v>128.1396549483822</v>
      </c>
      <c r="F33">
        <f>[1]!IPR_pwf_atma(0.49,237,C33,65,156)</f>
        <v>134.4552441692895</v>
      </c>
      <c r="G33">
        <f>[1]!IPR_pwf_atma(0.35,220.5,C33,83,156)</f>
        <v>70.889729329733996</v>
      </c>
      <c r="I33">
        <f>[1]!MF_p_pipeline_atma(D33,98,20,Таблица3[],Таблица5[],C33,0.29,,$B$6,0)</f>
        <v>22.225919366162259</v>
      </c>
      <c r="J33">
        <f>[1]!MF_p_pipeline_atma(E33,98,20,Таблица4[],Таблица6[],C33,0.67,,$B$6,0)</f>
        <v>21.334482480845743</v>
      </c>
      <c r="K33">
        <f>[1]!MF_p_pipeline_atma(F33,98,20,Таблица3[],Таблица5[],C33,0.65,,$B$6,0)</f>
        <v>47.277913430411061</v>
      </c>
      <c r="L33">
        <f>[1]!MF_p_pipeline_atma(G33,98,20,Таблица4[],Таблица6[],C33,0.83,,$B$6,0)</f>
        <v>4.0080242204012588</v>
      </c>
      <c r="Q33">
        <v>50</v>
      </c>
      <c r="R33">
        <f>[1]!MF_p_pipeline_atma(I33,98,20,$P$29,101,C33,0.29,,$B$6,0)</f>
        <v>0.88800250916065882</v>
      </c>
      <c r="S33">
        <f>[1]!MF_p_pipeline_atma(J33,98,20,$P$30,101,C33,0.67,,$B$6,0)</f>
        <v>1.4282226233279154</v>
      </c>
      <c r="T33">
        <f>[1]!MF_p_pipeline_atma(K33,98,20,$P$31,103,C33,0.65,,$B$6,0)</f>
        <v>10.517306556109219</v>
      </c>
      <c r="U33">
        <f>[1]!MF_p_pipeline_atma(L33,98,20,$P$32,105,C33,0.83,,$B$6,0)</f>
        <v>0.89253672805276052</v>
      </c>
    </row>
    <row r="34" spans="3:21" x14ac:dyDescent="0.25">
      <c r="C34">
        <v>60</v>
      </c>
      <c r="D34">
        <f>[1]!IPR_pwf_atma(0.39,233,C34,29,156)</f>
        <v>53.033603420767101</v>
      </c>
      <c r="E34">
        <f>[1]!IPR_pwf_atma(0.49,231,C34,67,156)</f>
        <v>105.54290561418475</v>
      </c>
      <c r="F34">
        <f>[1]!IPR_pwf_atma(0.49,237,C34,65,156)</f>
        <v>112.25186029917299</v>
      </c>
      <c r="G34">
        <f>[1]!IPR_pwf_atma(0.35,220.5,C34,83,156)</f>
        <v>10.740565794874289</v>
      </c>
      <c r="I34">
        <f>[1]!MF_p_pipeline_atma(D34,98,20,Таблица3[],Таблица5[],C34,0.29,,$B$6,0)</f>
        <v>4.3365969337231682</v>
      </c>
      <c r="J34">
        <f>[1]!MF_p_pipeline_atma(E34,98,20,Таблица4[],Таблица6[],C34,0.67,,$B$6,0)</f>
        <v>17.056635633272077</v>
      </c>
      <c r="K34">
        <f>[1]!MF_p_pipeline_atma(F34,98,20,Таблица3[],Таблица5[],C34,0.65,,$B$6,0)</f>
        <v>32.008779668582719</v>
      </c>
      <c r="L34">
        <f>[1]!MF_p_pipeline_atma(G34,98,20,Таблица4[],Таблица6[],C34,0.83,,$B$6,0)</f>
        <v>0.87563573540320161</v>
      </c>
      <c r="Q34">
        <v>60</v>
      </c>
      <c r="R34">
        <f>[1]!MF_p_pipeline_atma(I34,98,20,$P$29,101,C34,0.29,,$B$6,0)</f>
        <v>0.85923371431810625</v>
      </c>
      <c r="S34">
        <f>[1]!MF_p_pipeline_atma(J34,98,20,$P$30,101,C34,0.67,,$B$6,0)</f>
        <v>1.1846201478375489</v>
      </c>
      <c r="T34">
        <f>[1]!MF_p_pipeline_atma(K34,98,20,$P$31,103,C34,0.65,,$B$6,0)</f>
        <v>5.2747526555308992</v>
      </c>
      <c r="U34">
        <f>[1]!MF_p_pipeline_atma(L34,98,20,$P$32,105,C34,0.83,,$B$6,0)</f>
        <v>0.87563573540320161</v>
      </c>
    </row>
    <row r="35" spans="3:21" x14ac:dyDescent="0.25">
      <c r="C35">
        <v>70</v>
      </c>
      <c r="D35">
        <f>[1]!IPR_pwf_atma(0.39,233,C35,29,156)</f>
        <v>0</v>
      </c>
      <c r="E35">
        <f>[1]!IPR_pwf_atma(0.49,231,C35,67,156)</f>
        <v>80.195749773322589</v>
      </c>
      <c r="F35">
        <f>[1]!IPR_pwf_atma(0.49,237,C35,65,156)</f>
        <v>87.734429112419733</v>
      </c>
      <c r="G35">
        <f>[1]!IPR_pwf_atma(0.35,220.5,C35,83,156)</f>
        <v>0</v>
      </c>
      <c r="I35">
        <f>[1]!MF_p_pipeline_atma(D35,98,20,Таблица3[],Таблица5[],C35,0.29,,$B$6,0)</f>
        <v>0</v>
      </c>
      <c r="J35">
        <f>[1]!MF_p_pipeline_atma(E35,98,20,Таблица4[],Таблица6[],C35,0.67,,$B$6,0)</f>
        <v>8.589166987942793</v>
      </c>
      <c r="K35">
        <f>[1]!MF_p_pipeline_atma(F35,98,20,Таблица3[],Таблица5[],C35,0.65,,$B$6,0)</f>
        <v>18.55540952583711</v>
      </c>
      <c r="L35">
        <f>[1]!MF_p_pipeline_atma(G35,98,20,Таблица4[],Таблица6[],C35,0.83,,$B$6,0)</f>
        <v>0</v>
      </c>
      <c r="Q35">
        <v>70</v>
      </c>
      <c r="R35">
        <f>[1]!MF_p_pipeline_atma(I35,98,20,$P$29,101,C35,0.29,,$B$6,0)</f>
        <v>0</v>
      </c>
      <c r="S35">
        <f>[1]!MF_p_pipeline_atma(J35,98,20,$P$30,101,C35,0.67,,$B$6,0)</f>
        <v>0.88377662448411898</v>
      </c>
      <c r="T35">
        <f>[1]!MF_p_pipeline_atma(K35,98,20,$P$31,103,C35,0.65,,$B$6,0)</f>
        <v>2.1359116802880442</v>
      </c>
      <c r="U35">
        <f>[1]!MF_p_pipeline_atma(L35,98,20,$P$32,105,C35,0.83,,$B$6,0)</f>
        <v>0</v>
      </c>
    </row>
    <row r="36" spans="3:21" x14ac:dyDescent="0.25">
      <c r="C36">
        <v>80</v>
      </c>
      <c r="D36">
        <f>[1]!IPR_pwf_atma(0.39,233,C36,29,156)</f>
        <v>0</v>
      </c>
      <c r="E36">
        <f>[1]!IPR_pwf_atma(0.49,231,C36,67,156)</f>
        <v>40.799320961458349</v>
      </c>
      <c r="F36">
        <f>[1]!IPR_pwf_atma(0.49,237,C36,65,156)</f>
        <v>56.459247442490614</v>
      </c>
      <c r="G36">
        <f>[1]!IPR_pwf_atma(0.35,220.5,C36,83,156)</f>
        <v>0</v>
      </c>
      <c r="I36">
        <f>[1]!MF_p_pipeline_atma(D36,98,20,Таблица3[],Таблица5[],C36,0.29,,$B$6,0)</f>
        <v>0</v>
      </c>
      <c r="J36">
        <f>[1]!MF_p_pipeline_atma(E36,98,20,Таблица4[],Таблица6[],C36,0.67,,$B$6,0)</f>
        <v>0.86999905606990846</v>
      </c>
      <c r="K36">
        <f>[1]!MF_p_pipeline_atma(F36,98,20,Таблица3[],Таблица5[],C36,0.65,,$B$6,0)</f>
        <v>5.3904433839204104</v>
      </c>
      <c r="L36">
        <f>[1]!MF_p_pipeline_atma(G36,98,20,Таблица4[],Таблица6[],C36,0.83,,$B$6,0)</f>
        <v>0</v>
      </c>
      <c r="Q36">
        <v>80</v>
      </c>
      <c r="R36">
        <f>[1]!MF_p_pipeline_atma(I36,98,20,$P$29,101,C36,0.29,,$B$6,0)</f>
        <v>0</v>
      </c>
      <c r="S36">
        <f>[1]!MF_p_pipeline_atma(J36,98,20,$P$30,101,C36,0.67,,$B$6,0)</f>
        <v>0.86999905606990846</v>
      </c>
      <c r="T36">
        <f>[1]!MF_p_pipeline_atma(K36,98,20,$P$31,103,C36,0.65,,$B$6,0)</f>
        <v>0.88781916013170215</v>
      </c>
      <c r="U36">
        <f>[1]!MF_p_pipeline_atma(L36,98,20,$P$32,105,C36,0.83,,$B$6,0)</f>
        <v>0</v>
      </c>
    </row>
    <row r="37" spans="3:21" x14ac:dyDescent="0.25">
      <c r="C37">
        <v>90</v>
      </c>
      <c r="D37">
        <f>[1]!IPR_pwf_atma(0.39,233,C37,29,156)</f>
        <v>0</v>
      </c>
      <c r="E37">
        <f>[1]!IPR_pwf_atma(0.49,231,C37,67,156)</f>
        <v>0</v>
      </c>
      <c r="F37">
        <f>[1]!IPR_pwf_atma(0.49,237,C37,65,156)</f>
        <v>0</v>
      </c>
      <c r="G37">
        <f>[1]!IPR_pwf_atma(0.35,220.5,C37,83,156)</f>
        <v>0</v>
      </c>
      <c r="I37">
        <f>[1]!MF_p_pipeline_atma(D37,98,20,Таблица3[],Таблица5[],C37,0.29,,$B$6,0)</f>
        <v>0</v>
      </c>
      <c r="J37">
        <f>[1]!MF_p_pipeline_atma(E37,98,20,Таблица4[],Таблица6[],C37,0.67,,$B$6,0)</f>
        <v>0</v>
      </c>
      <c r="K37">
        <f>[1]!MF_p_pipeline_atma(F37,98,20,Таблица3[],Таблица5[],C37,0.65,,$B$6,0)</f>
        <v>0</v>
      </c>
      <c r="L37">
        <f>[1]!MF_p_pipeline_atma(G37,98,20,Таблица4[],Таблица6[],C37,0.83,,$B$6,0)</f>
        <v>0</v>
      </c>
      <c r="Q37">
        <v>90</v>
      </c>
      <c r="R37">
        <f>[1]!MF_p_pipeline_atma(I37,98,20,$P$29,101,C37,0.29,,$B$6,0)</f>
        <v>0</v>
      </c>
      <c r="S37">
        <f>[1]!MF_p_pipeline_atma(J37,98,20,$P$30,101,C37,0.67,,$B$6,0)</f>
        <v>0</v>
      </c>
      <c r="T37">
        <f>[1]!MF_p_pipeline_atma(K37,98,20,$P$31,103,C37,0.65,,$B$6,0)</f>
        <v>0</v>
      </c>
      <c r="U37">
        <f>[1]!MF_p_pipeline_atma(L37,98,20,$P$32,105,C37,0.83,,$B$6,0)</f>
        <v>0</v>
      </c>
    </row>
    <row r="38" spans="3:21" x14ac:dyDescent="0.25">
      <c r="C38">
        <v>100</v>
      </c>
      <c r="D38">
        <f>[1]!IPR_pwf_atma(0.39,233,C38,29,156)</f>
        <v>0</v>
      </c>
      <c r="E38">
        <f>[1]!IPR_pwf_atma(0.49,231,C38,67,156)</f>
        <v>0</v>
      </c>
      <c r="F38">
        <f>[1]!IPR_pwf_atma(0.49,237,C38,65,156)</f>
        <v>0</v>
      </c>
      <c r="G38">
        <f>[1]!IPR_pwf_atma(0.35,220.5,C38,83,156)</f>
        <v>0</v>
      </c>
      <c r="I38">
        <f>[1]!MF_p_pipeline_atma(D38,98,20,Таблица3[],Таблица5[],C38,0.29,,$B$6,0)</f>
        <v>0</v>
      </c>
      <c r="J38">
        <f>[1]!MF_p_pipeline_atma(E38,98,20,Таблица4[],Таблица6[],C38,0.67,,$B$6,0)</f>
        <v>0</v>
      </c>
      <c r="K38">
        <f>[1]!MF_p_pipeline_atma(F38,98,20,Таблица3[],Таблица5[],C38,0.65,,$B$6,0)</f>
        <v>0</v>
      </c>
      <c r="L38">
        <f>[1]!MF_p_pipeline_atma(G38,98,20,Таблица4[],Таблица6[],C38,0.83,,$B$6,0)</f>
        <v>0</v>
      </c>
      <c r="Q38">
        <v>100</v>
      </c>
      <c r="R38">
        <f>[1]!MF_p_pipeline_atma(I38,98,20,$P$29,101,C38,0.29,,$B$6,0)</f>
        <v>0</v>
      </c>
      <c r="S38">
        <f>[1]!MF_p_pipeline_atma(J38,98,20,$P$30,101,C38,0.67,,$B$6,0)</f>
        <v>0</v>
      </c>
      <c r="T38">
        <f>[1]!MF_p_pipeline_atma(K38,98,20,$P$31,103,C38,0.65,,$B$6,0)</f>
        <v>0</v>
      </c>
      <c r="U38">
        <f>[1]!MF_p_pipeline_atma(L38,98,20,$P$32,105,C38,0.83,,$B$6,0)</f>
        <v>0</v>
      </c>
    </row>
    <row r="39" spans="3:21" x14ac:dyDescent="0.25">
      <c r="C39">
        <v>110</v>
      </c>
      <c r="D39">
        <f>[1]!IPR_pwf_atma(0.39,233,C39,29,156)</f>
        <v>0</v>
      </c>
      <c r="E39">
        <f>[1]!IPR_pwf_atma(0.49,231,C39,67,156)</f>
        <v>0</v>
      </c>
      <c r="F39">
        <f>[1]!IPR_pwf_atma(0.49,237,C39,65,156)</f>
        <v>0</v>
      </c>
      <c r="G39">
        <f>[1]!IPR_pwf_atma(0.35,220.5,C39,83,156)</f>
        <v>0</v>
      </c>
      <c r="I39">
        <f>[1]!MF_p_pipeline_atma(D39,98,20,Таблица3[],Таблица5[],C39,0.29,,$B$6,0)</f>
        <v>0</v>
      </c>
      <c r="J39">
        <f>[1]!MF_p_pipeline_atma(E39,98,20,Таблица4[],Таблица6[],C39,0.67,,$B$6,0)</f>
        <v>0</v>
      </c>
      <c r="K39">
        <f>[1]!MF_p_pipeline_atma(F39,98,20,Таблица3[],Таблица5[],C39,0.65,,$B$6,0)</f>
        <v>0</v>
      </c>
      <c r="L39">
        <f>[1]!MF_p_pipeline_atma(G39,98,20,Таблица4[],Таблица6[],C39,0.83,,$B$6,0)</f>
        <v>0</v>
      </c>
      <c r="Q39">
        <v>110</v>
      </c>
      <c r="R39">
        <f>[1]!MF_p_pipeline_atma(I39,98,20,$P$29,101,C39,0.29,,$B$6,0)</f>
        <v>0</v>
      </c>
      <c r="S39">
        <f>[1]!MF_p_pipeline_atma(J39,98,20,$P$30,101,C39,0.67,,$B$6,0)</f>
        <v>0</v>
      </c>
      <c r="T39">
        <f>[1]!MF_p_pipeline_atma(K39,98,20,$P$31,103,C39,0.65,,$B$6,0)</f>
        <v>0</v>
      </c>
      <c r="U39">
        <f>[1]!MF_p_pipeline_atma(L39,98,20,$P$32,105,C39,0.83,,$B$6,0)</f>
        <v>0</v>
      </c>
    </row>
    <row r="40" spans="3:21" x14ac:dyDescent="0.25">
      <c r="C40">
        <v>120</v>
      </c>
      <c r="D40">
        <f>[1]!IPR_pwf_atma(0.39,233,C40,29,156)</f>
        <v>0</v>
      </c>
      <c r="E40">
        <f>[1]!IPR_pwf_atma(0.49,231,C40,67,156)</f>
        <v>0</v>
      </c>
      <c r="F40">
        <f>[1]!IPR_pwf_atma(0.49,237,C40,65,156)</f>
        <v>0</v>
      </c>
      <c r="G40">
        <f>[1]!IPR_pwf_atma(0.35,220.5,C40,83,156)</f>
        <v>0</v>
      </c>
      <c r="I40">
        <f>[1]!MF_p_pipeline_atma(D40,98,20,Таблица3[],Таблица5[],C40,0.29,,$B$6,0)</f>
        <v>0</v>
      </c>
      <c r="J40">
        <f>[1]!MF_p_pipeline_atma(E40,98,20,Таблица4[],Таблица6[],C40,0.67,,$B$6,0)</f>
        <v>0</v>
      </c>
      <c r="K40">
        <f>[1]!MF_p_pipeline_atma(F40,98,20,Таблица3[],Таблица5[],C40,0.65,,$B$6,0)</f>
        <v>0</v>
      </c>
      <c r="L40">
        <f>[1]!MF_p_pipeline_atma(G40,98,20,Таблица4[],Таблица6[],C40,0.83,,$B$6,0)</f>
        <v>0</v>
      </c>
      <c r="Q40">
        <v>120</v>
      </c>
      <c r="R40">
        <f>[1]!MF_p_pipeline_atma(I40,98,20,$P$29,101,C40,0.29,,$B$6,0)</f>
        <v>0</v>
      </c>
      <c r="S40">
        <f>[1]!MF_p_pipeline_atma(J40,98,20,$P$30,101,C40,0.67,,$B$6,0)</f>
        <v>0</v>
      </c>
      <c r="T40">
        <f>[1]!MF_p_pipeline_atma(K40,98,20,$P$31,103,C40,0.65,,$B$6,0)</f>
        <v>0</v>
      </c>
      <c r="U40">
        <f>[1]!MF_p_pipeline_atma(L40,98,20,$P$32,105,C40,0.83,,$B$6,0)</f>
        <v>0</v>
      </c>
    </row>
    <row r="41" spans="3:21" x14ac:dyDescent="0.25">
      <c r="C41">
        <v>130</v>
      </c>
      <c r="D41">
        <f>[1]!IPR_pwf_atma(0.39,233,C41,29,156)</f>
        <v>0</v>
      </c>
      <c r="E41">
        <f>[1]!IPR_pwf_atma(0.49,231,C41,67,156)</f>
        <v>0</v>
      </c>
      <c r="F41">
        <f>[1]!IPR_pwf_atma(0.49,237,C41,65,156)</f>
        <v>0</v>
      </c>
      <c r="G41">
        <f>[1]!IPR_pwf_atma(0.35,220.5,C41,83,156)</f>
        <v>0</v>
      </c>
      <c r="I41">
        <f>[1]!MF_p_pipeline_atma(D41,98,20,Таблица3[],Таблица5[],C41,0.29,,$B$6,0)</f>
        <v>0</v>
      </c>
      <c r="J41">
        <f>[1]!MF_p_pipeline_atma(E41,98,20,Таблица4[],Таблица6[],C41,0.67,,$B$6,0)</f>
        <v>0</v>
      </c>
      <c r="K41">
        <f>[1]!MF_p_pipeline_atma(F41,98,20,Таблица3[],Таблица5[],C41,0.65,,$B$6,0)</f>
        <v>0</v>
      </c>
      <c r="L41">
        <f>[1]!MF_p_pipeline_atma(G41,98,20,Таблица4[],Таблица6[],C41,0.83,,$B$6,0)</f>
        <v>0</v>
      </c>
      <c r="Q41">
        <v>130</v>
      </c>
      <c r="R41">
        <f>[1]!MF_p_pipeline_atma(I41,98,20,$P$29,101,C41,0.29,,$B$6,0)</f>
        <v>0</v>
      </c>
      <c r="S41">
        <f>[1]!MF_p_pipeline_atma(J41,98,20,$P$30,101,C41,0.67,,$B$6,0)</f>
        <v>0</v>
      </c>
      <c r="T41">
        <f>[1]!MF_p_pipeline_atma(K41,98,20,$P$31,103,C41,0.65,,$B$6,0)</f>
        <v>0</v>
      </c>
      <c r="U41">
        <f>[1]!MF_p_pipeline_atma(L41,98,20,$P$32,105,C41,0.83,,$B$6,0)</f>
        <v>0</v>
      </c>
    </row>
    <row r="42" spans="3:21" x14ac:dyDescent="0.25">
      <c r="C42">
        <v>140</v>
      </c>
      <c r="D42">
        <f>[1]!IPR_pwf_atma(0.39,233,C42,29,156)</f>
        <v>0</v>
      </c>
      <c r="E42">
        <f>[1]!IPR_pwf_atma(0.49,231,C42,67,156)</f>
        <v>0</v>
      </c>
      <c r="F42">
        <f>[1]!IPR_pwf_atma(0.49,237,C42,65,156)</f>
        <v>0</v>
      </c>
      <c r="G42">
        <f>[1]!IPR_pwf_atma(0.35,220.5,C42,83,156)</f>
        <v>0</v>
      </c>
      <c r="I42">
        <f>[1]!MF_p_pipeline_atma(D42,98,20,Таблица3[],Таблица5[],C42,0.29,,$B$6,0)</f>
        <v>0</v>
      </c>
      <c r="J42">
        <f>[1]!MF_p_pipeline_atma(E42,98,20,Таблица4[],Таблица6[],C42,0.67,,$B$6,0)</f>
        <v>0</v>
      </c>
      <c r="K42">
        <f>[1]!MF_p_pipeline_atma(F42,98,20,Таблица3[],Таблица5[],C42,0.65,,$B$6,0)</f>
        <v>0</v>
      </c>
      <c r="L42">
        <f>[1]!MF_p_pipeline_atma(G42,98,20,Таблица4[],Таблица6[],C42,0.83,,$B$6,0)</f>
        <v>0</v>
      </c>
      <c r="Q42">
        <v>140</v>
      </c>
      <c r="R42">
        <f>[1]!MF_p_pipeline_atma(I42,98,20,$P$29,101,C42,0.29,,$B$6,0)</f>
        <v>0</v>
      </c>
      <c r="S42">
        <f>[1]!MF_p_pipeline_atma(J42,98,20,$P$30,101,C42,0.67,,$B$6,0)</f>
        <v>0</v>
      </c>
      <c r="T42">
        <f>[1]!MF_p_pipeline_atma(K42,98,20,$P$31,103,C42,0.65,,$B$6,0)</f>
        <v>0</v>
      </c>
      <c r="U42">
        <f>[1]!MF_p_pipeline_atma(L42,98,20,$P$32,105,C42,0.83,,$B$6,0)</f>
        <v>0</v>
      </c>
    </row>
    <row r="43" spans="3:21" x14ac:dyDescent="0.25">
      <c r="C43">
        <v>150</v>
      </c>
      <c r="D43">
        <f>[1]!IPR_pwf_atma(0.39,233,C43,29,156)</f>
        <v>0</v>
      </c>
      <c r="E43">
        <f>[1]!IPR_pwf_atma(0.49,231,C43,67,156)</f>
        <v>0</v>
      </c>
      <c r="F43">
        <f>[1]!IPR_pwf_atma(0.49,237,C43,65,156)</f>
        <v>0</v>
      </c>
      <c r="G43">
        <f>[1]!IPR_pwf_atma(0.35,220.5,C43,83,156)</f>
        <v>0</v>
      </c>
      <c r="I43">
        <f>[1]!MF_p_pipeline_atma(D43,98,20,Таблица3[],Таблица5[],C43,0.29,,$B$6,0)</f>
        <v>0</v>
      </c>
      <c r="J43">
        <f>[1]!MF_p_pipeline_atma(E43,98,20,Таблица4[],Таблица6[],C43,0.67,,$B$6,0)</f>
        <v>0</v>
      </c>
      <c r="K43">
        <f>[1]!MF_p_pipeline_atma(F43,98,20,Таблица3[],Таблица5[],C43,0.65,,$B$6,0)</f>
        <v>0</v>
      </c>
      <c r="L43">
        <f>[1]!MF_p_pipeline_atma(G43,98,20,Таблица4[],Таблица6[],C43,0.83,,$B$6,0)</f>
        <v>0</v>
      </c>
      <c r="Q43">
        <v>150</v>
      </c>
      <c r="R43">
        <f>[1]!MF_p_pipeline_atma(I43,98,20,$P$29,101,C43,0.29,,$B$6,0)</f>
        <v>0</v>
      </c>
      <c r="S43">
        <f>[1]!MF_p_pipeline_atma(J43,98,20,$P$30,101,C43,0.67,,$B$6,0)</f>
        <v>0</v>
      </c>
      <c r="T43">
        <f>[1]!MF_p_pipeline_atma(K43,98,20,$P$31,103,C43,0.65,,$B$6,0)</f>
        <v>0</v>
      </c>
      <c r="U43">
        <f>[1]!MF_p_pipeline_atma(L43,98,20,$P$32,105,C43,0.83,,$B$6,0)</f>
        <v>0</v>
      </c>
    </row>
    <row r="44" spans="3:21" x14ac:dyDescent="0.25">
      <c r="C44">
        <v>160</v>
      </c>
      <c r="D44">
        <f>[1]!IPR_pwf_atma(0.39,233,C44,29,156)</f>
        <v>0</v>
      </c>
      <c r="E44">
        <f>[1]!IPR_pwf_atma(0.49,231,C44,67,156)</f>
        <v>0</v>
      </c>
      <c r="F44">
        <f>[1]!IPR_pwf_atma(0.49,237,C44,65,156)</f>
        <v>0</v>
      </c>
      <c r="G44">
        <f>[1]!IPR_pwf_atma(0.35,220.5,C44,83,156)</f>
        <v>0</v>
      </c>
      <c r="I44">
        <f>[1]!MF_p_pipeline_atma(D44,98,20,Таблица3[],Таблица5[],C44,0.29,,$B$6,0)</f>
        <v>0</v>
      </c>
      <c r="J44">
        <f>[1]!MF_p_pipeline_atma(E44,98,20,Таблица4[],Таблица6[],C44,0.67,,$B$6,0)</f>
        <v>0</v>
      </c>
      <c r="K44">
        <f>[1]!MF_p_pipeline_atma(F44,98,20,Таблица3[],Таблица5[],C44,0.65,,$B$6,0)</f>
        <v>0</v>
      </c>
      <c r="L44">
        <f>[1]!MF_p_pipeline_atma(G44,98,20,Таблица4[],Таблица6[],C44,0.83,,$B$6,0)</f>
        <v>0</v>
      </c>
      <c r="Q44">
        <v>160</v>
      </c>
      <c r="R44">
        <f>[1]!MF_p_pipeline_atma(I44,98,20,$P$29,101,C44,0.29,,$B$6,0)</f>
        <v>0</v>
      </c>
      <c r="S44">
        <f>[1]!MF_p_pipeline_atma(J44,98,20,$P$30,101,C44,0.67,,$B$6,0)</f>
        <v>0</v>
      </c>
      <c r="T44">
        <f>[1]!MF_p_pipeline_atma(K44,98,20,$P$31,103,C44,0.65,,$B$6,0)</f>
        <v>0</v>
      </c>
      <c r="U44">
        <f>[1]!MF_p_pipeline_atma(L44,98,20,$P$32,105,C44,0.83,,$B$6,0)</f>
        <v>0</v>
      </c>
    </row>
    <row r="45" spans="3:21" x14ac:dyDescent="0.25">
      <c r="C45">
        <v>170</v>
      </c>
      <c r="D45">
        <f>[1]!IPR_pwf_atma(0.39,233,C45,29,156)</f>
        <v>0</v>
      </c>
      <c r="E45">
        <f>[1]!IPR_pwf_atma(0.49,231,C45,67,156)</f>
        <v>0</v>
      </c>
      <c r="F45">
        <f>[1]!IPR_pwf_atma(0.49,237,C45,65,156)</f>
        <v>0</v>
      </c>
      <c r="G45">
        <f>[1]!IPR_pwf_atma(0.35,220.5,C45,83,156)</f>
        <v>0</v>
      </c>
      <c r="I45">
        <f>[1]!MF_p_pipeline_atma(D45,98,20,Таблица3[],Таблица5[],C45,0.29,,$B$6,0)</f>
        <v>0</v>
      </c>
      <c r="J45">
        <f>[1]!MF_p_pipeline_atma(E45,98,20,Таблица4[],Таблица6[],C45,0.67,,$B$6,0)</f>
        <v>0</v>
      </c>
      <c r="K45">
        <f>[1]!MF_p_pipeline_atma(F45,98,20,Таблица3[],Таблица5[],C45,0.65,,$B$6,0)</f>
        <v>0</v>
      </c>
      <c r="L45">
        <f>[1]!MF_p_pipeline_atma(G45,98,20,Таблица4[],Таблица6[],C45,0.83,,$B$6,0)</f>
        <v>0</v>
      </c>
      <c r="Q45">
        <v>170</v>
      </c>
      <c r="R45">
        <f>[1]!MF_p_pipeline_atma(I45,98,20,$P$29,101,C45,0.29,,$B$6,0)</f>
        <v>0</v>
      </c>
      <c r="S45">
        <f>[1]!MF_p_pipeline_atma(J45,98,20,$P$30,101,C45,0.67,,$B$6,0)</f>
        <v>0</v>
      </c>
      <c r="T45">
        <f>[1]!MF_p_pipeline_atma(K45,98,20,$P$31,103,C45,0.65,,$B$6,0)</f>
        <v>0</v>
      </c>
      <c r="U45">
        <f>[1]!MF_p_pipeline_atma(L45,98,20,$P$32,105,C45,0.83,,$B$6,0)</f>
        <v>0</v>
      </c>
    </row>
    <row r="46" spans="3:21" x14ac:dyDescent="0.25">
      <c r="C46">
        <v>180</v>
      </c>
      <c r="D46">
        <f>[1]!IPR_pwf_atma(0.39,233,C46,29,156)</f>
        <v>0</v>
      </c>
      <c r="E46">
        <f>[1]!IPR_pwf_atma(0.49,231,C46,67,156)</f>
        <v>0</v>
      </c>
      <c r="F46">
        <f>[1]!IPR_pwf_atma(0.49,237,C46,65,156)</f>
        <v>0</v>
      </c>
      <c r="G46">
        <f>[1]!IPR_pwf_atma(0.35,220.5,C46,83,156)</f>
        <v>0</v>
      </c>
      <c r="I46">
        <f>[1]!MF_p_pipeline_atma(D46,98,20,Таблица3[],Таблица5[],C46,0.29,,$B$6,0)</f>
        <v>0</v>
      </c>
      <c r="J46">
        <f>[1]!MF_p_pipeline_atma(E46,98,20,Таблица4[],Таблица6[],C46,0.67,,$B$6,0)</f>
        <v>0</v>
      </c>
      <c r="K46">
        <f>[1]!MF_p_pipeline_atma(F46,98,20,Таблица3[],Таблица5[],C46,0.65,,$B$6,0)</f>
        <v>0</v>
      </c>
      <c r="L46">
        <f>[1]!MF_p_pipeline_atma(G46,98,20,Таблица4[],Таблица6[],C46,0.83,,$B$6,0)</f>
        <v>0</v>
      </c>
      <c r="Q46">
        <v>180</v>
      </c>
      <c r="R46">
        <f>[1]!MF_p_pipeline_atma(I46,98,20,$P$29,101,C46,0.29,,$B$6,0)</f>
        <v>0</v>
      </c>
      <c r="S46">
        <f>[1]!MF_p_pipeline_atma(J46,98,20,$P$30,101,C46,0.67,,$B$6,0)</f>
        <v>0</v>
      </c>
      <c r="T46">
        <f>[1]!MF_p_pipeline_atma(K46,98,20,$P$31,103,C46,0.65,,$B$6,0)</f>
        <v>0</v>
      </c>
      <c r="U46">
        <f>[1]!MF_p_pipeline_atma(L46,98,20,$P$32,105,C46,0.83,,$B$6,0)</f>
        <v>0</v>
      </c>
    </row>
    <row r="47" spans="3:21" x14ac:dyDescent="0.25">
      <c r="C47">
        <v>190</v>
      </c>
      <c r="D47">
        <f>[1]!IPR_pwf_atma(0.39,233,C47,29,156)</f>
        <v>0</v>
      </c>
      <c r="E47">
        <f>[1]!IPR_pwf_atma(0.49,231,C47,67,156)</f>
        <v>0</v>
      </c>
      <c r="F47">
        <f>[1]!IPR_pwf_atma(0.49,237,C47,65,156)</f>
        <v>0</v>
      </c>
      <c r="G47">
        <f>[1]!IPR_pwf_atma(0.35,220.5,C47,83,156)</f>
        <v>0</v>
      </c>
      <c r="I47">
        <f>[1]!MF_p_pipeline_atma(D47,98,20,Таблица3[],Таблица5[],C47,0.29,,$B$6,0)</f>
        <v>0</v>
      </c>
      <c r="J47">
        <f>[1]!MF_p_pipeline_atma(E47,98,20,Таблица4[],Таблица6[],C47,0.67,,$B$6,0)</f>
        <v>0</v>
      </c>
      <c r="K47">
        <f>[1]!MF_p_pipeline_atma(F47,98,20,Таблица3[],Таблица5[],C47,0.65,,$B$6,0)</f>
        <v>0</v>
      </c>
      <c r="L47">
        <f>[1]!MF_p_pipeline_atma(G47,98,20,Таблица4[],Таблица6[],C47,0.83,,$B$6,0)</f>
        <v>0</v>
      </c>
      <c r="Q47">
        <v>190</v>
      </c>
      <c r="R47">
        <f>[1]!MF_p_pipeline_atma(I47,98,20,$P$29,101,C47,0.29,,$B$6,0)</f>
        <v>0</v>
      </c>
      <c r="S47">
        <f>[1]!MF_p_pipeline_atma(J47,98,20,$P$30,101,C47,0.67,,$B$6,0)</f>
        <v>0</v>
      </c>
      <c r="T47">
        <f>[1]!MF_p_pipeline_atma(K47,98,20,$P$31,103,C47,0.65,,$B$6,0)</f>
        <v>0</v>
      </c>
      <c r="U47">
        <f>[1]!MF_p_pipeline_atma(L47,98,20,$P$32,105,C47,0.83,,$B$6,0)</f>
        <v>0</v>
      </c>
    </row>
    <row r="48" spans="3:21" x14ac:dyDescent="0.25">
      <c r="C48">
        <v>200</v>
      </c>
      <c r="D48">
        <f>[1]!IPR_pwf_atma(0.39,233,C48,29,156)</f>
        <v>0</v>
      </c>
      <c r="E48">
        <f>[1]!IPR_pwf_atma(0.49,231,C48,67,156)</f>
        <v>0</v>
      </c>
      <c r="F48">
        <f>[1]!IPR_pwf_atma(0.49,237,C48,65,156)</f>
        <v>0</v>
      </c>
      <c r="G48">
        <f>[1]!IPR_pwf_atma(0.35,220.5,C48,83,156)</f>
        <v>0</v>
      </c>
      <c r="I48">
        <f>[1]!MF_p_pipeline_atma(D48,98,20,Таблица3[],Таблица5[],C48,0.29,,$B$6,0)</f>
        <v>0</v>
      </c>
      <c r="J48">
        <f>[1]!MF_p_pipeline_atma(E48,98,20,Таблица4[],Таблица6[],C48,0.67,,$B$6,0)</f>
        <v>0</v>
      </c>
      <c r="K48">
        <f>[1]!MF_p_pipeline_atma(F48,98,20,Таблица3[],Таблица5[],C48,0.65,,$B$6,0)</f>
        <v>0</v>
      </c>
      <c r="L48">
        <f>[1]!MF_p_pipeline_atma(G48,98,20,Таблица4[],Таблица6[],C48,0.83,,$B$6,0)</f>
        <v>0</v>
      </c>
      <c r="Q48">
        <v>200</v>
      </c>
      <c r="R48">
        <f>[1]!MF_p_pipeline_atma(I48,98,20,$P$29,101,C48,0.29,,$B$6,0)</f>
        <v>0</v>
      </c>
      <c r="S48">
        <f>[1]!MF_p_pipeline_atma(J48,98,20,$P$30,101,C48,0.67,,$B$6,0)</f>
        <v>0</v>
      </c>
      <c r="T48">
        <f>[1]!MF_p_pipeline_atma(K48,98,20,$P$31,103,C48,0.65,,$B$6,0)</f>
        <v>0</v>
      </c>
      <c r="U48">
        <f>[1]!MF_p_pipeline_atma(L48,98,20,$P$32,105,C48,0.83,,$B$6,0)</f>
        <v>0</v>
      </c>
    </row>
    <row r="49" spans="3:25" x14ac:dyDescent="0.25">
      <c r="C49">
        <v>210</v>
      </c>
      <c r="D49">
        <f>[1]!IPR_pwf_atma(0.39,233,C49,29,156)</f>
        <v>0</v>
      </c>
      <c r="E49">
        <f>[1]!IPR_pwf_atma(0.49,231,C49,67,156)</f>
        <v>0</v>
      </c>
      <c r="F49">
        <f>[1]!IPR_pwf_atma(0.49,237,C49,65,156)</f>
        <v>0</v>
      </c>
      <c r="G49">
        <f>[1]!IPR_pwf_atma(0.35,220.5,C49,83,156)</f>
        <v>0</v>
      </c>
      <c r="I49">
        <f>[1]!MF_p_pipeline_atma(D49,98,20,Таблица3[],Таблица5[],C49,0.29,,$B$6,0)</f>
        <v>0</v>
      </c>
      <c r="J49">
        <f>[1]!MF_p_pipeline_atma(E49,98,20,Таблица4[],Таблица6[],C49,0.67,,$B$6,0)</f>
        <v>0</v>
      </c>
      <c r="K49">
        <f>[1]!MF_p_pipeline_atma(F49,98,20,Таблица3[],Таблица5[],C49,0.65,,$B$6,0)</f>
        <v>0</v>
      </c>
      <c r="L49">
        <f>[1]!MF_p_pipeline_atma(G49,98,20,Таблица4[],Таблица6[],C49,0.83,,$B$6,0)</f>
        <v>0</v>
      </c>
      <c r="Q49">
        <v>210</v>
      </c>
      <c r="R49">
        <f>[1]!MF_p_pipeline_atma(I49,98,20,$P$29,101,C49,0.29,,$B$6,0)</f>
        <v>0</v>
      </c>
      <c r="S49">
        <f>[1]!MF_p_pipeline_atma(J49,98,20,$P$30,101,C49,0.67,,$B$6,0)</f>
        <v>0</v>
      </c>
      <c r="T49">
        <f>[1]!MF_p_pipeline_atma(K49,98,20,$P$31,103,C49,0.65,,$B$6,0)</f>
        <v>0</v>
      </c>
      <c r="U49">
        <f>[1]!MF_p_pipeline_atma(L49,98,20,$P$32,105,C49,0.83,,$B$6,0)</f>
        <v>0</v>
      </c>
    </row>
    <row r="50" spans="3:25" x14ac:dyDescent="0.25">
      <c r="C50">
        <v>220</v>
      </c>
      <c r="D50">
        <f>[1]!IPR_pwf_atma(0.39,233,C50,29,156)</f>
        <v>0</v>
      </c>
      <c r="E50">
        <f>[1]!IPR_pwf_atma(0.49,231,C50,67,156)</f>
        <v>0</v>
      </c>
      <c r="F50">
        <f>[1]!IPR_pwf_atma(0.49,237,C50,65,156)</f>
        <v>0</v>
      </c>
      <c r="G50">
        <f>[1]!IPR_pwf_atma(0.35,220.5,C50,83,156)</f>
        <v>0</v>
      </c>
      <c r="I50">
        <f>[1]!MF_p_pipeline_atma(D50,98,20,Таблица3[],Таблица5[],C50,0.29,,$B$6,0)</f>
        <v>0</v>
      </c>
      <c r="J50">
        <f>[1]!MF_p_pipeline_atma(E50,98,20,Таблица4[],Таблица6[],C50,0.67,,$B$6,0)</f>
        <v>0</v>
      </c>
      <c r="K50">
        <f>[1]!MF_p_pipeline_atma(F50,98,20,Таблица3[],Таблица5[],C50,0.65,,$B$6,0)</f>
        <v>0</v>
      </c>
      <c r="L50">
        <f>[1]!MF_p_pipeline_atma(G50,98,20,Таблица4[],Таблица6[],C50,0.83,,$B$6,0)</f>
        <v>0</v>
      </c>
      <c r="Q50">
        <v>220</v>
      </c>
      <c r="R50">
        <f>[1]!MF_p_pipeline_atma(I50,98,20,$P$29,101,C50,0.29,,$B$6,0)</f>
        <v>0</v>
      </c>
      <c r="S50">
        <f>[1]!MF_p_pipeline_atma(J50,98,20,$P$30,101,C50,0.67,,$B$6,0)</f>
        <v>0</v>
      </c>
      <c r="T50">
        <f>[1]!MF_p_pipeline_atma(K50,98,20,$P$31,103,C50,0.65,,$B$6,0)</f>
        <v>0</v>
      </c>
      <c r="U50">
        <f>[1]!MF_p_pipeline_atma(L50,98,20,$P$32,105,C50,0.83,,$B$6,0)</f>
        <v>0</v>
      </c>
    </row>
    <row r="51" spans="3:25" x14ac:dyDescent="0.25">
      <c r="C51">
        <v>230</v>
      </c>
      <c r="D51">
        <f>[1]!IPR_pwf_atma(0.39,233,C51,29,156)</f>
        <v>0</v>
      </c>
      <c r="E51">
        <f>[1]!IPR_pwf_atma(0.49,231,C51,67,156)</f>
        <v>0</v>
      </c>
      <c r="F51">
        <f>[1]!IPR_pwf_atma(0.49,237,C51,65,156)</f>
        <v>0</v>
      </c>
      <c r="G51">
        <f>[1]!IPR_pwf_atma(0.35,220.5,C51,83,156)</f>
        <v>0</v>
      </c>
      <c r="I51">
        <f>[1]!MF_p_pipeline_atma(D51,98,20,Таблица3[],Таблица5[],C51,0.29,,$B$6,0)</f>
        <v>0</v>
      </c>
      <c r="J51">
        <f>[1]!MF_p_pipeline_atma(E51,98,20,Таблица4[],Таблица6[],C51,0.67,,$B$6,0)</f>
        <v>0</v>
      </c>
      <c r="K51">
        <f>[1]!MF_p_pipeline_atma(F51,98,20,Таблица3[],Таблица5[],C51,0.65,,$B$6,0)</f>
        <v>0</v>
      </c>
      <c r="L51">
        <f>[1]!MF_p_pipeline_atma(G51,98,20,Таблица4[],Таблица6[],C51,0.83,,$B$6,0)</f>
        <v>0</v>
      </c>
      <c r="Q51">
        <v>230</v>
      </c>
      <c r="R51">
        <f>[1]!MF_p_pipeline_atma(I51,98,20,$P$29,101,C51,0.29,,$B$6,0)</f>
        <v>0</v>
      </c>
      <c r="S51">
        <f>[1]!MF_p_pipeline_atma(J51,98,20,$P$30,101,C51,0.67,,$B$6,0)</f>
        <v>0</v>
      </c>
      <c r="T51">
        <f>[1]!MF_p_pipeline_atma(K51,98,20,$P$31,103,C51,0.65,,$B$6,0)</f>
        <v>0</v>
      </c>
      <c r="U51">
        <f>[1]!MF_p_pipeline_atma(L51,98,20,$P$32,105,C51,0.83,,$B$6,0)</f>
        <v>0</v>
      </c>
    </row>
    <row r="52" spans="3:25" x14ac:dyDescent="0.25">
      <c r="C52">
        <v>240</v>
      </c>
      <c r="D52">
        <f>[1]!IPR_pwf_atma(0.39,233,C52,29,156)</f>
        <v>0</v>
      </c>
      <c r="E52">
        <f>[1]!IPR_pwf_atma(0.49,231,C52,67,156)</f>
        <v>0</v>
      </c>
      <c r="F52">
        <f>[1]!IPR_pwf_atma(0.49,237,C52,65,156)</f>
        <v>0</v>
      </c>
      <c r="G52">
        <f>[1]!IPR_pwf_atma(0.35,220.5,C52,83,156)</f>
        <v>0</v>
      </c>
      <c r="I52">
        <f>[1]!MF_p_pipeline_atma(D52,98,20,Таблица3[],Таблица5[],C52,0.29,,$B$6,0)</f>
        <v>0</v>
      </c>
      <c r="J52">
        <f>[1]!MF_p_pipeline_atma(E52,98,20,Таблица4[],Таблица6[],C52,0.67,,$B$6,0)</f>
        <v>0</v>
      </c>
      <c r="K52">
        <f>[1]!MF_p_pipeline_atma(F52,98,20,Таблица3[],Таблица5[],C52,0.65,,$B$6,0)</f>
        <v>0</v>
      </c>
      <c r="L52">
        <f>[1]!MF_p_pipeline_atma(G52,98,20,Таблица4[],Таблица6[],C52,0.83,,$B$6,0)</f>
        <v>0</v>
      </c>
      <c r="Q52">
        <v>240</v>
      </c>
      <c r="R52">
        <f>[1]!MF_p_pipeline_atma(I52,98,20,$P$29,101,C52,0.29,,$B$6,0)</f>
        <v>0</v>
      </c>
      <c r="S52">
        <f>[1]!MF_p_pipeline_atma(J52,98,20,$P$30,101,C52,0.67,,$B$6,0)</f>
        <v>0</v>
      </c>
      <c r="T52">
        <f>[1]!MF_p_pipeline_atma(K52,98,20,$P$31,103,C52,0.65,,$B$6,0)</f>
        <v>0</v>
      </c>
      <c r="U52">
        <f>[1]!MF_p_pipeline_atma(L52,98,20,$P$32,105,C52,0.83,,$B$6,0)</f>
        <v>0</v>
      </c>
    </row>
    <row r="53" spans="3:25" x14ac:dyDescent="0.25">
      <c r="C53">
        <v>250</v>
      </c>
      <c r="D53">
        <f>[1]!IPR_pwf_atma(0.39,233,C53,29,156)</f>
        <v>0</v>
      </c>
      <c r="E53">
        <f>[1]!IPR_pwf_atma(0.49,231,C53,67,156)</f>
        <v>0</v>
      </c>
      <c r="F53">
        <f>[1]!IPR_pwf_atma(0.49,237,C53,65,156)</f>
        <v>0</v>
      </c>
      <c r="G53">
        <f>[1]!IPR_pwf_atma(0.35,220.5,C53,83,156)</f>
        <v>0</v>
      </c>
      <c r="I53">
        <f>[1]!MF_p_pipeline_atma(D53,98,20,Таблица3[],Таблица5[],C53,0.29,,$B$6,0)</f>
        <v>0</v>
      </c>
      <c r="J53">
        <f>[1]!MF_p_pipeline_atma(E53,98,20,Таблица4[],Таблица6[],C53,0.67,,$B$6,0)</f>
        <v>0</v>
      </c>
      <c r="K53">
        <f>[1]!MF_p_pipeline_atma(F53,98,20,Таблица3[],Таблица5[],C53,0.65,,$B$6,0)</f>
        <v>0</v>
      </c>
      <c r="L53">
        <f>[1]!MF_p_pipeline_atma(G53,98,20,Таблица4[],Таблица6[],C53,0.83,,$B$6,0)</f>
        <v>0</v>
      </c>
      <c r="Q53">
        <v>250</v>
      </c>
      <c r="R53">
        <f>[1]!MF_p_pipeline_atma(I53,98,20,$P$29,101,C53,0.29,,$B$6,0)</f>
        <v>0</v>
      </c>
      <c r="S53">
        <f>[1]!MF_p_pipeline_atma(J53,98,20,$P$30,101,C53,0.67,,$B$6,0)</f>
        <v>0</v>
      </c>
      <c r="T53">
        <f>[1]!MF_p_pipeline_atma(K53,98,20,$P$31,103,C53,0.65,,$B$6,0)</f>
        <v>0</v>
      </c>
      <c r="U53">
        <f>[1]!MF_p_pipeline_atma(L53,98,20,$P$32,105,C53,0.83,,$B$6,0)</f>
        <v>0</v>
      </c>
    </row>
    <row r="54" spans="3:25" x14ac:dyDescent="0.25">
      <c r="C54">
        <v>260</v>
      </c>
      <c r="D54">
        <f>[1]!IPR_pwf_atma(0.39,233,C54,29,156)</f>
        <v>0</v>
      </c>
      <c r="E54">
        <f>[1]!IPR_pwf_atma(0.49,231,C54,67,156)</f>
        <v>0</v>
      </c>
      <c r="F54">
        <f>[1]!IPR_pwf_atma(0.49,237,C54,65,156)</f>
        <v>0</v>
      </c>
      <c r="G54">
        <f>[1]!IPR_pwf_atma(0.35,220.5,C54,83,156)</f>
        <v>0</v>
      </c>
      <c r="I54">
        <f>[1]!MF_p_pipeline_atma(D54,98,20,Таблица3[],Таблица5[],C54,0.29,,$B$6,0)</f>
        <v>0</v>
      </c>
      <c r="J54">
        <f>[1]!MF_p_pipeline_atma(E54,98,20,Таблица4[],Таблица6[],C54,0.67,,$B$6,0)</f>
        <v>0</v>
      </c>
      <c r="K54">
        <f>[1]!MF_p_pipeline_atma(F54,98,20,Таблица3[],Таблица5[],C54,0.65,,$B$6,0)</f>
        <v>0</v>
      </c>
      <c r="L54">
        <f>[1]!MF_p_pipeline_atma(G54,98,20,Таблица4[],Таблица6[],C54,0.83,,$B$6,0)</f>
        <v>0</v>
      </c>
      <c r="Q54">
        <v>260</v>
      </c>
      <c r="R54">
        <f>[1]!MF_p_pipeline_atma(I54,98,20,$P$29,101,C54,0.29,,$B$6,0)</f>
        <v>0</v>
      </c>
      <c r="S54">
        <f>[1]!MF_p_pipeline_atma(J54,98,20,$P$30,101,C54,0.67,,$B$6,0)</f>
        <v>0</v>
      </c>
      <c r="T54">
        <f>[1]!MF_p_pipeline_atma(K54,98,20,$P$31,103,C54,0.65,,$B$6,0)</f>
        <v>0</v>
      </c>
      <c r="U54">
        <f>[1]!MF_p_pipeline_atma(L54,98,20,$P$32,105,C54,0.83,,$B$6,0)</f>
        <v>0</v>
      </c>
    </row>
    <row r="55" spans="3:25" x14ac:dyDescent="0.25">
      <c r="C55">
        <v>270</v>
      </c>
      <c r="D55">
        <f>[1]!IPR_pwf_atma(0.39,233,C55,29,156)</f>
        <v>0</v>
      </c>
      <c r="E55">
        <f>[1]!IPR_pwf_atma(0.49,231,C55,67,156)</f>
        <v>0</v>
      </c>
      <c r="F55">
        <f>[1]!IPR_pwf_atma(0.49,237,C55,65,156)</f>
        <v>0</v>
      </c>
      <c r="G55">
        <f>[1]!IPR_pwf_atma(0.35,220.5,C55,83,156)</f>
        <v>0</v>
      </c>
      <c r="I55">
        <f>[1]!MF_p_pipeline_atma(D55,98,20,Таблица3[],Таблица5[],C55,0.29,,$B$6,0)</f>
        <v>0</v>
      </c>
      <c r="J55">
        <f>[1]!MF_p_pipeline_atma(E55,98,20,Таблица4[],Таблица6[],C55,0.67,,$B$6,0)</f>
        <v>0</v>
      </c>
      <c r="K55">
        <f>[1]!MF_p_pipeline_atma(F55,98,20,Таблица3[],Таблица5[],C55,0.65,,$B$6,0)</f>
        <v>0</v>
      </c>
      <c r="L55">
        <f>[1]!MF_p_pipeline_atma(G55,98,20,Таблица4[],Таблица6[],C55,0.83,,$B$6,0)</f>
        <v>0</v>
      </c>
      <c r="Q55">
        <v>270</v>
      </c>
      <c r="R55">
        <f>[1]!MF_p_pipeline_atma(I55,98,20,$P$29,101,C55,0.29,,$B$6,0)</f>
        <v>0</v>
      </c>
      <c r="S55">
        <f>[1]!MF_p_pipeline_atma(J55,98,20,$P$30,101,C55,0.67,,$B$6,0)</f>
        <v>0</v>
      </c>
      <c r="T55">
        <f>[1]!MF_p_pipeline_atma(K55,98,20,$P$31,103,C55,0.65,,$B$6,0)</f>
        <v>0</v>
      </c>
      <c r="U55">
        <f>[1]!MF_p_pipeline_atma(L55,98,20,$P$32,105,C55,0.83,,$B$6,0)</f>
        <v>0</v>
      </c>
    </row>
    <row r="56" spans="3:25" x14ac:dyDescent="0.25">
      <c r="C56">
        <v>280</v>
      </c>
      <c r="D56">
        <f>[1]!IPR_pwf_atma(0.39,233,C56,29,156)</f>
        <v>0</v>
      </c>
      <c r="E56">
        <f>[1]!IPR_pwf_atma(0.49,231,C56,67,156)</f>
        <v>0</v>
      </c>
      <c r="F56">
        <f>[1]!IPR_pwf_atma(0.49,237,C56,65,156)</f>
        <v>0</v>
      </c>
      <c r="G56">
        <f>[1]!IPR_pwf_atma(0.35,220.5,C56,83,156)</f>
        <v>0</v>
      </c>
      <c r="I56">
        <f>[1]!MF_p_pipeline_atma(D56,98,20,Таблица3[],Таблица5[],C56,0.29,,$B$6,0)</f>
        <v>0</v>
      </c>
      <c r="J56">
        <f>[1]!MF_p_pipeline_atma(E56,98,20,Таблица4[],Таблица6[],C56,0.67,,$B$6,0)</f>
        <v>0</v>
      </c>
      <c r="K56">
        <f>[1]!MF_p_pipeline_atma(F56,98,20,Таблица3[],Таблица5[],C56,0.65,,$B$6,0)</f>
        <v>0</v>
      </c>
      <c r="L56">
        <f>[1]!MF_p_pipeline_atma(G56,98,20,Таблица4[],Таблица6[],C56,0.83,,$B$6,0)</f>
        <v>0</v>
      </c>
      <c r="Q56">
        <v>280</v>
      </c>
      <c r="R56">
        <f>[1]!MF_p_pipeline_atma(I56,98,20,$P$29,101,C56,0.29,,$B$6,0)</f>
        <v>0</v>
      </c>
      <c r="S56">
        <f>[1]!MF_p_pipeline_atma(J56,98,20,$P$30,101,C56,0.67,,$B$6,0)</f>
        <v>0</v>
      </c>
      <c r="T56">
        <f>[1]!MF_p_pipeline_atma(K56,98,20,$P$31,103,C56,0.65,,$B$6,0)</f>
        <v>0</v>
      </c>
      <c r="U56">
        <f>[1]!MF_p_pipeline_atma(L56,98,20,$P$32,105,C56,0.83,,$B$6,0)</f>
        <v>0</v>
      </c>
    </row>
    <row r="57" spans="3:25" x14ac:dyDescent="0.25">
      <c r="C57">
        <v>290</v>
      </c>
      <c r="D57">
        <f>[1]!IPR_pwf_atma(0.39,233,C57,29,156)</f>
        <v>0</v>
      </c>
      <c r="E57">
        <f>[1]!IPR_pwf_atma(0.49,231,C57,67,156)</f>
        <v>0</v>
      </c>
      <c r="F57">
        <f>[1]!IPR_pwf_atma(0.49,237,C57,65,156)</f>
        <v>0</v>
      </c>
      <c r="G57">
        <f>[1]!IPR_pwf_atma(0.35,220.5,C57,83,156)</f>
        <v>0</v>
      </c>
      <c r="I57">
        <f>[1]!MF_p_pipeline_atma(D57,98,20,Таблица3[],Таблица5[],C57,0.29,,$B$6,0)</f>
        <v>0</v>
      </c>
      <c r="J57">
        <f>[1]!MF_p_pipeline_atma(E57,98,20,Таблица4[],Таблица6[],C57,0.67,,$B$6,0)</f>
        <v>0</v>
      </c>
      <c r="K57">
        <f>[1]!MF_p_pipeline_atma(F57,98,20,Таблица3[],Таблица5[],C57,0.65,,$B$6,0)</f>
        <v>0</v>
      </c>
      <c r="L57">
        <f>[1]!MF_p_pipeline_atma(G57,98,20,Таблица4[],Таблица6[],C57,0.83,,$B$6,0)</f>
        <v>0</v>
      </c>
      <c r="Q57">
        <v>290</v>
      </c>
      <c r="R57">
        <f>[1]!MF_p_pipeline_atma(I57,98,20,$P$29,101,C57,0.29,,$B$6,0)</f>
        <v>0</v>
      </c>
      <c r="S57">
        <f>[1]!MF_p_pipeline_atma(J57,98,20,$P$30,101,C57,0.67,,$B$6,0)</f>
        <v>0</v>
      </c>
      <c r="T57">
        <f>[1]!MF_p_pipeline_atma(K57,98,20,$P$31,103,C57,0.65,,$B$6,0)</f>
        <v>0</v>
      </c>
      <c r="U57">
        <f>[1]!MF_p_pipeline_atma(L57,98,20,$P$32,105,C57,0.83,,$B$6,0)</f>
        <v>0</v>
      </c>
    </row>
    <row r="58" spans="3:25" x14ac:dyDescent="0.25">
      <c r="C58">
        <v>300</v>
      </c>
      <c r="D58">
        <f>[1]!IPR_pwf_atma(0.39,233,C58,29,156)</f>
        <v>0</v>
      </c>
      <c r="E58">
        <f>[1]!IPR_pwf_atma(0.49,231,C58,67,156)</f>
        <v>0</v>
      </c>
      <c r="F58">
        <f>[1]!IPR_pwf_atma(0.49,237,C58,65,156)</f>
        <v>0</v>
      </c>
      <c r="G58">
        <f>[1]!IPR_pwf_atma(0.35,220.5,C58,83,156)</f>
        <v>0</v>
      </c>
      <c r="I58">
        <f>[1]!MF_p_pipeline_atma(D58,98,20,Таблица3[],Таблица5[],C58,0.29,,$B$6,0)</f>
        <v>0</v>
      </c>
      <c r="J58">
        <f>[1]!MF_p_pipeline_atma(E58,98,20,Таблица4[],Таблица6[],C58,0.67,,$B$6,0)</f>
        <v>0</v>
      </c>
      <c r="K58">
        <f>[1]!MF_p_pipeline_atma(F58,98,20,Таблица3[],Таблица5[],C58,0.65,,$B$6,0)</f>
        <v>0</v>
      </c>
      <c r="L58">
        <f>[1]!MF_p_pipeline_atma(G58,98,20,Таблица4[],Таблица6[],C58,0.83,,$B$6,0)</f>
        <v>0</v>
      </c>
      <c r="Q58">
        <v>300</v>
      </c>
      <c r="R58">
        <f>[1]!MF_p_pipeline_atma(I58,98,20,$P$29,101,C58,0.29,,$B$6,0)</f>
        <v>0</v>
      </c>
      <c r="S58">
        <f>[1]!MF_p_pipeline_atma(J58,98,20,$P$30,101,C58,0.67,,$B$6,0)</f>
        <v>0</v>
      </c>
      <c r="T58">
        <f>[1]!MF_p_pipeline_atma(K58,98,20,$P$31,103,C58,0.65,,$B$6,0)</f>
        <v>0</v>
      </c>
      <c r="U58">
        <f>[1]!MF_p_pipeline_atma(L58,98,20,$P$32,105,C58,0.83,,$B$6,0)</f>
        <v>0</v>
      </c>
    </row>
    <row r="61" spans="3:25" x14ac:dyDescent="0.25">
      <c r="Q61" s="2" t="s">
        <v>31</v>
      </c>
      <c r="R61" s="2" t="s">
        <v>32</v>
      </c>
      <c r="S61" s="2" t="s">
        <v>33</v>
      </c>
      <c r="T61" s="2" t="s">
        <v>34</v>
      </c>
      <c r="U61" s="2" t="s">
        <v>35</v>
      </c>
      <c r="V61" s="2" t="s">
        <v>36</v>
      </c>
      <c r="X61" s="2" t="s">
        <v>37</v>
      </c>
      <c r="Y61" s="2"/>
    </row>
    <row r="62" spans="3:25" x14ac:dyDescent="0.25">
      <c r="Q62">
        <v>0</v>
      </c>
      <c r="R62">
        <f>[1]!crv_interpolation($R$28:$R$58,$Q$28:$Q$58,Q62)</f>
        <v>300</v>
      </c>
      <c r="S62">
        <f>[1]!crv_interpolation($S$28:$S$58,$Q$28:$Q$58,Q62,3)</f>
        <v>300</v>
      </c>
      <c r="T62">
        <f>[1]!crv_interpolation($T$28:$T$58,$Q$28:$Q$58,Q62)</f>
        <v>300</v>
      </c>
      <c r="U62">
        <f>[1]!crv_interpolation($U$28:$U$58,$Q$28:$Q$58,Q62)</f>
        <v>300</v>
      </c>
      <c r="V62">
        <f>R62+S62+T62+U62</f>
        <v>1200</v>
      </c>
      <c r="X62">
        <f>[1]!MF_p_pipeline_atma($B$2,98,20,2000,110,V62,0.61,,$B$6,0)</f>
        <v>0.8665081338052425</v>
      </c>
      <c r="Y62">
        <v>0</v>
      </c>
    </row>
    <row r="63" spans="3:25" x14ac:dyDescent="0.25">
      <c r="Q63">
        <v>5</v>
      </c>
      <c r="R63" s="3">
        <f>[1]!crv_interpolation($R$28:$R$58,$Q$28:$Q$58,Q63)</f>
        <v>36.323585508287422</v>
      </c>
      <c r="S63" s="3">
        <f>[1]!crv_interpolation($S$28:$S$58,$Q$28:$Q$58,Q63,3)</f>
        <v>32.267972019034708</v>
      </c>
      <c r="T63" s="3">
        <f>[1]!crv_interpolation($T$28:$T$58,$Q$28:$Q$58,Q63)</f>
        <v>60.875331556131613</v>
      </c>
      <c r="U63" s="3">
        <f>[1]!crv_interpolation($U$28:$U$58,$Q$28:$Q$58,Q63)</f>
        <v>20.141229668415779</v>
      </c>
      <c r="V63" s="3">
        <f t="shared" ref="V63:V72" si="0">R63+S63+T63+U63</f>
        <v>149.60811875186951</v>
      </c>
      <c r="X63">
        <f>[1]!MF_p_pipeline_atma($B$2,98,20,2000,110,V63,0.61,,$B$6,0)</f>
        <v>0.87171906089881168</v>
      </c>
      <c r="Y63">
        <v>5</v>
      </c>
    </row>
    <row r="64" spans="3:25" x14ac:dyDescent="0.25">
      <c r="Q64">
        <v>10</v>
      </c>
      <c r="R64">
        <f>[1]!crv_interpolation($R$28:$R$58,$Q$28:$Q$58,Q64)</f>
        <v>29.43349496455744</v>
      </c>
      <c r="S64">
        <f>[1]!crv_interpolation($S$28:$S$58,$Q$28:$Q$58,Q64,3)</f>
        <v>25.339384179797921</v>
      </c>
      <c r="T64">
        <f>[1]!crv_interpolation($T$28:$T$58,$Q$28:$Q$58,Q64)</f>
        <v>50.986745326647288</v>
      </c>
      <c r="U64">
        <f>[1]!crv_interpolation($U$28:$U$58,$Q$28:$Q$58,Q64)</f>
        <v>9.7233528400499196</v>
      </c>
      <c r="V64">
        <f t="shared" si="0"/>
        <v>115.48297731105257</v>
      </c>
      <c r="X64">
        <f>[1]!MF_p_pipeline_atma($B$2,98,20,2000,110,V64,0.61,,$B$6,0)</f>
        <v>0.80344686553669531</v>
      </c>
      <c r="Y64">
        <v>10</v>
      </c>
    </row>
    <row r="65" spans="17:25" x14ac:dyDescent="0.25">
      <c r="Q65">
        <v>15</v>
      </c>
      <c r="R65">
        <f>[1]!crv_interpolation($R$28:$R$58,$Q$28:$Q$58,Q65)</f>
        <v>26.679591374580294</v>
      </c>
      <c r="S65">
        <f>[1]!crv_interpolation($S$28:$S$58,$Q$28:$Q$58,Q65,3)</f>
        <v>21.009054590827557</v>
      </c>
      <c r="T65">
        <f>[1]!crv_interpolation($T$28:$T$58,$Q$28:$Q$58,Q65)</f>
        <v>43.197871542811683</v>
      </c>
      <c r="U65">
        <f>[1]!crv_interpolation($U$28:$U$58,$Q$28:$Q$58,Q65)</f>
        <v>7.9407847277487491</v>
      </c>
      <c r="V65">
        <f t="shared" si="0"/>
        <v>98.827302235968276</v>
      </c>
      <c r="X65">
        <f>[1]!MF_p_pipeline_atma($B$2,98,20,2000,110,V65,0.61,,$B$6,0)</f>
        <v>0.8784248397586476</v>
      </c>
      <c r="Y65">
        <v>15</v>
      </c>
    </row>
    <row r="66" spans="17:25" x14ac:dyDescent="0.25">
      <c r="Q66">
        <v>20</v>
      </c>
      <c r="R66">
        <f>[1]!crv_interpolation($R$28:$R$58,$Q$28:$Q$58,Q66)</f>
        <v>23.925687784603145</v>
      </c>
      <c r="S66">
        <f>[1]!crv_interpolation($S$28:$S$58,$Q$28:$Q$58,Q66,3)</f>
        <v>17.899036842821889</v>
      </c>
      <c r="T66">
        <f>[1]!crv_interpolation($T$28:$T$58,$Q$28:$Q$58,Q66)</f>
        <v>38.03014064433583</v>
      </c>
      <c r="U66">
        <f>[1]!crv_interpolation($U$28:$U$58,$Q$28:$Q$58,Q66)</f>
        <v>6.1582166154475777</v>
      </c>
      <c r="V66">
        <f t="shared" si="0"/>
        <v>86.013081887208443</v>
      </c>
      <c r="X66">
        <f>[1]!MF_p_pipeline_atma($B$2,98,20,2000,110,V66,0.61,,$B$6,0)</f>
        <v>0.88805586705421424</v>
      </c>
      <c r="Y66">
        <v>20</v>
      </c>
    </row>
    <row r="67" spans="17:25" x14ac:dyDescent="0.25">
      <c r="Q67">
        <v>25</v>
      </c>
      <c r="R67">
        <f>[1]!crv_interpolation($R$28:$R$58,$Q$28:$Q$58,Q67)</f>
        <v>21.171784194625999</v>
      </c>
      <c r="S67">
        <f>[1]!crv_interpolation($S$28:$S$58,$Q$28:$Q$58,Q67,3)</f>
        <v>15.367318189143786</v>
      </c>
      <c r="T67">
        <f>[1]!crv_interpolation($T$28:$T$58,$Q$28:$Q$58,Q67)</f>
        <v>34.625095673716416</v>
      </c>
      <c r="U67">
        <f>[1]!crv_interpolation($U$28:$U$58,$Q$28:$Q$58,Q67)</f>
        <v>4.3756485031464063</v>
      </c>
      <c r="V67">
        <f t="shared" si="0"/>
        <v>75.539846560632611</v>
      </c>
      <c r="X67">
        <f>[1]!MF_p_pipeline_atma($B$2,98,20,2000,110,V67,0.61,,$B$6,0)</f>
        <v>0.88927399331881407</v>
      </c>
      <c r="Y67">
        <v>25</v>
      </c>
    </row>
    <row r="68" spans="17:25" x14ac:dyDescent="0.25">
      <c r="Q68">
        <v>30</v>
      </c>
      <c r="R68">
        <f>[1]!crv_interpolation($R$28:$R$58,$Q$28:$Q$58,Q68)</f>
        <v>18.970256571866564</v>
      </c>
      <c r="S68">
        <f>[1]!crv_interpolation($S$28:$S$58,$Q$28:$Q$58,Q68,3)</f>
        <v>13.146694159567147</v>
      </c>
      <c r="T68">
        <f>[1]!crv_interpolation($T$28:$T$58,$Q$28:$Q$58,Q68)</f>
        <v>31.220050703097002</v>
      </c>
      <c r="U68">
        <f>[1]!crv_interpolation($U$28:$U$58,$Q$28:$Q$58,Q68)</f>
        <v>2.5930803908452349</v>
      </c>
      <c r="V68">
        <f t="shared" si="0"/>
        <v>65.93008182537595</v>
      </c>
      <c r="X68">
        <f>[1]!MF_p_pipeline_atma($B$2,98,20,2000,110,V68,0.61,,$B$6,0)</f>
        <v>0.86175412093483217</v>
      </c>
      <c r="Y68">
        <v>30</v>
      </c>
    </row>
    <row r="69" spans="17:25" x14ac:dyDescent="0.25">
      <c r="Q69">
        <v>35</v>
      </c>
      <c r="R69">
        <f>[1]!crv_interpolation($R$28:$R$58,$Q$28:$Q$58,Q69)</f>
        <v>17.177841832609388</v>
      </c>
      <c r="S69">
        <f>[1]!crv_interpolation($S$28:$S$58,$Q$28:$Q$58,Q69,3)</f>
        <v>10.981785331721289</v>
      </c>
      <c r="T69">
        <f>[1]!crv_interpolation($T$28:$T$58,$Q$28:$Q$58,Q69)</f>
        <v>28.478305719565526</v>
      </c>
      <c r="U69">
        <f>[1]!crv_interpolation($U$28:$U$58,$Q$28:$Q$58,Q69)</f>
        <v>0.81051227854406338</v>
      </c>
      <c r="V69">
        <f t="shared" si="0"/>
        <v>57.448445162440265</v>
      </c>
      <c r="X69">
        <f>[1]!MF_p_pipeline_atma($B$2,98,20,2000,110,V69,0.61,,$B$6,0)</f>
        <v>0.89244519869642647</v>
      </c>
      <c r="Y69">
        <v>35</v>
      </c>
    </row>
    <row r="70" spans="17:25" x14ac:dyDescent="0.25">
      <c r="Q70">
        <v>40</v>
      </c>
      <c r="R70">
        <f>[1]!crv_interpolation($R$28:$R$58,$Q$28:$Q$58,Q70)</f>
        <v>15.385427093352213</v>
      </c>
      <c r="S70">
        <f>[1]!crv_interpolation($S$28:$S$58,$Q$28:$Q$58,Q70,3)</f>
        <v>8.6822224376951116</v>
      </c>
      <c r="T70">
        <f>[1]!crv_interpolation($T$28:$T$58,$Q$28:$Q$58,Q70)</f>
        <v>26.106932241186101</v>
      </c>
      <c r="U70">
        <f>[1]!crv_interpolation($U$28:$U$58,$Q$28:$Q$58,Q70)</f>
        <v>-0.97205583375710802</v>
      </c>
      <c r="V70">
        <f t="shared" si="0"/>
        <v>49.202525938476313</v>
      </c>
      <c r="X70">
        <f>[1]!MF_p_pipeline_atma($B$2,98,20,2000,110,V70,0.61,,$B$6,0)</f>
        <v>0.8905472905073929</v>
      </c>
      <c r="Y70">
        <v>40</v>
      </c>
    </row>
    <row r="71" spans="17:25" x14ac:dyDescent="0.25">
      <c r="Q71">
        <v>45</v>
      </c>
      <c r="R71">
        <f>[1]!crv_interpolation($R$28:$R$58,$Q$28:$Q$58,Q71)</f>
        <v>13.593012354095039</v>
      </c>
      <c r="S71">
        <f>[1]!crv_interpolation($S$28:$S$58,$Q$28:$Q$58,Q71,3)</f>
        <v>6.3975578524297134</v>
      </c>
      <c r="T71">
        <f>[1]!crv_interpolation($T$28:$T$58,$Q$28:$Q$58,Q71)</f>
        <v>23.735558762806679</v>
      </c>
      <c r="U71">
        <f>[1]!crv_interpolation($U$28:$U$58,$Q$28:$Q$58,Q71)</f>
        <v>-2.754623946058278</v>
      </c>
      <c r="V71">
        <f t="shared" si="0"/>
        <v>40.971505023273146</v>
      </c>
      <c r="X71">
        <f>[1]!MF_p_pipeline_atma($B$2,98,20,2000,110,V71,0.61,,$B$6,0)</f>
        <v>0.88781632126194876</v>
      </c>
      <c r="Y71">
        <v>45</v>
      </c>
    </row>
    <row r="72" spans="17:25" x14ac:dyDescent="0.25">
      <c r="Q72">
        <v>50</v>
      </c>
      <c r="R72">
        <f>[1]!crv_interpolation($R$28:$R$58,$Q$28:$Q$58,Q72)</f>
        <v>11.800597614837864</v>
      </c>
      <c r="S72">
        <f>[1]!crv_interpolation($S$28:$S$58,$Q$28:$Q$58,Q72,3)</f>
        <v>4.1574239832026212</v>
      </c>
      <c r="T72">
        <f>[1]!crv_interpolation($T$28:$T$58,$Q$28:$Q$58,Q72)</f>
        <v>21.364185284427254</v>
      </c>
      <c r="U72">
        <f>[1]!crv_interpolation($U$28:$U$58,$Q$28:$Q$58,Q72)</f>
        <v>-4.5371920583594498</v>
      </c>
      <c r="V72">
        <f t="shared" si="0"/>
        <v>32.785014824108288</v>
      </c>
      <c r="X72">
        <f>[1]!MF_p_pipeline_atma($B$2,98,20,2000,110,V72,0.61,,$B$6,0)</f>
        <v>0.87452237599106764</v>
      </c>
      <c r="Y72">
        <v>50</v>
      </c>
    </row>
    <row r="73" spans="17:25" x14ac:dyDescent="0.25">
      <c r="Q73">
        <v>55</v>
      </c>
      <c r="S73">
        <f>[1]!crv_interpolation($S$28:$S$58,$Q$28:$Q$58,Q73,3)</f>
        <v>1.9618208300138364</v>
      </c>
      <c r="U73">
        <f>[1]!crv_interpolation($U$28:$U$58,$Q$28:$Q$58,Q73)</f>
        <v>-6.3197601706606203</v>
      </c>
      <c r="Y73">
        <v>100</v>
      </c>
    </row>
    <row r="74" spans="17:25" x14ac:dyDescent="0.25">
      <c r="Q74">
        <v>60</v>
      </c>
      <c r="S74">
        <f>[1]!crv_interpolation($S$28:$S$58,$Q$28:$Q$58,Q74,3)</f>
        <v>-0.1892516071366418</v>
      </c>
      <c r="U74">
        <f>[1]!crv_interpolation($U$28:$U$58,$Q$28:$Q$58,Q74)</f>
        <v>-8.1023282829617926</v>
      </c>
      <c r="Y74">
        <v>0.8</v>
      </c>
    </row>
    <row r="75" spans="17:25" x14ac:dyDescent="0.25">
      <c r="Q75">
        <v>65</v>
      </c>
    </row>
    <row r="76" spans="17:25" x14ac:dyDescent="0.25">
      <c r="Q76">
        <v>70</v>
      </c>
    </row>
    <row r="77" spans="17:25" x14ac:dyDescent="0.25">
      <c r="Q77">
        <v>75</v>
      </c>
    </row>
    <row r="81" spans="18:19" ht="21.75" thickBot="1" x14ac:dyDescent="0.4">
      <c r="R81" s="6" t="s">
        <v>40</v>
      </c>
    </row>
    <row r="82" spans="18:19" x14ac:dyDescent="0.25">
      <c r="R82" s="10" t="s">
        <v>32</v>
      </c>
      <c r="S82" s="7">
        <v>36.323590000000003</v>
      </c>
    </row>
    <row r="83" spans="18:19" x14ac:dyDescent="0.25">
      <c r="R83" s="11" t="s">
        <v>33</v>
      </c>
      <c r="S83" s="8">
        <v>32.267969999999998</v>
      </c>
    </row>
    <row r="84" spans="18:19" x14ac:dyDescent="0.25">
      <c r="R84" s="11" t="s">
        <v>34</v>
      </c>
      <c r="S84" s="8">
        <v>60.875329999999998</v>
      </c>
    </row>
    <row r="85" spans="18:19" x14ac:dyDescent="0.25">
      <c r="R85" s="11" t="s">
        <v>35</v>
      </c>
      <c r="S85" s="8">
        <v>20.14123</v>
      </c>
    </row>
    <row r="86" spans="18:19" ht="15.75" thickBot="1" x14ac:dyDescent="0.3">
      <c r="R86" s="12" t="s">
        <v>36</v>
      </c>
      <c r="S86" s="9">
        <v>149.60810000000001</v>
      </c>
    </row>
  </sheetData>
  <pageMargins left="0.7" right="0.7" top="0.75" bottom="0.75" header="0.3" footer="0.3"/>
  <pageSetup paperSize="9" orientation="portrait" horizontalDpi="0" verticalDpi="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N12" sqref="N12"/>
    </sheetView>
  </sheetViews>
  <sheetFormatPr defaultRowHeight="15" x14ac:dyDescent="0.25"/>
  <cols>
    <col min="1" max="1" width="14.85546875" customWidth="1"/>
    <col min="10" max="10" width="10.85546875" customWidth="1"/>
    <col min="14" max="15" width="13.5703125" customWidth="1"/>
    <col min="16" max="16" width="12.7109375" customWidth="1"/>
  </cols>
  <sheetData>
    <row r="1" spans="1:15" ht="21" x14ac:dyDescent="0.35">
      <c r="A1" s="14" t="s">
        <v>41</v>
      </c>
      <c r="B1" s="15"/>
    </row>
    <row r="3" spans="1:15" ht="21" x14ac:dyDescent="0.35">
      <c r="J3" s="13" t="s">
        <v>60</v>
      </c>
    </row>
    <row r="4" spans="1:15" x14ac:dyDescent="0.25">
      <c r="B4" s="5" t="s">
        <v>42</v>
      </c>
      <c r="C4" s="5"/>
      <c r="D4" s="1" t="s">
        <v>43</v>
      </c>
      <c r="E4" s="1"/>
      <c r="J4" s="4"/>
      <c r="K4" s="17">
        <v>3</v>
      </c>
      <c r="L4" s="17">
        <v>5</v>
      </c>
      <c r="N4" t="s">
        <v>63</v>
      </c>
      <c r="O4" t="s">
        <v>64</v>
      </c>
    </row>
    <row r="5" spans="1:15" x14ac:dyDescent="0.25">
      <c r="A5" s="16" t="s">
        <v>44</v>
      </c>
      <c r="B5" s="16"/>
      <c r="C5">
        <v>177.8</v>
      </c>
      <c r="D5">
        <v>177.8</v>
      </c>
      <c r="J5" s="17" t="s">
        <v>61</v>
      </c>
      <c r="K5" s="4">
        <f>[1]!MF_p_pipeline_atma($C$17,$C$7,20,$C$9,$C$5-$C$10,$C$19,$C$20,$C$21*0.01,C22,0)</f>
        <v>0.89161355950128574</v>
      </c>
      <c r="L5" s="4">
        <f>[1]!MF_p_pipeline_atma($D$17,$D$7,20,$D$9,$D$5-$D$10,$D$19,$D$20,,$D$22,0)</f>
        <v>0.88201986885808947</v>
      </c>
      <c r="N5">
        <f>[1]!GLV_q_gas_sm3day($C$5-$C$10,$C$14,$K$5,0.9,$C$7)</f>
        <v>18221352.923426375</v>
      </c>
      <c r="O5">
        <f>[1]!GLV_q_gas_sm3day($D$5-$D$10,$D$14,$L$5,0.9,$C$7)</f>
        <v>20074371.86479177</v>
      </c>
    </row>
    <row r="6" spans="1:15" x14ac:dyDescent="0.25">
      <c r="A6" s="16" t="s">
        <v>1</v>
      </c>
      <c r="B6" s="16"/>
      <c r="C6">
        <v>0.83599999999999997</v>
      </c>
      <c r="D6">
        <v>0.83599999999999997</v>
      </c>
    </row>
    <row r="7" spans="1:15" x14ac:dyDescent="0.25">
      <c r="A7" s="16" t="s">
        <v>45</v>
      </c>
      <c r="B7" s="16"/>
      <c r="C7">
        <v>37</v>
      </c>
      <c r="D7">
        <v>37</v>
      </c>
    </row>
    <row r="8" spans="1:15" x14ac:dyDescent="0.25">
      <c r="A8" s="16" t="s">
        <v>46</v>
      </c>
      <c r="B8" s="16"/>
      <c r="C8">
        <v>1.17</v>
      </c>
      <c r="D8">
        <v>1.17</v>
      </c>
    </row>
    <row r="9" spans="1:15" x14ac:dyDescent="0.25">
      <c r="A9" s="16" t="s">
        <v>47</v>
      </c>
      <c r="B9" s="16"/>
      <c r="C9">
        <v>2648</v>
      </c>
      <c r="D9">
        <v>2780</v>
      </c>
    </row>
    <row r="10" spans="1:15" x14ac:dyDescent="0.25">
      <c r="A10" s="16" t="s">
        <v>48</v>
      </c>
      <c r="B10" s="16"/>
      <c r="C10">
        <v>9.19</v>
      </c>
      <c r="D10">
        <v>9.19</v>
      </c>
    </row>
    <row r="11" spans="1:15" x14ac:dyDescent="0.25">
      <c r="A11" s="16" t="s">
        <v>49</v>
      </c>
      <c r="B11" s="16"/>
      <c r="C11">
        <v>1680</v>
      </c>
      <c r="D11">
        <v>2500</v>
      </c>
    </row>
    <row r="12" spans="1:15" x14ac:dyDescent="0.25">
      <c r="A12" s="16" t="s">
        <v>50</v>
      </c>
      <c r="B12" s="16"/>
      <c r="C12">
        <v>10</v>
      </c>
      <c r="D12">
        <v>10</v>
      </c>
      <c r="E12">
        <v>20</v>
      </c>
    </row>
    <row r="13" spans="1:15" x14ac:dyDescent="0.25">
      <c r="A13" s="16" t="s">
        <v>51</v>
      </c>
      <c r="B13" s="16"/>
      <c r="C13">
        <v>28</v>
      </c>
      <c r="D13">
        <v>25</v>
      </c>
    </row>
    <row r="14" spans="1:15" x14ac:dyDescent="0.25">
      <c r="A14" s="16" t="s">
        <v>52</v>
      </c>
      <c r="B14" s="16"/>
      <c r="C14">
        <v>59</v>
      </c>
      <c r="D14">
        <v>65</v>
      </c>
    </row>
    <row r="15" spans="1:15" x14ac:dyDescent="0.25">
      <c r="A15" s="16" t="s">
        <v>53</v>
      </c>
      <c r="B15" s="16"/>
      <c r="C15">
        <v>27</v>
      </c>
      <c r="D15">
        <v>24</v>
      </c>
    </row>
    <row r="16" spans="1:15" x14ac:dyDescent="0.25">
      <c r="A16" s="16" t="s">
        <v>54</v>
      </c>
      <c r="B16" s="16"/>
      <c r="C16">
        <v>76</v>
      </c>
      <c r="D16">
        <v>74</v>
      </c>
    </row>
    <row r="17" spans="1:4" x14ac:dyDescent="0.25">
      <c r="A17" s="16" t="s">
        <v>55</v>
      </c>
      <c r="B17" s="16"/>
      <c r="C17">
        <v>65</v>
      </c>
      <c r="D17">
        <v>57</v>
      </c>
    </row>
    <row r="18" spans="1:4" x14ac:dyDescent="0.25">
      <c r="A18" s="16" t="s">
        <v>56</v>
      </c>
      <c r="B18" s="16"/>
      <c r="C18">
        <v>11.1</v>
      </c>
      <c r="D18">
        <v>7.6</v>
      </c>
    </row>
    <row r="19" spans="1:4" x14ac:dyDescent="0.25">
      <c r="A19" s="16" t="s">
        <v>57</v>
      </c>
      <c r="B19" s="16"/>
      <c r="C19">
        <v>13</v>
      </c>
      <c r="D19">
        <v>11</v>
      </c>
    </row>
    <row r="20" spans="1:4" x14ac:dyDescent="0.25">
      <c r="A20" s="16" t="s">
        <v>58</v>
      </c>
      <c r="B20" s="16"/>
      <c r="C20">
        <v>1</v>
      </c>
      <c r="D20">
        <v>18</v>
      </c>
    </row>
    <row r="21" spans="1:4" x14ac:dyDescent="0.25">
      <c r="A21" s="16" t="s">
        <v>59</v>
      </c>
      <c r="B21" s="16"/>
      <c r="C21">
        <v>23</v>
      </c>
      <c r="D21">
        <v>25</v>
      </c>
    </row>
    <row r="22" spans="1:4" x14ac:dyDescent="0.25">
      <c r="A22" s="16" t="s">
        <v>62</v>
      </c>
      <c r="C22" t="str">
        <f>[1]!PVT_encode_string(0.9,$C$6,$C$8)</f>
        <v>{"gamma_gas":0.9,"gamma_oil":0.836,"gamma_wat":1.17,"rsb_m3m3":100}</v>
      </c>
      <c r="D22" t="str">
        <f>[1]!PVT_encode_string(0.9,$D$6,$D$8)</f>
        <v>{"gamma_gas":0.9,"gamma_oil":0.836,"gamma_wat":1.17,"rsb_m3m3":100}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Наталия</dc:creator>
  <cp:lastModifiedBy>Наталия</cp:lastModifiedBy>
  <dcterms:created xsi:type="dcterms:W3CDTF">2021-04-10T10:21:05Z</dcterms:created>
  <dcterms:modified xsi:type="dcterms:W3CDTF">2021-04-11T16:28:37Z</dcterms:modified>
</cp:coreProperties>
</file>