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\Desktop\Rico nessa Vida\Consultorias\1 Consultoria\"/>
    </mc:Choice>
  </mc:AlternateContent>
  <xr:revisionPtr revIDLastSave="0" documentId="13_ncr:1_{82CBFCEC-4686-485B-BBC1-12A1844920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ções pertinentes" sheetId="9" r:id="rId1"/>
    <sheet name="Mês a Mês" sheetId="1" r:id="rId2"/>
    <sheet name="Controle de gastos" sheetId="11" state="hidden" r:id="rId3"/>
    <sheet name="Planejamento" sheetId="2" state="hidden" r:id="rId4"/>
    <sheet name="Desempenho" sheetId="5" state="hidden" r:id="rId5"/>
    <sheet name="Plan6" sheetId="6" state="hidden" r:id="rId6"/>
    <sheet name="LISTA DE PAGAMENTO" sheetId="7" state="hidden" r:id="rId7"/>
    <sheet name="Objetivos" sheetId="8" state="hidden" r:id="rId8"/>
    <sheet name="Saldos finais" sheetId="10" state="hidden" r:id="rId9"/>
  </sheets>
  <definedNames>
    <definedName name="aa">'Mês a Mês'!$P:$P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1" l="1"/>
  <c r="D27" i="11"/>
  <c r="C27" i="11"/>
  <c r="B27" i="11"/>
  <c r="E9" i="2" l="1"/>
  <c r="E6" i="2"/>
  <c r="O99" i="1" l="1"/>
  <c r="O192" i="1" s="1"/>
  <c r="N99" i="1"/>
  <c r="N192" i="1" s="1"/>
  <c r="M99" i="1"/>
  <c r="M192" i="1" s="1"/>
  <c r="L99" i="1"/>
  <c r="L192" i="1" s="1"/>
  <c r="K99" i="1"/>
  <c r="K192" i="1" s="1"/>
  <c r="J99" i="1"/>
  <c r="J192" i="1" s="1"/>
  <c r="I99" i="1"/>
  <c r="I192" i="1" s="1"/>
  <c r="H99" i="1"/>
  <c r="H192" i="1" s="1"/>
  <c r="G99" i="1"/>
  <c r="G192" i="1" s="1"/>
  <c r="F99" i="1"/>
  <c r="F192" i="1" s="1"/>
  <c r="E99" i="1"/>
  <c r="E192" i="1" s="1"/>
  <c r="D99" i="1"/>
  <c r="D192" i="1" s="1"/>
  <c r="D102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D23" i="1"/>
  <c r="D100" i="1" l="1"/>
  <c r="E14" i="1"/>
  <c r="E102" i="1" s="1"/>
  <c r="U16" i="5"/>
  <c r="U7" i="5"/>
  <c r="C15" i="5" s="1"/>
  <c r="C4" i="6" s="1"/>
  <c r="U8" i="5"/>
  <c r="U9" i="5"/>
  <c r="U10" i="5"/>
  <c r="U11" i="5"/>
  <c r="U12" i="5"/>
  <c r="U13" i="5"/>
  <c r="U14" i="5"/>
  <c r="U15" i="5"/>
  <c r="U6" i="5"/>
  <c r="D572" i="2"/>
  <c r="G17" i="7"/>
  <c r="G18" i="7" s="1"/>
  <c r="E17" i="7"/>
  <c r="E18" i="7" s="1"/>
  <c r="C17" i="7"/>
  <c r="C18" i="7" s="1"/>
  <c r="F4" i="6"/>
  <c r="F5" i="6" s="1"/>
  <c r="F3" i="6"/>
  <c r="C11" i="6" s="1"/>
  <c r="B11" i="6"/>
  <c r="B12" i="6"/>
  <c r="B13" i="6" s="1"/>
  <c r="B14" i="6" s="1"/>
  <c r="B15" i="6"/>
  <c r="B16" i="6" s="1"/>
  <c r="B17" i="6" s="1"/>
  <c r="B18" i="6" s="1"/>
  <c r="B19" i="6" s="1"/>
  <c r="B20" i="6" s="1"/>
  <c r="B21" i="6" s="1"/>
  <c r="B22" i="6" s="1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G10" i="6"/>
  <c r="F10" i="6"/>
  <c r="E9" i="6"/>
  <c r="D9" i="6"/>
  <c r="C9" i="6"/>
  <c r="C568" i="2"/>
  <c r="F573" i="2" s="1"/>
  <c r="C572" i="2"/>
  <c r="E572" i="2"/>
  <c r="G573" i="2"/>
  <c r="B574" i="2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C574" i="2"/>
  <c r="D574" i="2"/>
  <c r="E574" i="2"/>
  <c r="G574" i="2" s="1"/>
  <c r="C567" i="2"/>
  <c r="D188" i="1"/>
  <c r="D176" i="1"/>
  <c r="D137" i="1"/>
  <c r="D47" i="1"/>
  <c r="D82" i="1" s="1"/>
  <c r="O185" i="1"/>
  <c r="N185" i="1"/>
  <c r="M185" i="1"/>
  <c r="L185" i="1"/>
  <c r="K185" i="1"/>
  <c r="J185" i="1"/>
  <c r="I185" i="1"/>
  <c r="H185" i="1"/>
  <c r="G185" i="1"/>
  <c r="F185" i="1"/>
  <c r="E185" i="1"/>
  <c r="D185" i="1"/>
  <c r="O173" i="1"/>
  <c r="O194" i="1" s="1"/>
  <c r="N173" i="1"/>
  <c r="N194" i="1" s="1"/>
  <c r="M173" i="1"/>
  <c r="M194" i="1" s="1"/>
  <c r="L173" i="1"/>
  <c r="L194" i="1" s="1"/>
  <c r="K173" i="1"/>
  <c r="K194" i="1" s="1"/>
  <c r="J173" i="1"/>
  <c r="J194" i="1" s="1"/>
  <c r="I173" i="1"/>
  <c r="I194" i="1" s="1"/>
  <c r="H173" i="1"/>
  <c r="H194" i="1" s="1"/>
  <c r="G173" i="1"/>
  <c r="G194" i="1" s="1"/>
  <c r="F173" i="1"/>
  <c r="F194" i="1" s="1"/>
  <c r="E173" i="1"/>
  <c r="E194" i="1" s="1"/>
  <c r="D173" i="1"/>
  <c r="D194" i="1" s="1"/>
  <c r="O193" i="1"/>
  <c r="N193" i="1"/>
  <c r="M193" i="1"/>
  <c r="L193" i="1"/>
  <c r="K193" i="1"/>
  <c r="J193" i="1"/>
  <c r="I193" i="1"/>
  <c r="H193" i="1"/>
  <c r="G193" i="1"/>
  <c r="F193" i="1"/>
  <c r="E193" i="1"/>
  <c r="D12" i="2"/>
  <c r="O79" i="1"/>
  <c r="O191" i="1" s="1"/>
  <c r="N79" i="1"/>
  <c r="N191" i="1" s="1"/>
  <c r="M79" i="1"/>
  <c r="M191" i="1" s="1"/>
  <c r="L79" i="1"/>
  <c r="L191" i="1" s="1"/>
  <c r="K79" i="1"/>
  <c r="K191" i="1" s="1"/>
  <c r="J79" i="1"/>
  <c r="J191" i="1" s="1"/>
  <c r="I79" i="1"/>
  <c r="I191" i="1" s="1"/>
  <c r="H79" i="1"/>
  <c r="H191" i="1" s="1"/>
  <c r="G79" i="1"/>
  <c r="G191" i="1" s="1"/>
  <c r="F79" i="1"/>
  <c r="F191" i="1" s="1"/>
  <c r="E79" i="1"/>
  <c r="E191" i="1" s="1"/>
  <c r="D79" i="1"/>
  <c r="D191" i="1" s="1"/>
  <c r="E44" i="1"/>
  <c r="E190" i="1" s="1"/>
  <c r="F44" i="1"/>
  <c r="F190" i="1" s="1"/>
  <c r="G44" i="1"/>
  <c r="G190" i="1" s="1"/>
  <c r="H44" i="1"/>
  <c r="H190" i="1" s="1"/>
  <c r="I44" i="1"/>
  <c r="I190" i="1" s="1"/>
  <c r="J44" i="1"/>
  <c r="J190" i="1" s="1"/>
  <c r="K44" i="1"/>
  <c r="K190" i="1" s="1"/>
  <c r="L44" i="1"/>
  <c r="L190" i="1" s="1"/>
  <c r="M44" i="1"/>
  <c r="M190" i="1" s="1"/>
  <c r="N44" i="1"/>
  <c r="N190" i="1" s="1"/>
  <c r="O44" i="1"/>
  <c r="O190" i="1" s="1"/>
  <c r="D44" i="1"/>
  <c r="D190" i="1" s="1"/>
  <c r="D11" i="1"/>
  <c r="D11" i="2" s="1"/>
  <c r="E20" i="1"/>
  <c r="E189" i="1" s="1"/>
  <c r="F20" i="1"/>
  <c r="F189" i="1" s="1"/>
  <c r="G20" i="1"/>
  <c r="G189" i="1" s="1"/>
  <c r="H20" i="1"/>
  <c r="H189" i="1" s="1"/>
  <c r="I20" i="1"/>
  <c r="I189" i="1" s="1"/>
  <c r="J20" i="1"/>
  <c r="J189" i="1" s="1"/>
  <c r="K20" i="1"/>
  <c r="K189" i="1" s="1"/>
  <c r="L20" i="1"/>
  <c r="L189" i="1" s="1"/>
  <c r="M20" i="1"/>
  <c r="M189" i="1" s="1"/>
  <c r="N20" i="1"/>
  <c r="N189" i="1" s="1"/>
  <c r="O20" i="1"/>
  <c r="O189" i="1" s="1"/>
  <c r="D20" i="1"/>
  <c r="D189" i="1" s="1"/>
  <c r="E11" i="6"/>
  <c r="G11" i="6" s="1"/>
  <c r="D11" i="6"/>
  <c r="E199" i="1" l="1"/>
  <c r="N199" i="1"/>
  <c r="F199" i="1"/>
  <c r="L199" i="1"/>
  <c r="M199" i="1"/>
  <c r="K199" i="1"/>
  <c r="J199" i="1"/>
  <c r="I199" i="1"/>
  <c r="H199" i="1"/>
  <c r="O199" i="1"/>
  <c r="G199" i="1"/>
  <c r="E12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E13" i="6"/>
  <c r="G12" i="6"/>
  <c r="D12" i="6"/>
  <c r="F11" i="6"/>
  <c r="D186" i="1"/>
  <c r="F574" i="2"/>
  <c r="D174" i="1"/>
  <c r="E5" i="2"/>
  <c r="F5" i="2" s="1"/>
  <c r="Q120" i="1" s="1"/>
  <c r="D80" i="1"/>
  <c r="G196" i="1"/>
  <c r="D45" i="1"/>
  <c r="L196" i="1"/>
  <c r="E196" i="1"/>
  <c r="M196" i="1"/>
  <c r="F196" i="1"/>
  <c r="H196" i="1"/>
  <c r="I196" i="1"/>
  <c r="K196" i="1"/>
  <c r="O196" i="1"/>
  <c r="J196" i="1"/>
  <c r="N196" i="1"/>
  <c r="D135" i="1"/>
  <c r="D193" i="1"/>
  <c r="D196" i="1" s="1"/>
  <c r="D21" i="1"/>
  <c r="K208" i="1" s="1"/>
  <c r="D14" i="2"/>
  <c r="F8" i="2"/>
  <c r="F9" i="2"/>
  <c r="Q206" i="1" s="1"/>
  <c r="F6" i="2"/>
  <c r="F7" i="2"/>
  <c r="E23" i="1"/>
  <c r="F14" i="1"/>
  <c r="F102" i="1" s="1"/>
  <c r="E47" i="1"/>
  <c r="E82" i="1" s="1"/>
  <c r="E188" i="1"/>
  <c r="E137" i="1"/>
  <c r="E176" i="1"/>
  <c r="D199" i="1" l="1"/>
  <c r="D203" i="1" s="1"/>
  <c r="D205" i="1" s="1"/>
  <c r="D13" i="6"/>
  <c r="F12" i="6"/>
  <c r="E14" i="6"/>
  <c r="G13" i="6"/>
  <c r="C22" i="6"/>
  <c r="C23" i="6" s="1"/>
  <c r="C24" i="6" s="1"/>
  <c r="C25" i="6" s="1"/>
  <c r="C26" i="6" s="1"/>
  <c r="C27" i="6" s="1"/>
  <c r="C28" i="6" s="1"/>
  <c r="C29" i="6" s="1"/>
  <c r="C30" i="6" s="1"/>
  <c r="C31" i="6" s="1"/>
  <c r="C16" i="5"/>
  <c r="C17" i="5" s="1"/>
  <c r="K211" i="1"/>
  <c r="B3" i="5" s="1"/>
  <c r="O203" i="1"/>
  <c r="H203" i="1"/>
  <c r="M203" i="1"/>
  <c r="L203" i="1"/>
  <c r="J203" i="1"/>
  <c r="I203" i="1"/>
  <c r="G203" i="1"/>
  <c r="F203" i="1"/>
  <c r="E203" i="1"/>
  <c r="K203" i="1"/>
  <c r="N203" i="1"/>
  <c r="B5" i="5"/>
  <c r="D15" i="2"/>
  <c r="F567" i="2"/>
  <c r="F568" i="2" s="1"/>
  <c r="F137" i="1"/>
  <c r="F23" i="1"/>
  <c r="F188" i="1"/>
  <c r="G14" i="1"/>
  <c r="G102" i="1" s="1"/>
  <c r="F176" i="1"/>
  <c r="F47" i="1"/>
  <c r="F82" i="1" s="1"/>
  <c r="C32" i="6" l="1"/>
  <c r="C33" i="6" s="1"/>
  <c r="C34" i="6" s="1"/>
  <c r="C35" i="6" s="1"/>
  <c r="C36" i="6" s="1"/>
  <c r="C37" i="6" s="1"/>
  <c r="C38" i="6" s="1"/>
  <c r="C39" i="6" s="1"/>
  <c r="C40" i="6" s="1"/>
  <c r="C41" i="6" s="1"/>
  <c r="C18" i="5"/>
  <c r="C19" i="5" s="1"/>
  <c r="G14" i="6"/>
  <c r="E15" i="6"/>
  <c r="D14" i="6"/>
  <c r="F13" i="6"/>
  <c r="B7" i="5"/>
  <c r="E205" i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D575" i="2"/>
  <c r="C575" i="2"/>
  <c r="E575" i="2"/>
  <c r="G176" i="1"/>
  <c r="G47" i="1"/>
  <c r="G82" i="1" s="1"/>
  <c r="H14" i="1"/>
  <c r="H102" i="1" s="1"/>
  <c r="G137" i="1"/>
  <c r="G188" i="1"/>
  <c r="G23" i="1"/>
  <c r="D15" i="6" l="1"/>
  <c r="F14" i="6"/>
  <c r="G15" i="6"/>
  <c r="E16" i="6"/>
  <c r="C42" i="6"/>
  <c r="C43" i="6" s="1"/>
  <c r="C44" i="6" s="1"/>
  <c r="C45" i="6" s="1"/>
  <c r="C46" i="6" s="1"/>
  <c r="C47" i="6" s="1"/>
  <c r="C48" i="6" s="1"/>
  <c r="C49" i="6" s="1"/>
  <c r="C50" i="6" s="1"/>
  <c r="C51" i="6" s="1"/>
  <c r="C20" i="5"/>
  <c r="C21" i="5" s="1"/>
  <c r="E576" i="2"/>
  <c r="G575" i="2"/>
  <c r="C576" i="2"/>
  <c r="C577" i="2" s="1"/>
  <c r="C578" i="2" s="1"/>
  <c r="C579" i="2" s="1"/>
  <c r="B21" i="2"/>
  <c r="D576" i="2"/>
  <c r="B22" i="2"/>
  <c r="F575" i="2"/>
  <c r="H47" i="1"/>
  <c r="H82" i="1" s="1"/>
  <c r="H188" i="1"/>
  <c r="H176" i="1"/>
  <c r="H23" i="1"/>
  <c r="I14" i="1"/>
  <c r="I102" i="1" s="1"/>
  <c r="H137" i="1"/>
  <c r="G16" i="6" l="1"/>
  <c r="E17" i="6"/>
  <c r="C52" i="6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22" i="5"/>
  <c r="C23" i="5" s="1"/>
  <c r="D16" i="6"/>
  <c r="F15" i="6"/>
  <c r="C21" i="2"/>
  <c r="C580" i="2"/>
  <c r="C581" i="2" s="1"/>
  <c r="C582" i="2" s="1"/>
  <c r="C583" i="2" s="1"/>
  <c r="C584" i="2" s="1"/>
  <c r="D21" i="2" s="1"/>
  <c r="F576" i="2"/>
  <c r="D577" i="2"/>
  <c r="E577" i="2"/>
  <c r="G576" i="2"/>
  <c r="J14" i="1"/>
  <c r="J102" i="1" s="1"/>
  <c r="I47" i="1"/>
  <c r="I82" i="1" s="1"/>
  <c r="I23" i="1"/>
  <c r="I176" i="1"/>
  <c r="I188" i="1"/>
  <c r="I137" i="1"/>
  <c r="G17" i="6" l="1"/>
  <c r="E18" i="6"/>
  <c r="F16" i="6"/>
  <c r="D17" i="6"/>
  <c r="F577" i="2"/>
  <c r="D578" i="2"/>
  <c r="E578" i="2"/>
  <c r="G577" i="2"/>
  <c r="J47" i="1"/>
  <c r="J82" i="1" s="1"/>
  <c r="J188" i="1"/>
  <c r="K14" i="1"/>
  <c r="K102" i="1" s="1"/>
  <c r="J23" i="1"/>
  <c r="J137" i="1"/>
  <c r="J176" i="1"/>
  <c r="F17" i="6" l="1"/>
  <c r="D18" i="6"/>
  <c r="E19" i="6"/>
  <c r="G18" i="6"/>
  <c r="G578" i="2"/>
  <c r="E579" i="2"/>
  <c r="F578" i="2"/>
  <c r="D579" i="2"/>
  <c r="K188" i="1"/>
  <c r="L14" i="1"/>
  <c r="L102" i="1" s="1"/>
  <c r="K176" i="1"/>
  <c r="K47" i="1"/>
  <c r="K82" i="1" s="1"/>
  <c r="K137" i="1"/>
  <c r="K23" i="1"/>
  <c r="E20" i="6" l="1"/>
  <c r="G19" i="6"/>
  <c r="F18" i="6"/>
  <c r="D19" i="6"/>
  <c r="E580" i="2"/>
  <c r="G579" i="2"/>
  <c r="C22" i="2"/>
  <c r="D580" i="2"/>
  <c r="F579" i="2"/>
  <c r="M14" i="1"/>
  <c r="M102" i="1" s="1"/>
  <c r="L137" i="1"/>
  <c r="L47" i="1"/>
  <c r="L82" i="1" s="1"/>
  <c r="L23" i="1"/>
  <c r="L176" i="1"/>
  <c r="L188" i="1"/>
  <c r="D20" i="6" l="1"/>
  <c r="F19" i="6"/>
  <c r="G20" i="6"/>
  <c r="E21" i="6"/>
  <c r="D581" i="2"/>
  <c r="F580" i="2"/>
  <c r="E581" i="2"/>
  <c r="G580" i="2"/>
  <c r="M23" i="1"/>
  <c r="N14" i="1"/>
  <c r="N102" i="1" s="1"/>
  <c r="M137" i="1"/>
  <c r="M176" i="1"/>
  <c r="M47" i="1"/>
  <c r="M82" i="1" s="1"/>
  <c r="M188" i="1"/>
  <c r="E22" i="6" l="1"/>
  <c r="G21" i="6"/>
  <c r="F20" i="6"/>
  <c r="D21" i="6"/>
  <c r="G581" i="2"/>
  <c r="E582" i="2"/>
  <c r="F581" i="2"/>
  <c r="D582" i="2"/>
  <c r="N23" i="1"/>
  <c r="N137" i="1"/>
  <c r="O14" i="1"/>
  <c r="O102" i="1" s="1"/>
  <c r="N188" i="1"/>
  <c r="N47" i="1"/>
  <c r="N82" i="1" s="1"/>
  <c r="N176" i="1"/>
  <c r="F21" i="6" l="1"/>
  <c r="D22" i="6"/>
  <c r="G22" i="6"/>
  <c r="E23" i="6"/>
  <c r="E583" i="2"/>
  <c r="G582" i="2"/>
  <c r="D583" i="2"/>
  <c r="F582" i="2"/>
  <c r="O176" i="1"/>
  <c r="O137" i="1"/>
  <c r="O23" i="1"/>
  <c r="O188" i="1"/>
  <c r="O47" i="1"/>
  <c r="O82" i="1" s="1"/>
  <c r="F22" i="6" l="1"/>
  <c r="D23" i="6"/>
  <c r="G23" i="6"/>
  <c r="E24" i="6"/>
  <c r="F583" i="2"/>
  <c r="D584" i="2"/>
  <c r="G583" i="2"/>
  <c r="E584" i="2"/>
  <c r="G584" i="2" s="1"/>
  <c r="G24" i="6" l="1"/>
  <c r="E25" i="6"/>
  <c r="F23" i="6"/>
  <c r="D24" i="6"/>
  <c r="D22" i="2"/>
  <c r="F584" i="2"/>
  <c r="E26" i="6" l="1"/>
  <c r="G25" i="6"/>
  <c r="F24" i="6"/>
  <c r="D25" i="6"/>
  <c r="D26" i="6" l="1"/>
  <c r="F25" i="6"/>
  <c r="E27" i="6"/>
  <c r="G26" i="6"/>
  <c r="E28" i="6" l="1"/>
  <c r="G27" i="6"/>
  <c r="F26" i="6"/>
  <c r="D27" i="6"/>
  <c r="F27" i="6" l="1"/>
  <c r="D28" i="6"/>
  <c r="G28" i="6"/>
  <c r="E29" i="6"/>
  <c r="E30" i="6" l="1"/>
  <c r="G29" i="6"/>
  <c r="F28" i="6"/>
  <c r="D29" i="6"/>
  <c r="F29" i="6" l="1"/>
  <c r="D30" i="6"/>
  <c r="E31" i="6"/>
  <c r="G30" i="6"/>
  <c r="G31" i="6" l="1"/>
  <c r="E32" i="6"/>
  <c r="F30" i="6"/>
  <c r="D31" i="6"/>
  <c r="F31" i="6" l="1"/>
  <c r="D32" i="6"/>
  <c r="G32" i="6"/>
  <c r="E33" i="6"/>
  <c r="E34" i="6" l="1"/>
  <c r="G33" i="6"/>
  <c r="F32" i="6"/>
  <c r="D33" i="6"/>
  <c r="F33" i="6" l="1"/>
  <c r="D34" i="6"/>
  <c r="E35" i="6"/>
  <c r="G34" i="6"/>
  <c r="E36" i="6" l="1"/>
  <c r="G35" i="6"/>
  <c r="F34" i="6"/>
  <c r="D35" i="6"/>
  <c r="D36" i="6" l="1"/>
  <c r="F35" i="6"/>
  <c r="G36" i="6"/>
  <c r="E37" i="6"/>
  <c r="E38" i="6" l="1"/>
  <c r="G37" i="6"/>
  <c r="F36" i="6"/>
  <c r="D37" i="6"/>
  <c r="D38" i="6" l="1"/>
  <c r="F37" i="6"/>
  <c r="E39" i="6"/>
  <c r="G38" i="6"/>
  <c r="E40" i="6" l="1"/>
  <c r="G39" i="6"/>
  <c r="F38" i="6"/>
  <c r="D39" i="6"/>
  <c r="D40" i="6" l="1"/>
  <c r="F39" i="6"/>
  <c r="G40" i="6"/>
  <c r="E41" i="6"/>
  <c r="E42" i="6" l="1"/>
  <c r="G41" i="6"/>
  <c r="F40" i="6"/>
  <c r="D41" i="6"/>
  <c r="D42" i="6" l="1"/>
  <c r="F41" i="6"/>
  <c r="E43" i="6"/>
  <c r="G42" i="6"/>
  <c r="F42" i="6" l="1"/>
  <c r="D43" i="6"/>
  <c r="E44" i="6"/>
  <c r="G43" i="6"/>
  <c r="G44" i="6" l="1"/>
  <c r="E45" i="6"/>
  <c r="F43" i="6"/>
  <c r="D44" i="6"/>
  <c r="F44" i="6" l="1"/>
  <c r="D45" i="6"/>
  <c r="G45" i="6"/>
  <c r="E46" i="6"/>
  <c r="G46" i="6" l="1"/>
  <c r="E47" i="6"/>
  <c r="D46" i="6"/>
  <c r="F45" i="6"/>
  <c r="E48" i="6" l="1"/>
  <c r="G47" i="6"/>
  <c r="F46" i="6"/>
  <c r="D47" i="6"/>
  <c r="F47" i="6" l="1"/>
  <c r="D48" i="6"/>
  <c r="E49" i="6"/>
  <c r="G48" i="6"/>
  <c r="E50" i="6" l="1"/>
  <c r="G49" i="6"/>
  <c r="F48" i="6"/>
  <c r="D49" i="6"/>
  <c r="F49" i="6" l="1"/>
  <c r="D50" i="6"/>
  <c r="G50" i="6"/>
  <c r="E51" i="6"/>
  <c r="E52" i="6" l="1"/>
  <c r="G51" i="6"/>
  <c r="F50" i="6"/>
  <c r="D51" i="6"/>
  <c r="G52" i="6" l="1"/>
  <c r="E53" i="6"/>
  <c r="D52" i="6"/>
  <c r="F51" i="6"/>
  <c r="F52" i="6" l="1"/>
  <c r="D53" i="6"/>
  <c r="E54" i="6"/>
  <c r="G53" i="6"/>
  <c r="E55" i="6" l="1"/>
  <c r="G54" i="6"/>
  <c r="F53" i="6"/>
  <c r="D54" i="6"/>
  <c r="F54" i="6" l="1"/>
  <c r="D55" i="6"/>
  <c r="G55" i="6"/>
  <c r="E56" i="6"/>
  <c r="E57" i="6" l="1"/>
  <c r="G56" i="6"/>
  <c r="D56" i="6"/>
  <c r="F55" i="6"/>
  <c r="F56" i="6" l="1"/>
  <c r="D57" i="6"/>
  <c r="G57" i="6"/>
  <c r="E58" i="6"/>
  <c r="E59" i="6" l="1"/>
  <c r="G58" i="6"/>
  <c r="D58" i="6"/>
  <c r="F57" i="6"/>
  <c r="F58" i="6" l="1"/>
  <c r="D59" i="6"/>
  <c r="G59" i="6"/>
  <c r="E60" i="6"/>
  <c r="E61" i="6" l="1"/>
  <c r="G60" i="6"/>
  <c r="F59" i="6"/>
  <c r="D60" i="6"/>
  <c r="F60" i="6" l="1"/>
  <c r="D61" i="6"/>
  <c r="G61" i="6"/>
  <c r="E62" i="6"/>
  <c r="E63" i="6" l="1"/>
  <c r="G62" i="6"/>
  <c r="D62" i="6"/>
  <c r="F61" i="6"/>
  <c r="F62" i="6" l="1"/>
  <c r="D63" i="6"/>
  <c r="E64" i="6"/>
  <c r="G63" i="6"/>
  <c r="G64" i="6" l="1"/>
  <c r="E65" i="6"/>
  <c r="F63" i="6"/>
  <c r="D64" i="6"/>
  <c r="F64" i="6" l="1"/>
  <c r="D65" i="6"/>
  <c r="E66" i="6"/>
  <c r="G65" i="6"/>
  <c r="G66" i="6" l="1"/>
  <c r="E67" i="6"/>
  <c r="D66" i="6"/>
  <c r="F65" i="6"/>
  <c r="F66" i="6" l="1"/>
  <c r="D67" i="6"/>
  <c r="E68" i="6"/>
  <c r="G67" i="6"/>
  <c r="G68" i="6" l="1"/>
  <c r="E69" i="6"/>
  <c r="F67" i="6"/>
  <c r="D68" i="6"/>
  <c r="F68" i="6" l="1"/>
  <c r="D69" i="6"/>
  <c r="G69" i="6"/>
  <c r="E70" i="6"/>
  <c r="E71" i="6" l="1"/>
  <c r="G71" i="6" s="1"/>
  <c r="G70" i="6"/>
  <c r="D70" i="6"/>
  <c r="F69" i="6"/>
  <c r="F70" i="6" l="1"/>
  <c r="D71" i="6"/>
  <c r="F7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EGIDIO</author>
  </authors>
  <commentList>
    <comment ref="C1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preencher com seu salário todos meses até o final da planilha
</t>
        </r>
        <r>
          <rPr>
            <b/>
            <sz val="11"/>
            <color indexed="81"/>
            <rFont val="Tahoma"/>
            <family val="2"/>
          </rPr>
          <t>PONTO IMPORTANTE!</t>
        </r>
        <r>
          <rPr>
            <sz val="9"/>
            <color indexed="81"/>
            <rFont val="Tahoma"/>
            <charset val="1"/>
          </rPr>
          <t xml:space="preserve">
A planilha deverá ser preenchida olhando para os meses FUTUROS. Não queremos ver o passado, queremos ver quanto de contas você tem para pagar para os próximos meses. Qualquer dúvida me chame por favor </t>
        </r>
      </text>
    </comment>
    <comment ref="C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favor preencher seu salário LIQUIDO que garante que ganhará por mês na pior das hiposteses. Ex:
seu salário varia JÁ DESCONTADO TUDO entre 2.000 e 2.500, então você preencherá todos os meses da planilha com o salário de 2.000 pois vamos partir no menor salário que me garante que ganha por mês.</t>
        </r>
      </text>
    </comment>
    <comment ref="C19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Especificar com comentário no mês em que entrou</t>
        </r>
      </text>
    </comment>
    <comment ref="C23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Editar esse comentário para colocar qual Cartão de Crédito (Ex: Master, Visa, NuBank, Inter, Cielo)
Essa planilha deverá ser preenchida com as futuras faturas do cartão, ou seja, as contas que ainda estão por vir. Ex: a fatura desse mês fechou em 500, a do mês que vem 400, do próximo 300 e depois acaba. Então você preencherá os proximos meses ou até acabar sua fatura.</t>
        </r>
      </text>
    </comment>
    <comment ref="C47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Editar esse comentário para colocar qual Cartão de Crédito (Ex: Master, Visa, NuBank, Inter, Cielo)
</t>
        </r>
      </text>
    </comment>
    <comment ref="C8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Editar esse comentário para colocar qual Cartão de Crédito (Ex: Master, Visa, NuBank, Inter, Cielo)
</t>
        </r>
      </text>
    </comment>
    <comment ref="C118" authorId="1" shapeId="0" xr:uid="{C8DDA435-63E1-4365-A8BE-4044032FDCDD}">
      <text>
        <r>
          <rPr>
            <b/>
            <sz val="9"/>
            <color indexed="81"/>
            <rFont val="Tahoma"/>
            <family val="2"/>
          </rPr>
          <t xml:space="preserve">Corte de cabelo, unha, (Coisas feitas em salão modo geral)
</t>
        </r>
      </text>
    </comment>
    <comment ref="C137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FORA CARTÃO DE CRÉDITO
</t>
        </r>
      </text>
    </comment>
    <comment ref="C176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(EMPRESTIMOS, COOPERATIVA, CLUBE, CESTA BÁSICA ETC..)
não precisa colocar os impostos, quero saber apenas descontos adicionais que houverem na folha, por ex: ADC, emprestimos consignados, previdencia privada e afins.</t>
        </r>
      </text>
    </comment>
    <comment ref="G17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renegociar aqui
</t>
        </r>
      </text>
    </comment>
    <comment ref="C20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Esse valor eu Duh vou preencher de acordo com as possibilidades.
</t>
        </r>
      </text>
    </comment>
    <comment ref="D2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VALOR ESTIMADO DO DESEJO TOTAL</t>
        </r>
      </text>
    </comment>
    <comment ref="E20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MÊS QUE PRETENDE COMPRAR OU ADQUIRIR ESSE DESEJO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EGIDIO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Célula com fórmula</t>
        </r>
      </text>
    </comment>
    <comment ref="B1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Sem correções monetárias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EGIDIO</author>
  </authors>
  <commentList>
    <comment ref="C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Valor sem desconto de I.R
</t>
        </r>
      </text>
    </comment>
    <comment ref="C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Valor sem desconto de I.R
</t>
        </r>
      </text>
    </comment>
    <comment ref="C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 xml:space="preserve">Valor sem desconto de I.R
</t>
        </r>
      </text>
    </comment>
    <comment ref="C2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Valor sem desconto de I.R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2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COLOCAR O VALOR PARA SER PAGO DESSAS CONTAS DO PRIMEIRO MÊS PREENCHIDO.</t>
        </r>
      </text>
    </comment>
    <comment ref="D20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CASO NÃO TENHA DATA CERTA DE PAGAMENTO PODE DEIXAR EM BRANCO</t>
        </r>
      </text>
    </comment>
  </commentList>
</comments>
</file>

<file path=xl/sharedStrings.xml><?xml version="1.0" encoding="utf-8"?>
<sst xmlns="http://schemas.openxmlformats.org/spreadsheetml/2006/main" count="227" uniqueCount="172">
  <si>
    <t>ENTRADAS</t>
  </si>
  <si>
    <t>Salário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</si>
  <si>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</si>
  <si>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</si>
  <si>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</si>
  <si>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</si>
  <si>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</si>
  <si>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</si>
  <si>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</si>
  <si>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</si>
  <si>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</si>
  <si>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</si>
  <si>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</si>
  <si>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</si>
  <si>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Renda Cônjuge</t>
  </si>
  <si>
    <t>Total</t>
  </si>
  <si>
    <t>VALOR</t>
  </si>
  <si>
    <t>TOTAL RENDA LIQUIDA</t>
  </si>
  <si>
    <t>Renda Principal Cliente</t>
  </si>
  <si>
    <t>Renda Extra</t>
  </si>
  <si>
    <t>CARTÃO DE CRÉDITO 1</t>
  </si>
  <si>
    <t>TOTAL</t>
  </si>
  <si>
    <t>SUBTOTAL</t>
  </si>
  <si>
    <t>CARTÃO DE CRÉDITO 2</t>
  </si>
  <si>
    <t>CUSTOS FIXOS</t>
  </si>
  <si>
    <t>CUSTOS VARIÁVEIS</t>
  </si>
  <si>
    <t>DESCONTOS EM FOLHA</t>
  </si>
  <si>
    <t>TOTAIS</t>
  </si>
  <si>
    <t>CARTÃO DE  CRÉDITO 1</t>
  </si>
  <si>
    <t>CARTÃO DE  CRÉDITO 2</t>
  </si>
  <si>
    <t>LISTA DE DESEJOS</t>
  </si>
  <si>
    <t>DÍVIDAS TOTAIS</t>
  </si>
  <si>
    <t>ENTRADAS TOTAIS</t>
  </si>
  <si>
    <t>ITENS ADICIONAIS P/ VENDA</t>
  </si>
  <si>
    <t>RENDA MENSAL</t>
  </si>
  <si>
    <t>DESPESAS FIXAS</t>
  </si>
  <si>
    <t>CONTAS FIXAS</t>
  </si>
  <si>
    <t>EDUCAÇÃO</t>
  </si>
  <si>
    <t>RESERVA EMERGÊNCIA</t>
  </si>
  <si>
    <t>APOSENTADORIA</t>
  </si>
  <si>
    <t>LAZER</t>
  </si>
  <si>
    <t>Dívidas do Ano</t>
  </si>
  <si>
    <t>Saldo em Conta</t>
  </si>
  <si>
    <t>Melhora De:</t>
  </si>
  <si>
    <t>QUANDO?</t>
  </si>
  <si>
    <t>QUANTO?</t>
  </si>
  <si>
    <t>SALDO ATUAL</t>
  </si>
  <si>
    <t>APLICAÇÃO MENSAL</t>
  </si>
  <si>
    <t>RENTABILIDADE</t>
  </si>
  <si>
    <t>MENSAL</t>
  </si>
  <si>
    <t>ANUAL</t>
  </si>
  <si>
    <t>Em 10 anos</t>
  </si>
  <si>
    <t>Ren. Mensal</t>
  </si>
  <si>
    <t>Em 20 anos</t>
  </si>
  <si>
    <t>Em 30 anos</t>
  </si>
  <si>
    <t>Em 40 anos</t>
  </si>
  <si>
    <t>PLANILHA DE PROJEÇÃO DE INVESTIMENTOS</t>
  </si>
  <si>
    <t>INVESTIMENTOS</t>
  </si>
  <si>
    <t>TAXA DE ADM</t>
  </si>
  <si>
    <t>POUPANÇA</t>
  </si>
  <si>
    <t>APORTE MENSAL</t>
  </si>
  <si>
    <t>CONSERVADOR</t>
  </si>
  <si>
    <t>CONTRIBUIÇÃO ANUAL</t>
  </si>
  <si>
    <t>Mapfre Juro Real</t>
  </si>
  <si>
    <t>IDADE ATUAL</t>
  </si>
  <si>
    <t>IDADE</t>
  </si>
  <si>
    <t>Moradia</t>
  </si>
  <si>
    <t>Condomínio</t>
  </si>
  <si>
    <t>Telefone Fixo</t>
  </si>
  <si>
    <t>Internet</t>
  </si>
  <si>
    <t>Celular</t>
  </si>
  <si>
    <t>Compras Mercado (Média Mensal)</t>
  </si>
  <si>
    <t>Gás</t>
  </si>
  <si>
    <t>Luz</t>
  </si>
  <si>
    <t>Água</t>
  </si>
  <si>
    <t>Convênio</t>
  </si>
  <si>
    <t>Gasolina (Média Mensal)</t>
  </si>
  <si>
    <t>IPTU</t>
  </si>
  <si>
    <t>Educação 1</t>
  </si>
  <si>
    <t>Educação 2</t>
  </si>
  <si>
    <t>Educação 3</t>
  </si>
  <si>
    <t>TOTAL CUSTOS</t>
  </si>
  <si>
    <t>Poupança</t>
  </si>
  <si>
    <t>Investimento</t>
  </si>
  <si>
    <t>Após 1 ano</t>
  </si>
  <si>
    <t>Após 5 anos</t>
  </si>
  <si>
    <t>Após 10 anos</t>
  </si>
  <si>
    <t>Tesouro Selic</t>
  </si>
  <si>
    <t>Eduardo</t>
  </si>
  <si>
    <t>SOBRA TOTAL MÊS</t>
  </si>
  <si>
    <t>POUPANÇA ANUAL</t>
  </si>
  <si>
    <t>DATA DE PAGAMENTO</t>
  </si>
  <si>
    <t>DATAS DE RECEBIMENTO</t>
  </si>
  <si>
    <t>VALOR RECEBIDO NA DATA</t>
  </si>
  <si>
    <t>DIA 15</t>
  </si>
  <si>
    <t>DIA 30</t>
  </si>
  <si>
    <t>DIA 7</t>
  </si>
  <si>
    <t>VALOR RECEBIDO</t>
  </si>
  <si>
    <t>TOTAL DE CONTAS</t>
  </si>
  <si>
    <t>TOTAL DE SOBRA</t>
  </si>
  <si>
    <t>Reunião 1</t>
  </si>
  <si>
    <t>Reunião 2</t>
  </si>
  <si>
    <t>Objetivos</t>
  </si>
  <si>
    <t>Reunião 3</t>
  </si>
  <si>
    <t>Reunião 4</t>
  </si>
  <si>
    <t>Reunião 5</t>
  </si>
  <si>
    <t>Reunião 6</t>
  </si>
  <si>
    <t>LISTA DE CONTAS P/ PAGAR</t>
  </si>
  <si>
    <t>Unha e depilação</t>
  </si>
  <si>
    <t>Cabelo</t>
  </si>
  <si>
    <t>Férias e 13°</t>
  </si>
  <si>
    <t xml:space="preserve">Segunda Renda </t>
  </si>
  <si>
    <t>Segunda Renda</t>
  </si>
  <si>
    <t>NOME COMPLETO:</t>
  </si>
  <si>
    <t>TEM PREVIDÊNCIA PRIVADA?</t>
  </si>
  <si>
    <t>PROFISSÃO:</t>
  </si>
  <si>
    <t>QUAL VALOR TOTAL APLICADO?</t>
  </si>
  <si>
    <t>EMAIL:</t>
  </si>
  <si>
    <t>JÁ INVESTIU ALGUMA VEZ?</t>
  </si>
  <si>
    <t>QUAL INVESTIMENTO?</t>
  </si>
  <si>
    <t>QUAL VALOR?</t>
  </si>
  <si>
    <t>POSSUI CARRO?</t>
  </si>
  <si>
    <t>QUAL MODELO?</t>
  </si>
  <si>
    <t>ESTA QUITADO?</t>
  </si>
  <si>
    <t>VALOR QUE FALTA P/ QUITAR:</t>
  </si>
  <si>
    <t>VALOR DE TABELA:</t>
  </si>
  <si>
    <t>POSSUI IMOVEL?</t>
  </si>
  <si>
    <t>ESTA QUITADO</t>
  </si>
  <si>
    <t>VALOR QUE FALTA P/ QUITAR</t>
  </si>
  <si>
    <t>VALOR DE MERCADO</t>
  </si>
  <si>
    <t>TÊM FILHOS?</t>
  </si>
  <si>
    <t>QUANTOS?</t>
  </si>
  <si>
    <t>QUANTOS ANOS?</t>
  </si>
  <si>
    <t>DESCREVA EM POUCAS PALAVRAS SEU PRINCIPAL OBJETIVO COM A CONSULTORIA:</t>
  </si>
  <si>
    <t>SALÁRIO LÍQUIDO:</t>
  </si>
  <si>
    <t>INFORMAÇÕES PERTINENTES</t>
  </si>
  <si>
    <t>VALOR A SER PAGO</t>
  </si>
  <si>
    <t>CARTÃO DE CRÉDITO 3</t>
  </si>
  <si>
    <t>55-60%</t>
  </si>
  <si>
    <t>Atual</t>
  </si>
  <si>
    <t>Custo fixo Ideal</t>
  </si>
  <si>
    <t>CARTÃO DE  CRÉDITO 3</t>
  </si>
  <si>
    <t>10 - 15%</t>
  </si>
  <si>
    <t>Lazer ideal</t>
  </si>
  <si>
    <t>Saldo na data da reunião</t>
  </si>
  <si>
    <t>Valor de endividamento total</t>
  </si>
  <si>
    <t>Estética 3</t>
  </si>
  <si>
    <t>Dizímo</t>
  </si>
  <si>
    <t>Diarista</t>
  </si>
  <si>
    <t>Pet Banho e Tosa</t>
  </si>
  <si>
    <t>Netflix</t>
  </si>
  <si>
    <t>Pet Comida</t>
  </si>
  <si>
    <t xml:space="preserve">Sky </t>
  </si>
  <si>
    <t>Acumulativo da sobra</t>
  </si>
  <si>
    <t>Sobra bruta (sem lazer)</t>
  </si>
  <si>
    <t>Lazer/ Gastos pessoais</t>
  </si>
  <si>
    <t xml:space="preserve">Sobra do Mês (Juntar) </t>
  </si>
  <si>
    <t xml:space="preserve">Obs: Esses desejos podem não serem realizados por conta de dívidas do ano, mas farei o possível.  </t>
  </si>
  <si>
    <t>ANÁLISE MÊS A MÊS - CUSTOS/SOBRAS</t>
  </si>
  <si>
    <t>"Uma vida financeira saudável é questão de escolha..."</t>
  </si>
  <si>
    <t>*</t>
  </si>
  <si>
    <t>PLANEJAMENTO FINANCEIRO</t>
  </si>
  <si>
    <t>Despesa 1</t>
  </si>
  <si>
    <t>Despesa 2</t>
  </si>
  <si>
    <t>Despesa 3</t>
  </si>
  <si>
    <t>Despesa 4</t>
  </si>
  <si>
    <t>emprestimo</t>
  </si>
  <si>
    <t>academia</t>
  </si>
  <si>
    <t>boleto</t>
  </si>
  <si>
    <t>dentista</t>
  </si>
  <si>
    <t>consorcio</t>
  </si>
  <si>
    <t>previdencia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</si>
</sst>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0.0000%"/>
    <numFmt numFmtId="166" formatCode="_-* #,##0_-;\-* #,##0_-;_-* &quot;-&quot;??_-;_-@_-"/>
    <numFmt numFmtId="167" formatCode="#,##0.00&quot; &quot;;#,##0.00&quot; &quot;;&quot;-&quot;#&quot; &quot;;&quot; &quot;@&quot; &quot;"/>
    <numFmt numFmtId="168" formatCode="&quot;R$&quot;#,##0.00;[Red]\-&quot;R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rebuchet MS"/>
      <family val="2"/>
    </font>
    <font>
      <b/>
      <sz val="12"/>
      <color theme="0"/>
      <name val="Trebuchet MS"/>
      <family val="2"/>
    </font>
    <font>
      <sz val="12"/>
      <color theme="0"/>
      <name val="Trebuchet MS"/>
      <family val="2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sz val="9"/>
      <name val="Times New Roman"/>
      <family val="1"/>
    </font>
    <font>
      <b/>
      <sz val="9"/>
      <name val="Trebuchet MS"/>
      <family val="2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i/>
      <sz val="2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3BA03"/>
        <bgColor indexed="64"/>
      </patternFill>
    </fill>
    <fill>
      <patternFill patternType="solid">
        <fgColor rgb="FFE6E23E"/>
        <bgColor indexed="64"/>
      </patternFill>
    </fill>
    <fill>
      <patternFill patternType="solid">
        <fgColor rgb="FFDDE57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D69E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7" fillId="0" borderId="0"/>
    <xf numFmtId="0" fontId="22" fillId="0" borderId="0" applyNumberFormat="0" applyFill="0" applyBorder="0" applyAlignment="0" applyProtection="0"/>
  </cellStyleXfs>
  <cellXfs count="331">
    <xf numFmtId="0" fontId="0" fillId="0" borderId="0" xfId="0"/>
    <xf numFmtId="0" fontId="4" fillId="0" borderId="0" xfId="0" applyFont="1" applyAlignment="1">
      <alignment horizontal="center"/>
    </xf>
    <xf numFmtId="44" fontId="4" fillId="0" borderId="19" xfId="2" applyFont="1" applyBorder="1"/>
    <xf numFmtId="44" fontId="4" fillId="0" borderId="22" xfId="2" applyFont="1" applyBorder="1"/>
    <xf numFmtId="44" fontId="4" fillId="0" borderId="0" xfId="2" applyFont="1" applyBorder="1"/>
    <xf numFmtId="0" fontId="4" fillId="0" borderId="0" xfId="0" applyFont="1"/>
    <xf numFmtId="0" fontId="4" fillId="0" borderId="19" xfId="0" applyFont="1" applyBorder="1"/>
    <xf numFmtId="0" fontId="4" fillId="0" borderId="14" xfId="0" applyFont="1" applyBorder="1"/>
    <xf numFmtId="0" fontId="4" fillId="0" borderId="20" xfId="0" applyFont="1" applyBorder="1"/>
    <xf numFmtId="0" fontId="4" fillId="0" borderId="16" xfId="0" applyFont="1" applyBorder="1"/>
    <xf numFmtId="0" fontId="4" fillId="0" borderId="21" xfId="0" applyFont="1" applyBorder="1"/>
    <xf numFmtId="0" fontId="4" fillId="0" borderId="18" xfId="0" applyFont="1" applyBorder="1"/>
    <xf numFmtId="10" fontId="4" fillId="0" borderId="0" xfId="0" applyNumberFormat="1" applyFont="1"/>
    <xf numFmtId="10" fontId="4" fillId="0" borderId="0" xfId="3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1" xfId="3" applyNumberFormat="1" applyFont="1" applyBorder="1" applyAlignment="1">
      <alignment horizontal="center"/>
    </xf>
    <xf numFmtId="165" fontId="4" fillId="0" borderId="12" xfId="3" applyNumberFormat="1" applyFont="1" applyBorder="1" applyAlignment="1">
      <alignment horizontal="center"/>
    </xf>
    <xf numFmtId="0" fontId="10" fillId="0" borderId="0" xfId="0" applyFont="1"/>
    <xf numFmtId="166" fontId="10" fillId="0" borderId="0" xfId="1" applyNumberFormat="1" applyFont="1"/>
    <xf numFmtId="0" fontId="10" fillId="0" borderId="19" xfId="0" applyFont="1" applyBorder="1"/>
    <xf numFmtId="44" fontId="10" fillId="0" borderId="14" xfId="2" applyFont="1" applyBorder="1"/>
    <xf numFmtId="0" fontId="10" fillId="0" borderId="13" xfId="0" applyFont="1" applyBorder="1"/>
    <xf numFmtId="10" fontId="10" fillId="0" borderId="19" xfId="3" applyNumberFormat="1" applyFont="1" applyBorder="1"/>
    <xf numFmtId="0" fontId="10" fillId="0" borderId="20" xfId="0" applyFont="1" applyBorder="1"/>
    <xf numFmtId="44" fontId="10" fillId="0" borderId="16" xfId="2" applyFont="1" applyBorder="1"/>
    <xf numFmtId="0" fontId="10" fillId="0" borderId="15" xfId="0" applyFont="1" applyBorder="1"/>
    <xf numFmtId="10" fontId="10" fillId="0" borderId="20" xfId="3" applyNumberFormat="1" applyFont="1" applyBorder="1" applyAlignment="1">
      <alignment horizontal="center"/>
    </xf>
    <xf numFmtId="10" fontId="10" fillId="0" borderId="20" xfId="3" applyNumberFormat="1" applyFont="1" applyBorder="1"/>
    <xf numFmtId="0" fontId="10" fillId="0" borderId="17" xfId="0" applyFont="1" applyBorder="1"/>
    <xf numFmtId="10" fontId="10" fillId="0" borderId="21" xfId="3" applyNumberFormat="1" applyFont="1" applyBorder="1" applyAlignment="1">
      <alignment horizontal="center"/>
    </xf>
    <xf numFmtId="10" fontId="10" fillId="0" borderId="21" xfId="3" applyNumberFormat="1" applyFont="1" applyBorder="1"/>
    <xf numFmtId="0" fontId="10" fillId="0" borderId="21" xfId="0" applyFont="1" applyBorder="1"/>
    <xf numFmtId="166" fontId="10" fillId="0" borderId="18" xfId="1" applyNumberFormat="1" applyFont="1" applyBorder="1"/>
    <xf numFmtId="10" fontId="10" fillId="0" borderId="0" xfId="3" applyNumberFormat="1" applyFont="1"/>
    <xf numFmtId="0" fontId="10" fillId="0" borderId="0" xfId="0" applyFont="1" applyAlignment="1">
      <alignment horizontal="center" vertical="top"/>
    </xf>
    <xf numFmtId="0" fontId="10" fillId="0" borderId="19" xfId="1" applyNumberFormat="1" applyFont="1" applyBorder="1" applyAlignment="1">
      <alignment horizontal="center" vertical="center"/>
    </xf>
    <xf numFmtId="44" fontId="10" fillId="0" borderId="19" xfId="0" applyNumberFormat="1" applyFont="1" applyBorder="1"/>
    <xf numFmtId="44" fontId="10" fillId="0" borderId="19" xfId="2" applyFont="1" applyBorder="1"/>
    <xf numFmtId="44" fontId="10" fillId="0" borderId="0" xfId="2" applyFont="1"/>
    <xf numFmtId="0" fontId="10" fillId="0" borderId="20" xfId="1" applyNumberFormat="1" applyFont="1" applyBorder="1" applyAlignment="1">
      <alignment horizontal="center" vertical="center"/>
    </xf>
    <xf numFmtId="44" fontId="10" fillId="0" borderId="20" xfId="0" applyNumberFormat="1" applyFont="1" applyBorder="1"/>
    <xf numFmtId="44" fontId="10" fillId="0" borderId="20" xfId="2" applyFont="1" applyBorder="1"/>
    <xf numFmtId="0" fontId="10" fillId="0" borderId="21" xfId="1" applyNumberFormat="1" applyFont="1" applyBorder="1" applyAlignment="1">
      <alignment horizontal="center" vertical="center"/>
    </xf>
    <xf numFmtId="44" fontId="10" fillId="0" borderId="21" xfId="0" applyNumberFormat="1" applyFont="1" applyBorder="1"/>
    <xf numFmtId="44" fontId="10" fillId="0" borderId="21" xfId="2" applyFont="1" applyBorder="1"/>
    <xf numFmtId="164" fontId="4" fillId="0" borderId="19" xfId="2" applyNumberFormat="1" applyFont="1" applyBorder="1"/>
    <xf numFmtId="164" fontId="4" fillId="0" borderId="20" xfId="2" applyNumberFormat="1" applyFont="1" applyBorder="1"/>
    <xf numFmtId="164" fontId="4" fillId="0" borderId="21" xfId="2" applyNumberFormat="1" applyFont="1" applyBorder="1"/>
    <xf numFmtId="164" fontId="4" fillId="0" borderId="23" xfId="2" applyNumberFormat="1" applyFont="1" applyBorder="1"/>
    <xf numFmtId="164" fontId="4" fillId="0" borderId="19" xfId="0" applyNumberFormat="1" applyFont="1" applyBorder="1"/>
    <xf numFmtId="164" fontId="4" fillId="0" borderId="20" xfId="0" applyNumberFormat="1" applyFont="1" applyBorder="1"/>
    <xf numFmtId="164" fontId="4" fillId="0" borderId="23" xfId="0" applyNumberFormat="1" applyFont="1" applyBorder="1"/>
    <xf numFmtId="164" fontId="4" fillId="0" borderId="11" xfId="0" applyNumberFormat="1" applyFont="1" applyBorder="1"/>
    <xf numFmtId="164" fontId="4" fillId="4" borderId="1" xfId="0" applyNumberFormat="1" applyFont="1" applyFill="1" applyBorder="1"/>
    <xf numFmtId="0" fontId="12" fillId="6" borderId="1" xfId="0" applyFont="1" applyFill="1" applyBorder="1" applyAlignment="1">
      <alignment horizontal="center"/>
    </xf>
    <xf numFmtId="10" fontId="10" fillId="0" borderId="19" xfId="3" applyNumberFormat="1" applyFont="1" applyBorder="1" applyAlignment="1">
      <alignment horizontal="center"/>
    </xf>
    <xf numFmtId="10" fontId="11" fillId="6" borderId="1" xfId="3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/>
    <xf numFmtId="10" fontId="8" fillId="0" borderId="9" xfId="3" applyNumberFormat="1" applyFont="1" applyBorder="1" applyAlignment="1">
      <alignment horizontal="center"/>
    </xf>
    <xf numFmtId="44" fontId="4" fillId="0" borderId="10" xfId="2" applyFont="1" applyBorder="1" applyAlignment="1"/>
    <xf numFmtId="44" fontId="4" fillId="0" borderId="12" xfId="2" applyFont="1" applyBorder="1" applyAlignment="1"/>
    <xf numFmtId="0" fontId="4" fillId="7" borderId="1" xfId="0" applyFont="1" applyFill="1" applyBorder="1" applyAlignment="1">
      <alignment horizontal="center"/>
    </xf>
    <xf numFmtId="164" fontId="4" fillId="9" borderId="1" xfId="0" applyNumberFormat="1" applyFont="1" applyFill="1" applyBorder="1"/>
    <xf numFmtId="44" fontId="4" fillId="9" borderId="1" xfId="0" applyNumberFormat="1" applyFont="1" applyFill="1" applyBorder="1"/>
    <xf numFmtId="164" fontId="4" fillId="8" borderId="1" xfId="0" applyNumberFormat="1" applyFont="1" applyFill="1" applyBorder="1"/>
    <xf numFmtId="164" fontId="4" fillId="11" borderId="1" xfId="0" applyNumberFormat="1" applyFont="1" applyFill="1" applyBorder="1"/>
    <xf numFmtId="164" fontId="4" fillId="12" borderId="1" xfId="0" applyNumberFormat="1" applyFont="1" applyFill="1" applyBorder="1"/>
    <xf numFmtId="164" fontId="4" fillId="10" borderId="1" xfId="0" applyNumberFormat="1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4" fontId="0" fillId="0" borderId="30" xfId="2" applyFont="1" applyBorder="1"/>
    <xf numFmtId="44" fontId="0" fillId="0" borderId="32" xfId="2" applyFont="1" applyBorder="1"/>
    <xf numFmtId="0" fontId="4" fillId="7" borderId="26" xfId="0" applyFont="1" applyFill="1" applyBorder="1"/>
    <xf numFmtId="0" fontId="4" fillId="7" borderId="22" xfId="0" applyFont="1" applyFill="1" applyBorder="1"/>
    <xf numFmtId="0" fontId="0" fillId="0" borderId="0" xfId="0" applyBorder="1"/>
    <xf numFmtId="0" fontId="0" fillId="3" borderId="29" xfId="0" applyFill="1" applyBorder="1"/>
    <xf numFmtId="44" fontId="0" fillId="3" borderId="30" xfId="2" applyFont="1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5" xfId="0" applyFill="1" applyBorder="1"/>
    <xf numFmtId="0" fontId="0" fillId="2" borderId="7" xfId="0" applyFill="1" applyBorder="1"/>
    <xf numFmtId="0" fontId="0" fillId="7" borderId="1" xfId="0" applyFill="1" applyBorder="1"/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44" fontId="14" fillId="0" borderId="0" xfId="2" applyFont="1" applyFill="1" applyBorder="1"/>
    <xf numFmtId="165" fontId="14" fillId="0" borderId="0" xfId="3" applyNumberFormat="1" applyFont="1" applyFill="1" applyBorder="1" applyAlignment="1">
      <alignment horizontal="center"/>
    </xf>
    <xf numFmtId="10" fontId="14" fillId="0" borderId="0" xfId="3" applyNumberFormat="1" applyFont="1" applyFill="1" applyBorder="1"/>
    <xf numFmtId="10" fontId="14" fillId="0" borderId="0" xfId="3" applyNumberFormat="1" applyFont="1" applyFill="1" applyBorder="1" applyAlignment="1">
      <alignment horizontal="center"/>
    </xf>
    <xf numFmtId="166" fontId="14" fillId="0" borderId="0" xfId="1" applyNumberFormat="1" applyFont="1" applyFill="1" applyBorder="1"/>
    <xf numFmtId="0" fontId="14" fillId="0" borderId="0" xfId="0" applyFont="1" applyFill="1" applyBorder="1" applyAlignment="1">
      <alignment horizontal="center" vertical="top"/>
    </xf>
    <xf numFmtId="10" fontId="16" fillId="0" borderId="0" xfId="3" applyNumberFormat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center" vertical="center"/>
    </xf>
    <xf numFmtId="44" fontId="14" fillId="0" borderId="0" xfId="0" applyNumberFormat="1" applyFont="1" applyFill="1" applyBorder="1"/>
    <xf numFmtId="0" fontId="0" fillId="7" borderId="4" xfId="0" applyFill="1" applyBorder="1"/>
    <xf numFmtId="0" fontId="0" fillId="7" borderId="26" xfId="0" applyFill="1" applyBorder="1"/>
    <xf numFmtId="0" fontId="0" fillId="0" borderId="0" xfId="0" applyAlignment="1"/>
    <xf numFmtId="164" fontId="4" fillId="0" borderId="14" xfId="0" applyNumberFormat="1" applyFont="1" applyBorder="1"/>
    <xf numFmtId="164" fontId="4" fillId="0" borderId="18" xfId="0" applyNumberFormat="1" applyFont="1" applyBorder="1"/>
    <xf numFmtId="164" fontId="4" fillId="0" borderId="13" xfId="2" applyNumberFormat="1" applyFont="1" applyBorder="1"/>
    <xf numFmtId="164" fontId="4" fillId="0" borderId="17" xfId="0" applyNumberFormat="1" applyFont="1" applyBorder="1"/>
    <xf numFmtId="164" fontId="4" fillId="0" borderId="21" xfId="0" applyNumberFormat="1" applyFon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13" borderId="0" xfId="0" applyFont="1" applyFill="1"/>
    <xf numFmtId="164" fontId="4" fillId="13" borderId="0" xfId="0" applyNumberFormat="1" applyFont="1" applyFill="1" applyBorder="1"/>
    <xf numFmtId="164" fontId="4" fillId="14" borderId="1" xfId="0" applyNumberFormat="1" applyFont="1" applyFill="1" applyBorder="1"/>
    <xf numFmtId="44" fontId="4" fillId="14" borderId="1" xfId="0" applyNumberFormat="1" applyFont="1" applyFill="1" applyBorder="1"/>
    <xf numFmtId="0" fontId="8" fillId="0" borderId="37" xfId="0" applyFont="1" applyBorder="1" applyAlignment="1">
      <alignment horizontal="center"/>
    </xf>
    <xf numFmtId="9" fontId="8" fillId="0" borderId="37" xfId="0" applyNumberFormat="1" applyFont="1" applyBorder="1" applyAlignment="1">
      <alignment horizontal="center"/>
    </xf>
    <xf numFmtId="164" fontId="4" fillId="13" borderId="20" xfId="2" applyNumberFormat="1" applyFont="1" applyFill="1" applyBorder="1"/>
    <xf numFmtId="164" fontId="4" fillId="15" borderId="1" xfId="2" applyNumberFormat="1" applyFont="1" applyFill="1" applyBorder="1"/>
    <xf numFmtId="0" fontId="8" fillId="13" borderId="37" xfId="0" applyFont="1" applyFill="1" applyBorder="1" applyAlignment="1">
      <alignment horizontal="center"/>
    </xf>
    <xf numFmtId="9" fontId="8" fillId="13" borderId="37" xfId="0" applyNumberFormat="1" applyFont="1" applyFill="1" applyBorder="1" applyAlignment="1">
      <alignment horizontal="center"/>
    </xf>
    <xf numFmtId="10" fontId="8" fillId="0" borderId="12" xfId="3" applyNumberFormat="1" applyFont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164" fontId="4" fillId="13" borderId="19" xfId="2" applyNumberFormat="1" applyFont="1" applyFill="1" applyBorder="1"/>
    <xf numFmtId="0" fontId="4" fillId="13" borderId="20" xfId="0" applyFont="1" applyFill="1" applyBorder="1" applyAlignment="1">
      <alignment horizontal="center"/>
    </xf>
    <xf numFmtId="0" fontId="4" fillId="13" borderId="13" xfId="0" applyFont="1" applyFill="1" applyBorder="1" applyAlignment="1">
      <alignment horizontal="left"/>
    </xf>
    <xf numFmtId="0" fontId="4" fillId="13" borderId="15" xfId="0" applyFont="1" applyFill="1" applyBorder="1" applyAlignment="1">
      <alignment horizontal="left"/>
    </xf>
    <xf numFmtId="164" fontId="4" fillId="0" borderId="38" xfId="2" applyNumberFormat="1" applyFont="1" applyBorder="1"/>
    <xf numFmtId="164" fontId="4" fillId="0" borderId="16" xfId="2" applyNumberFormat="1" applyFont="1" applyBorder="1"/>
    <xf numFmtId="44" fontId="0" fillId="0" borderId="37" xfId="2" applyFont="1" applyBorder="1"/>
    <xf numFmtId="44" fontId="0" fillId="0" borderId="0" xfId="2" applyFont="1"/>
    <xf numFmtId="44" fontId="23" fillId="7" borderId="37" xfId="2" applyFont="1" applyFill="1" applyBorder="1" applyAlignment="1">
      <alignment horizontal="center"/>
    </xf>
    <xf numFmtId="0" fontId="13" fillId="7" borderId="37" xfId="0" applyFont="1" applyFill="1" applyBorder="1"/>
    <xf numFmtId="164" fontId="4" fillId="2" borderId="1" xfId="2" applyNumberFormat="1" applyFont="1" applyFill="1" applyBorder="1"/>
    <xf numFmtId="164" fontId="4" fillId="2" borderId="1" xfId="0" applyNumberFormat="1" applyFont="1" applyFill="1" applyBorder="1"/>
    <xf numFmtId="0" fontId="8" fillId="2" borderId="3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2" xfId="0" applyFont="1" applyFill="1" applyBorder="1"/>
    <xf numFmtId="0" fontId="4" fillId="0" borderId="5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5" xfId="0" applyFont="1" applyBorder="1" applyAlignment="1"/>
    <xf numFmtId="44" fontId="4" fillId="0" borderId="6" xfId="2" applyFont="1" applyBorder="1"/>
    <xf numFmtId="0" fontId="4" fillId="13" borderId="5" xfId="0" applyFont="1" applyFill="1" applyBorder="1" applyAlignment="1">
      <alignment horizontal="center"/>
    </xf>
    <xf numFmtId="0" fontId="4" fillId="13" borderId="0" xfId="0" applyFont="1" applyFill="1" applyBorder="1"/>
    <xf numFmtId="0" fontId="4" fillId="0" borderId="10" xfId="0" applyFont="1" applyBorder="1" applyAlignment="1">
      <alignment horizontal="left"/>
    </xf>
    <xf numFmtId="164" fontId="4" fillId="0" borderId="12" xfId="0" applyNumberFormat="1" applyFont="1" applyBorder="1"/>
    <xf numFmtId="164" fontId="4" fillId="13" borderId="6" xfId="0" applyNumberFormat="1" applyFont="1" applyFill="1" applyBorder="1"/>
    <xf numFmtId="0" fontId="7" fillId="13" borderId="5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3" fillId="2" borderId="1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8" borderId="10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/>
    </xf>
    <xf numFmtId="164" fontId="13" fillId="18" borderId="1" xfId="2" applyNumberFormat="1" applyFont="1" applyFill="1" applyBorder="1"/>
    <xf numFmtId="0" fontId="13" fillId="11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1" xfId="0" quotePrefix="1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0" borderId="1" xfId="0" quotePrefix="1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3" fillId="2" borderId="1" xfId="0" quotePrefix="1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6" fillId="15" borderId="1" xfId="0" applyFont="1" applyFill="1" applyBorder="1" applyAlignment="1">
      <alignment horizontal="center"/>
    </xf>
    <xf numFmtId="0" fontId="26" fillId="16" borderId="1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left"/>
    </xf>
    <xf numFmtId="164" fontId="4" fillId="0" borderId="0" xfId="0" applyNumberFormat="1" applyFont="1" applyBorder="1"/>
    <xf numFmtId="0" fontId="4" fillId="0" borderId="5" xfId="0" applyFont="1" applyBorder="1" applyAlignment="1">
      <alignment horizontal="left"/>
    </xf>
    <xf numFmtId="164" fontId="4" fillId="0" borderId="6" xfId="0" applyNumberFormat="1" applyFont="1" applyBorder="1"/>
    <xf numFmtId="0" fontId="0" fillId="0" borderId="5" xfId="0" applyBorder="1"/>
    <xf numFmtId="0" fontId="0" fillId="0" borderId="6" xfId="0" applyBorder="1"/>
    <xf numFmtId="44" fontId="0" fillId="0" borderId="6" xfId="2" applyFont="1" applyBorder="1"/>
    <xf numFmtId="0" fontId="26" fillId="14" borderId="1" xfId="0" applyFont="1" applyFill="1" applyBorder="1" applyAlignment="1">
      <alignment horizontal="center"/>
    </xf>
    <xf numFmtId="164" fontId="4" fillId="14" borderId="1" xfId="2" applyNumberFormat="1" applyFont="1" applyFill="1" applyBorder="1"/>
    <xf numFmtId="0" fontId="13" fillId="18" borderId="12" xfId="0" applyFont="1" applyFill="1" applyBorder="1" applyAlignment="1">
      <alignment horizontal="center"/>
    </xf>
    <xf numFmtId="0" fontId="8" fillId="18" borderId="37" xfId="0" applyFont="1" applyFill="1" applyBorder="1" applyAlignment="1">
      <alignment horizontal="center"/>
    </xf>
    <xf numFmtId="164" fontId="24" fillId="16" borderId="1" xfId="2" applyNumberFormat="1" applyFont="1" applyFill="1" applyBorder="1"/>
    <xf numFmtId="164" fontId="25" fillId="16" borderId="1" xfId="2" applyNumberFormat="1" applyFont="1" applyFill="1" applyBorder="1"/>
    <xf numFmtId="0" fontId="24" fillId="0" borderId="0" xfId="0" applyFont="1" applyBorder="1" applyAlignment="1">
      <alignment horizontal="center" vertical="center"/>
    </xf>
    <xf numFmtId="164" fontId="24" fillId="0" borderId="39" xfId="2" applyNumberFormat="1" applyFont="1" applyBorder="1" applyAlignment="1">
      <alignment horizontal="center"/>
    </xf>
    <xf numFmtId="9" fontId="24" fillId="0" borderId="28" xfId="3" applyNumberFormat="1" applyFont="1" applyBorder="1" applyAlignment="1">
      <alignment horizontal="center"/>
    </xf>
    <xf numFmtId="164" fontId="24" fillId="0" borderId="37" xfId="2" applyNumberFormat="1" applyFont="1" applyBorder="1" applyAlignment="1">
      <alignment horizontal="center"/>
    </xf>
    <xf numFmtId="9" fontId="24" fillId="0" borderId="30" xfId="3" applyNumberFormat="1" applyFont="1" applyBorder="1" applyAlignment="1">
      <alignment horizontal="center"/>
    </xf>
    <xf numFmtId="164" fontId="24" fillId="0" borderId="40" xfId="2" applyNumberFormat="1" applyFont="1" applyBorder="1" applyAlignment="1">
      <alignment horizontal="center"/>
    </xf>
    <xf numFmtId="9" fontId="24" fillId="0" borderId="32" xfId="3" applyNumberFormat="1" applyFont="1" applyBorder="1" applyAlignment="1">
      <alignment horizontal="center"/>
    </xf>
    <xf numFmtId="9" fontId="18" fillId="0" borderId="39" xfId="3" applyFont="1" applyBorder="1" applyAlignment="1">
      <alignment horizontal="center"/>
    </xf>
    <xf numFmtId="9" fontId="18" fillId="0" borderId="37" xfId="3" applyFont="1" applyBorder="1" applyAlignment="1">
      <alignment horizontal="center"/>
    </xf>
    <xf numFmtId="9" fontId="18" fillId="0" borderId="40" xfId="3" applyFont="1" applyBorder="1" applyAlignment="1">
      <alignment horizontal="center"/>
    </xf>
    <xf numFmtId="0" fontId="13" fillId="18" borderId="27" xfId="0" applyFont="1" applyFill="1" applyBorder="1"/>
    <xf numFmtId="0" fontId="0" fillId="0" borderId="28" xfId="0" applyFont="1" applyBorder="1" applyAlignment="1">
      <alignment horizontal="center"/>
    </xf>
    <xf numFmtId="0" fontId="0" fillId="0" borderId="0" xfId="0" applyFont="1" applyBorder="1"/>
    <xf numFmtId="0" fontId="0" fillId="0" borderId="28" xfId="0" applyFont="1" applyBorder="1"/>
    <xf numFmtId="0" fontId="13" fillId="18" borderId="29" xfId="0" applyFont="1" applyFill="1" applyBorder="1"/>
    <xf numFmtId="0" fontId="0" fillId="0" borderId="30" xfId="0" applyFont="1" applyBorder="1" applyAlignment="1">
      <alignment horizontal="center"/>
    </xf>
    <xf numFmtId="0" fontId="13" fillId="18" borderId="31" xfId="0" applyFont="1" applyFill="1" applyBorder="1"/>
    <xf numFmtId="0" fontId="22" fillId="0" borderId="30" xfId="5" applyFont="1" applyBorder="1" applyAlignment="1">
      <alignment horizontal="center"/>
    </xf>
    <xf numFmtId="0" fontId="0" fillId="0" borderId="6" xfId="0" applyFont="1" applyBorder="1"/>
    <xf numFmtId="168" fontId="0" fillId="0" borderId="32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30" xfId="0" applyFont="1" applyBorder="1"/>
    <xf numFmtId="0" fontId="0" fillId="0" borderId="28" xfId="0" applyFont="1" applyBorder="1" applyAlignment="1">
      <alignment horizontal="left"/>
    </xf>
    <xf numFmtId="0" fontId="0" fillId="13" borderId="0" xfId="0" applyFont="1" applyFill="1" applyBorder="1"/>
    <xf numFmtId="0" fontId="0" fillId="0" borderId="32" xfId="0" applyFont="1" applyBorder="1"/>
    <xf numFmtId="0" fontId="0" fillId="0" borderId="8" xfId="0" applyFont="1" applyBorder="1"/>
    <xf numFmtId="0" fontId="0" fillId="0" borderId="9" xfId="0" applyFont="1" applyBorder="1"/>
    <xf numFmtId="0" fontId="0" fillId="18" borderId="10" xfId="0" applyFill="1" applyBorder="1"/>
    <xf numFmtId="44" fontId="0" fillId="18" borderId="12" xfId="0" applyNumberFormat="1" applyFill="1" applyBorder="1"/>
    <xf numFmtId="0" fontId="13" fillId="18" borderId="28" xfId="0" applyFont="1" applyFill="1" applyBorder="1" applyAlignment="1">
      <alignment horizontal="center"/>
    </xf>
    <xf numFmtId="0" fontId="13" fillId="18" borderId="28" xfId="0" applyFont="1" applyFill="1" applyBorder="1"/>
    <xf numFmtId="0" fontId="13" fillId="2" borderId="27" xfId="0" applyFont="1" applyFill="1" applyBorder="1"/>
    <xf numFmtId="0" fontId="13" fillId="2" borderId="39" xfId="0" applyFont="1" applyFill="1" applyBorder="1"/>
    <xf numFmtId="0" fontId="13" fillId="2" borderId="28" xfId="0" applyFont="1" applyFill="1" applyBorder="1"/>
    <xf numFmtId="0" fontId="0" fillId="2" borderId="29" xfId="0" applyFill="1" applyBorder="1"/>
    <xf numFmtId="0" fontId="0" fillId="2" borderId="37" xfId="0" applyFill="1" applyBorder="1"/>
    <xf numFmtId="0" fontId="0" fillId="2" borderId="30" xfId="0" applyFill="1" applyBorder="1"/>
    <xf numFmtId="44" fontId="0" fillId="7" borderId="31" xfId="2" applyFont="1" applyFill="1" applyBorder="1"/>
    <xf numFmtId="44" fontId="0" fillId="7" borderId="40" xfId="2" applyFont="1" applyFill="1" applyBorder="1"/>
    <xf numFmtId="44" fontId="0" fillId="7" borderId="32" xfId="2" applyFont="1" applyFill="1" applyBorder="1"/>
    <xf numFmtId="44" fontId="0" fillId="0" borderId="27" xfId="2" applyFont="1" applyBorder="1"/>
    <xf numFmtId="44" fontId="0" fillId="0" borderId="39" xfId="2" applyFont="1" applyBorder="1"/>
    <xf numFmtId="44" fontId="0" fillId="0" borderId="28" xfId="2" applyFont="1" applyBorder="1"/>
    <xf numFmtId="44" fontId="0" fillId="0" borderId="29" xfId="2" applyFont="1" applyBorder="1"/>
    <xf numFmtId="44" fontId="0" fillId="0" borderId="31" xfId="2" applyFont="1" applyBorder="1"/>
    <xf numFmtId="44" fontId="0" fillId="0" borderId="40" xfId="2" applyFont="1" applyBorder="1"/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30" fillId="17" borderId="2" xfId="0" applyFont="1" applyFill="1" applyBorder="1" applyAlignment="1">
      <alignment horizontal="center" vertical="center"/>
    </xf>
    <xf numFmtId="0" fontId="30" fillId="17" borderId="3" xfId="0" applyFont="1" applyFill="1" applyBorder="1" applyAlignment="1">
      <alignment horizontal="center" vertical="center"/>
    </xf>
    <xf numFmtId="0" fontId="30" fillId="17" borderId="4" xfId="0" applyFont="1" applyFill="1" applyBorder="1" applyAlignment="1">
      <alignment horizontal="center" vertical="center"/>
    </xf>
    <xf numFmtId="0" fontId="30" fillId="17" borderId="5" xfId="0" applyFont="1" applyFill="1" applyBorder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0" fontId="30" fillId="17" borderId="6" xfId="0" applyFont="1" applyFill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7" borderId="8" xfId="0" applyFont="1" applyFill="1" applyBorder="1" applyAlignment="1">
      <alignment horizontal="center" vertical="center"/>
    </xf>
    <xf numFmtId="0" fontId="30" fillId="17" borderId="9" xfId="0" applyFont="1" applyFill="1" applyBorder="1" applyAlignment="1">
      <alignment horizontal="center" vertical="center"/>
    </xf>
    <xf numFmtId="0" fontId="13" fillId="18" borderId="27" xfId="0" applyFont="1" applyFill="1" applyBorder="1" applyAlignment="1">
      <alignment horizontal="center" vertical="center"/>
    </xf>
    <xf numFmtId="0" fontId="13" fillId="18" borderId="28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27" fillId="17" borderId="2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17" borderId="4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27" fillId="17" borderId="9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 wrapText="1"/>
    </xf>
    <xf numFmtId="0" fontId="28" fillId="18" borderId="10" xfId="0" applyFont="1" applyFill="1" applyBorder="1" applyAlignment="1">
      <alignment horizontal="center"/>
    </xf>
    <xf numFmtId="0" fontId="28" fillId="18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5" xfId="0" applyFont="1" applyFill="1" applyBorder="1" applyAlignment="1">
      <alignment horizontal="center" vertical="center" wrapText="1"/>
    </xf>
    <xf numFmtId="0" fontId="23" fillId="18" borderId="6" xfId="0" applyFont="1" applyFill="1" applyBorder="1" applyAlignment="1">
      <alignment horizontal="center" vertical="center" wrapText="1"/>
    </xf>
    <xf numFmtId="0" fontId="23" fillId="18" borderId="7" xfId="0" applyFont="1" applyFill="1" applyBorder="1" applyAlignment="1">
      <alignment horizontal="center" vertical="center" wrapText="1"/>
    </xf>
    <xf numFmtId="0" fontId="23" fillId="18" borderId="9" xfId="0" applyFont="1" applyFill="1" applyBorder="1" applyAlignment="1">
      <alignment horizontal="center" vertical="center" wrapText="1"/>
    </xf>
    <xf numFmtId="44" fontId="29" fillId="0" borderId="2" xfId="2" applyFont="1" applyBorder="1" applyAlignment="1">
      <alignment horizontal="center" vertical="center" wrapText="1"/>
    </xf>
    <xf numFmtId="44" fontId="29" fillId="0" borderId="4" xfId="2" applyFont="1" applyBorder="1" applyAlignment="1">
      <alignment horizontal="center" vertical="center" wrapText="1"/>
    </xf>
    <xf numFmtId="44" fontId="29" fillId="0" borderId="5" xfId="2" applyFont="1" applyBorder="1" applyAlignment="1">
      <alignment horizontal="center" vertical="center" wrapText="1"/>
    </xf>
    <xf numFmtId="44" fontId="29" fillId="0" borderId="6" xfId="2" applyFont="1" applyBorder="1" applyAlignment="1">
      <alignment horizontal="center" vertical="center" wrapText="1"/>
    </xf>
    <xf numFmtId="44" fontId="29" fillId="0" borderId="7" xfId="2" applyFont="1" applyBorder="1" applyAlignment="1">
      <alignment horizontal="center" vertical="center" wrapText="1"/>
    </xf>
    <xf numFmtId="44" fontId="29" fillId="0" borderId="9" xfId="2" applyFont="1" applyBorder="1" applyAlignment="1">
      <alignment horizontal="center" vertical="center" wrapText="1"/>
    </xf>
    <xf numFmtId="44" fontId="4" fillId="0" borderId="2" xfId="2" applyFont="1" applyBorder="1" applyAlignment="1">
      <alignment horizontal="center" vertical="center" wrapText="1"/>
    </xf>
    <xf numFmtId="44" fontId="4" fillId="0" borderId="4" xfId="2" applyFont="1" applyBorder="1" applyAlignment="1">
      <alignment horizontal="center" vertical="center" wrapText="1"/>
    </xf>
    <xf numFmtId="44" fontId="4" fillId="0" borderId="5" xfId="2" applyFont="1" applyBorder="1" applyAlignment="1">
      <alignment horizontal="center" vertical="center" wrapText="1"/>
    </xf>
    <xf numFmtId="44" fontId="4" fillId="0" borderId="6" xfId="2" applyFont="1" applyBorder="1" applyAlignment="1">
      <alignment horizontal="center" vertical="center" wrapText="1"/>
    </xf>
    <xf numFmtId="0" fontId="8" fillId="18" borderId="37" xfId="0" applyFont="1" applyFill="1" applyBorder="1" applyAlignment="1">
      <alignment horizontal="center" wrapText="1"/>
    </xf>
    <xf numFmtId="0" fontId="25" fillId="0" borderId="0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3" fillId="18" borderId="39" xfId="0" applyFont="1" applyFill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/>
    </xf>
    <xf numFmtId="164" fontId="6" fillId="0" borderId="28" xfId="0" applyNumberFormat="1" applyFont="1" applyBorder="1" applyAlignment="1">
      <alignment horizontal="center"/>
    </xf>
    <xf numFmtId="0" fontId="13" fillId="18" borderId="41" xfId="0" applyFont="1" applyFill="1" applyBorder="1" applyAlignment="1">
      <alignment horizontal="center" vertical="center"/>
    </xf>
    <xf numFmtId="0" fontId="13" fillId="18" borderId="42" xfId="0" applyFont="1" applyFill="1" applyBorder="1" applyAlignment="1">
      <alignment horizontal="center" vertical="center"/>
    </xf>
    <xf numFmtId="0" fontId="13" fillId="18" borderId="29" xfId="0" applyFont="1" applyFill="1" applyBorder="1" applyAlignment="1">
      <alignment horizontal="center" vertical="center"/>
    </xf>
    <xf numFmtId="0" fontId="13" fillId="18" borderId="37" xfId="0" applyFont="1" applyFill="1" applyBorder="1" applyAlignment="1">
      <alignment horizontal="center" vertical="center"/>
    </xf>
    <xf numFmtId="164" fontId="6" fillId="0" borderId="37" xfId="0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0" fontId="13" fillId="18" borderId="31" xfId="0" applyFont="1" applyFill="1" applyBorder="1" applyAlignment="1">
      <alignment horizontal="center" vertical="center"/>
    </xf>
    <xf numFmtId="0" fontId="13" fillId="18" borderId="4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164" fontId="6" fillId="0" borderId="40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44" fontId="6" fillId="0" borderId="7" xfId="0" applyNumberFormat="1" applyFont="1" applyBorder="1" applyAlignment="1">
      <alignment horizontal="center"/>
    </xf>
    <xf numFmtId="44" fontId="6" fillId="0" borderId="9" xfId="0" applyNumberFormat="1" applyFont="1" applyBorder="1" applyAlignment="1">
      <alignment horizontal="center"/>
    </xf>
    <xf numFmtId="44" fontId="6" fillId="0" borderId="7" xfId="2" applyFont="1" applyBorder="1" applyAlignment="1">
      <alignment horizontal="center"/>
    </xf>
    <xf numFmtId="44" fontId="6" fillId="0" borderId="9" xfId="2" applyFont="1" applyBorder="1" applyAlignment="1">
      <alignment horizontal="center"/>
    </xf>
    <xf numFmtId="9" fontId="6" fillId="0" borderId="7" xfId="3" applyFont="1" applyBorder="1" applyAlignment="1">
      <alignment horizontal="center"/>
    </xf>
    <xf numFmtId="9" fontId="6" fillId="0" borderId="9" xfId="3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</cellXfs>
  <cellStyles count="6">
    <cellStyle name="Excel Built-in Currency" xfId="4" xr:uid="{00000000-0005-0000-0000-000000000000}"/>
    <cellStyle name="Hiperlink" xfId="5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9" defaultPivotStyle="PivotStyleLight16"/>
  <colors>
    <mruColors>
      <color rgb="FF00D69E"/>
      <color rgb="FF00CCFF"/>
      <color rgb="FFD3BA03"/>
      <color rgb="FF66FF33"/>
      <color rgb="FFDDE575"/>
      <color rgb="FFE6E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09700500916352E-2"/>
          <c:y val="0.14938545310928794"/>
          <c:w val="0.85025975209506854"/>
          <c:h val="0.6629672008238775"/>
        </c:manualLayout>
      </c:layout>
      <c:barChart>
        <c:barDir val="col"/>
        <c:grouping val="clustered"/>
        <c:varyColors val="0"/>
        <c:ser>
          <c:idx val="0"/>
          <c:order val="0"/>
          <c:tx>
            <c:v>Recomendado</c:v>
          </c:tx>
          <c:invertIfNegative val="0"/>
          <c:cat>
            <c:strRef>
              <c:f>Planejamento!$B$5:$B$9</c:f>
              <c:strCache>
                <c:ptCount val="5"/>
                <c:pt idx="0">
                  <c:v>CONTAS FIXAS</c:v>
                </c:pt>
                <c:pt idx="1">
                  <c:v>EDUCAÇÃO</c:v>
                </c:pt>
                <c:pt idx="2">
                  <c:v>RESERVA EMERGÊNCIA</c:v>
                </c:pt>
                <c:pt idx="3">
                  <c:v>APOSENTADORIA</c:v>
                </c:pt>
                <c:pt idx="4">
                  <c:v>LAZER</c:v>
                </c:pt>
              </c:strCache>
            </c:strRef>
          </c:cat>
          <c:val>
            <c:numRef>
              <c:f>Planejamento!$C$5:$C$9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31F-4E83-9682-D8099A8632CA}"/>
            </c:ext>
          </c:extLst>
        </c:ser>
        <c:ser>
          <c:idx val="1"/>
          <c:order val="1"/>
          <c:tx>
            <c:v>Recomendado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Planejamento!$B$5:$B$9</c:f>
              <c:strCache>
                <c:ptCount val="5"/>
                <c:pt idx="0">
                  <c:v>CONTAS FIXAS</c:v>
                </c:pt>
                <c:pt idx="1">
                  <c:v>EDUCAÇÃO</c:v>
                </c:pt>
                <c:pt idx="2">
                  <c:v>RESERVA EMERGÊNCIA</c:v>
                </c:pt>
                <c:pt idx="3">
                  <c:v>APOSENTADORIA</c:v>
                </c:pt>
                <c:pt idx="4">
                  <c:v>LAZER</c:v>
                </c:pt>
              </c:strCache>
            </c:strRef>
          </c:cat>
          <c:val>
            <c:numRef>
              <c:f>Planejamento!$D$5:$D$9</c:f>
              <c:numCache>
                <c:formatCode>0%</c:formatCode>
                <c:ptCount val="5"/>
                <c:pt idx="0">
                  <c:v>0.55000000000000004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E83-9682-D8099A8632CA}"/>
            </c:ext>
          </c:extLst>
        </c:ser>
        <c:ser>
          <c:idx val="2"/>
          <c:order val="2"/>
          <c:tx>
            <c:v>Realizado</c:v>
          </c:tx>
          <c:spPr>
            <a:solidFill>
              <a:srgbClr val="FFC000"/>
            </a:solidFill>
          </c:spPr>
          <c:invertIfNegative val="0"/>
          <c:cat>
            <c:strRef>
              <c:f>Planejamento!$B$5:$B$9</c:f>
              <c:strCache>
                <c:ptCount val="5"/>
                <c:pt idx="0">
                  <c:v>CONTAS FIXAS</c:v>
                </c:pt>
                <c:pt idx="1">
                  <c:v>EDUCAÇÃO</c:v>
                </c:pt>
                <c:pt idx="2">
                  <c:v>RESERVA EMERGÊNCIA</c:v>
                </c:pt>
                <c:pt idx="3">
                  <c:v>APOSENTADORIA</c:v>
                </c:pt>
                <c:pt idx="4">
                  <c:v>LAZER</c:v>
                </c:pt>
              </c:strCache>
            </c:strRef>
          </c:cat>
          <c:val>
            <c:numRef>
              <c:f>Planejamento!$F$5:$F$9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1F-4E83-9682-D8099A86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8176"/>
        <c:axId val="68751744"/>
      </c:barChart>
      <c:catAx>
        <c:axId val="6841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68751744"/>
        <c:crosses val="autoZero"/>
        <c:auto val="1"/>
        <c:lblAlgn val="ctr"/>
        <c:lblOffset val="100"/>
        <c:noMultiLvlLbl val="0"/>
      </c:catAx>
      <c:valAx>
        <c:axId val="6875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68418176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1565049215597243"/>
          <c:y val="0.86728148864479526"/>
          <c:w val="0.56655090295556365"/>
          <c:h val="0.13254573298523797"/>
        </c:manualLayout>
      </c:layout>
      <c:overlay val="0"/>
      <c:txPr>
        <a:bodyPr/>
        <a:lstStyle/>
        <a:p>
          <a:pPr>
            <a:defRPr sz="14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Melhora Financeira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Planejamento!#REF!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Planejamento!#REF!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AEA-43C9-8E55-345622C770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431872"/>
        <c:axId val="68434560"/>
      </c:lineChart>
      <c:catAx>
        <c:axId val="684318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pt-BR"/>
          </a:p>
        </c:txPr>
        <c:crossAx val="68434560"/>
        <c:crosses val="autoZero"/>
        <c:auto val="1"/>
        <c:lblAlgn val="ctr"/>
        <c:lblOffset val="100"/>
        <c:noMultiLvlLbl val="0"/>
      </c:catAx>
      <c:valAx>
        <c:axId val="68434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8431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53340</xdr:rowOff>
    </xdr:from>
    <xdr:to>
      <xdr:col>1</xdr:col>
      <xdr:colOff>973243</xdr:colOff>
      <xdr:row>3</xdr:row>
      <xdr:rowOff>145549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8808F4E9-52F1-4839-812F-9DE1D5FF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1480" y="289560"/>
          <a:ext cx="858943" cy="457969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angle"/>
        </a:sp3d>
      </xdr:spPr>
    </xdr:pic>
    <xdr:clientData/>
  </xdr:twoCellAnchor>
  <xdr:twoCellAnchor editAs="oneCell">
    <xdr:from>
      <xdr:col>5</xdr:col>
      <xdr:colOff>2941320</xdr:colOff>
      <xdr:row>1</xdr:row>
      <xdr:rowOff>38100</xdr:rowOff>
    </xdr:from>
    <xdr:to>
      <xdr:col>5</xdr:col>
      <xdr:colOff>3800263</xdr:colOff>
      <xdr:row>3</xdr:row>
      <xdr:rowOff>130309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277660-F769-4ABB-8493-9D372EBBC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57660" y="274320"/>
          <a:ext cx="858943" cy="457969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angle"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1</xdr:row>
      <xdr:rowOff>91440</xdr:rowOff>
    </xdr:from>
    <xdr:to>
      <xdr:col>2</xdr:col>
      <xdr:colOff>958003</xdr:colOff>
      <xdr:row>2</xdr:row>
      <xdr:rowOff>229369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7370B2DC-CC86-4748-A000-034ABB1C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7660" y="213360"/>
          <a:ext cx="858943" cy="457969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angle"/>
        </a:sp3d>
      </xdr:spPr>
    </xdr:pic>
    <xdr:clientData/>
  </xdr:twoCellAnchor>
  <xdr:twoCellAnchor editAs="oneCell">
    <xdr:from>
      <xdr:col>14</xdr:col>
      <xdr:colOff>327660</xdr:colOff>
      <xdr:row>1</xdr:row>
      <xdr:rowOff>91440</xdr:rowOff>
    </xdr:from>
    <xdr:to>
      <xdr:col>14</xdr:col>
      <xdr:colOff>1186603</xdr:colOff>
      <xdr:row>2</xdr:row>
      <xdr:rowOff>229369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42B43A31-C13A-4DC3-B3C2-CD2CC630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0" y="213360"/>
          <a:ext cx="858943" cy="457969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angle"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592665</xdr:colOff>
      <xdr:row>3</xdr:row>
      <xdr:rowOff>254001</xdr:rowOff>
    </xdr:from>
    <xdr:to>
      <xdr:col>13</xdr:col>
      <xdr:colOff>821267</xdr:colOff>
      <xdr:row>19</xdr:row>
      <xdr:rowOff>203200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97365</xdr:colOff>
      <xdr:row>0</xdr:row>
      <xdr:rowOff>68303</xdr:rowOff>
    </xdr:from>
    <xdr:to>
      <xdr:col>1</xdr:col>
      <xdr:colOff>956308</xdr:colOff>
      <xdr:row>1</xdr:row>
      <xdr:rowOff>407739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B4C3AD1B-2B4B-4A6A-A48B-580A41A4B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898" y="68303"/>
          <a:ext cx="858943" cy="457969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angle"/>
        </a:sp3d>
      </xdr:spPr>
    </xdr:pic>
    <xdr:clientData/>
  </xdr:twoCellAnchor>
  <xdr:twoCellAnchor editAs="oneCell">
    <xdr:from>
      <xdr:col>13</xdr:col>
      <xdr:colOff>97365</xdr:colOff>
      <xdr:row>0</xdr:row>
      <xdr:rowOff>102170</xdr:rowOff>
    </xdr:from>
    <xdr:to>
      <xdr:col>13</xdr:col>
      <xdr:colOff>956308</xdr:colOff>
      <xdr:row>1</xdr:row>
      <xdr:rowOff>441606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97E75D-7F91-4652-B440-7BB5464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025965" y="102170"/>
          <a:ext cx="858943" cy="457969"/>
        </a:xfrm>
        <a:prstGeom prst="rect">
          <a:avLst/>
        </a:prstGeom>
        <a:noFill/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angle"/>
        </a:sp3d>
      </xdr:spPr>
    </xdr:pic>
    <xdr:clientData/>
  </xdr:twoCellAnchor>
  <xdr:twoCellAnchor>
    <xdr:from>
      <xdr:col>8</xdr:col>
      <xdr:colOff>626533</xdr:colOff>
      <xdr:row>4</xdr:row>
      <xdr:rowOff>59267</xdr:rowOff>
    </xdr:from>
    <xdr:to>
      <xdr:col>12</xdr:col>
      <xdr:colOff>177800</xdr:colOff>
      <xdr:row>5</xdr:row>
      <xdr:rowOff>262467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CAA843D-E23F-4545-9C31-4B5EA42B2EA2}"/>
            </a:ext>
          </a:extLst>
        </xdr:cNvPr>
        <xdr:cNvSpPr txBox="1"/>
      </xdr:nvSpPr>
      <xdr:spPr>
        <a:xfrm>
          <a:off x="8153400" y="1253067"/>
          <a:ext cx="3784600" cy="4741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i="1"/>
            <a:t>Orçamento - </a:t>
          </a:r>
          <a:r>
            <a:rPr lang="pt-BR" sz="1600" b="1" i="1" baseline="0"/>
            <a:t> Recomendado X Realizado</a:t>
          </a:r>
          <a:endParaRPr lang="pt-BR" sz="1600" b="1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152399</xdr:rowOff>
    </xdr:from>
    <xdr:to>
      <xdr:col>10</xdr:col>
      <xdr:colOff>1076325</xdr:colOff>
      <xdr:row>19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showGridLines="0" workbookViewId="0">
      <selection activeCell="F19" sqref="F19"/>
    </sheetView>
  </sheetViews>
  <sheetFormatPr defaultRowHeight="14.4" x14ac:dyDescent="0.3"/>
  <cols>
    <col min="1" max="1" width="4.33203125" customWidth="1"/>
    <col min="2" max="2" width="30.77734375" customWidth="1"/>
    <col min="3" max="3" width="56.109375" customWidth="1"/>
    <col min="4" max="4" width="5.33203125" customWidth="1"/>
    <col min="5" max="5" width="32" customWidth="1"/>
    <col min="6" max="6" width="56.5546875" customWidth="1"/>
  </cols>
  <sheetData>
    <row r="1" spans="2:10" ht="18.600000000000001" customHeight="1" thickBot="1" x14ac:dyDescent="0.35"/>
    <row r="2" spans="2:10" x14ac:dyDescent="0.3">
      <c r="B2" s="237" t="s">
        <v>135</v>
      </c>
      <c r="C2" s="238"/>
      <c r="D2" s="238"/>
      <c r="E2" s="238"/>
      <c r="F2" s="239"/>
      <c r="G2" s="100"/>
      <c r="H2" s="100"/>
      <c r="I2" s="100"/>
      <c r="J2" s="100"/>
    </row>
    <row r="3" spans="2:10" x14ac:dyDescent="0.3">
      <c r="B3" s="240"/>
      <c r="C3" s="241"/>
      <c r="D3" s="241"/>
      <c r="E3" s="241"/>
      <c r="F3" s="242"/>
      <c r="G3" s="100"/>
      <c r="H3" s="100"/>
      <c r="I3" s="100"/>
      <c r="J3" s="100"/>
    </row>
    <row r="4" spans="2:10" ht="15" thickBot="1" x14ac:dyDescent="0.35">
      <c r="B4" s="243"/>
      <c r="C4" s="244"/>
      <c r="D4" s="244"/>
      <c r="E4" s="244"/>
      <c r="F4" s="245"/>
    </row>
    <row r="5" spans="2:10" ht="15" thickBot="1" x14ac:dyDescent="0.35">
      <c r="B5" s="180"/>
      <c r="C5" s="78"/>
      <c r="D5" s="78"/>
      <c r="E5" s="78"/>
      <c r="F5" s="181"/>
    </row>
    <row r="6" spans="2:10" ht="18" customHeight="1" x14ac:dyDescent="0.3">
      <c r="B6" s="199" t="s">
        <v>113</v>
      </c>
      <c r="C6" s="200"/>
      <c r="D6" s="201"/>
      <c r="E6" s="199" t="s">
        <v>114</v>
      </c>
      <c r="F6" s="202"/>
    </row>
    <row r="7" spans="2:10" ht="18" customHeight="1" thickBot="1" x14ac:dyDescent="0.35">
      <c r="B7" s="203" t="s">
        <v>115</v>
      </c>
      <c r="C7" s="204"/>
      <c r="D7" s="201"/>
      <c r="E7" s="205" t="s">
        <v>116</v>
      </c>
      <c r="F7" s="75"/>
    </row>
    <row r="8" spans="2:10" ht="18" customHeight="1" thickBot="1" x14ac:dyDescent="0.35">
      <c r="B8" s="203" t="s">
        <v>117</v>
      </c>
      <c r="C8" s="206"/>
      <c r="D8" s="201"/>
      <c r="E8" s="201"/>
      <c r="F8" s="207"/>
    </row>
    <row r="9" spans="2:10" ht="18" customHeight="1" thickBot="1" x14ac:dyDescent="0.35">
      <c r="B9" s="205" t="s">
        <v>134</v>
      </c>
      <c r="C9" s="208"/>
      <c r="D9" s="201"/>
      <c r="E9" s="199" t="s">
        <v>118</v>
      </c>
      <c r="F9" s="202"/>
    </row>
    <row r="10" spans="2:10" ht="18" customHeight="1" thickBot="1" x14ac:dyDescent="0.35">
      <c r="B10" s="209"/>
      <c r="C10" s="201"/>
      <c r="D10" s="201"/>
      <c r="E10" s="203" t="s">
        <v>119</v>
      </c>
      <c r="F10" s="210"/>
    </row>
    <row r="11" spans="2:10" ht="18" customHeight="1" thickBot="1" x14ac:dyDescent="0.35">
      <c r="B11" s="199" t="s">
        <v>121</v>
      </c>
      <c r="C11" s="211"/>
      <c r="D11" s="201"/>
      <c r="E11" s="205" t="s">
        <v>120</v>
      </c>
      <c r="F11" s="75"/>
    </row>
    <row r="12" spans="2:10" ht="18" customHeight="1" thickBot="1" x14ac:dyDescent="0.35">
      <c r="B12" s="203" t="s">
        <v>122</v>
      </c>
      <c r="C12" s="204"/>
      <c r="D12" s="201"/>
      <c r="E12" s="212"/>
      <c r="F12" s="182"/>
    </row>
    <row r="13" spans="2:10" ht="18" customHeight="1" x14ac:dyDescent="0.3">
      <c r="B13" s="203" t="s">
        <v>123</v>
      </c>
      <c r="C13" s="204"/>
      <c r="D13" s="201"/>
      <c r="E13" s="246" t="s">
        <v>133</v>
      </c>
      <c r="F13" s="247"/>
    </row>
    <row r="14" spans="2:10" ht="18" customHeight="1" x14ac:dyDescent="0.3">
      <c r="B14" s="203" t="s">
        <v>124</v>
      </c>
      <c r="C14" s="74"/>
      <c r="D14" s="201"/>
      <c r="E14" s="248"/>
      <c r="F14" s="249"/>
    </row>
    <row r="15" spans="2:10" ht="18" customHeight="1" thickBot="1" x14ac:dyDescent="0.35">
      <c r="B15" s="205" t="s">
        <v>125</v>
      </c>
      <c r="C15" s="213"/>
      <c r="D15" s="201"/>
      <c r="E15" s="250"/>
      <c r="F15" s="251"/>
    </row>
    <row r="16" spans="2:10" ht="18" customHeight="1" thickBot="1" x14ac:dyDescent="0.35">
      <c r="B16" s="209"/>
      <c r="C16" s="201"/>
      <c r="D16" s="201"/>
      <c r="E16" s="250"/>
      <c r="F16" s="251"/>
    </row>
    <row r="17" spans="2:6" ht="18" customHeight="1" thickBot="1" x14ac:dyDescent="0.35">
      <c r="B17" s="199" t="s">
        <v>126</v>
      </c>
      <c r="C17" s="202"/>
      <c r="D17" s="201"/>
      <c r="E17" s="235"/>
      <c r="F17" s="236"/>
    </row>
    <row r="18" spans="2:6" ht="18" customHeight="1" x14ac:dyDescent="0.3">
      <c r="B18" s="203" t="s">
        <v>127</v>
      </c>
      <c r="C18" s="210"/>
      <c r="D18" s="201"/>
      <c r="E18" s="201"/>
      <c r="F18" s="207"/>
    </row>
    <row r="19" spans="2:6" ht="18" customHeight="1" x14ac:dyDescent="0.3">
      <c r="B19" s="203" t="s">
        <v>128</v>
      </c>
      <c r="C19" s="210"/>
      <c r="D19" s="201"/>
      <c r="E19" s="201"/>
      <c r="F19" s="207"/>
    </row>
    <row r="20" spans="2:6" ht="18" customHeight="1" thickBot="1" x14ac:dyDescent="0.35">
      <c r="B20" s="205" t="s">
        <v>129</v>
      </c>
      <c r="C20" s="213"/>
      <c r="D20" s="201"/>
      <c r="E20" s="201"/>
      <c r="F20" s="207"/>
    </row>
    <row r="21" spans="2:6" ht="18" customHeight="1" thickBot="1" x14ac:dyDescent="0.35">
      <c r="B21" s="209"/>
      <c r="C21" s="201"/>
      <c r="D21" s="201"/>
      <c r="E21" s="201"/>
      <c r="F21" s="207"/>
    </row>
    <row r="22" spans="2:6" ht="18" customHeight="1" x14ac:dyDescent="0.3">
      <c r="B22" s="199" t="s">
        <v>130</v>
      </c>
      <c r="C22" s="202"/>
      <c r="D22" s="201"/>
      <c r="E22" s="201"/>
      <c r="F22" s="207"/>
    </row>
    <row r="23" spans="2:6" ht="18" customHeight="1" x14ac:dyDescent="0.3">
      <c r="B23" s="203" t="s">
        <v>131</v>
      </c>
      <c r="C23" s="210"/>
      <c r="D23" s="201"/>
      <c r="E23" s="201"/>
      <c r="F23" s="207"/>
    </row>
    <row r="24" spans="2:6" ht="18" customHeight="1" thickBot="1" x14ac:dyDescent="0.35">
      <c r="B24" s="205" t="s">
        <v>132</v>
      </c>
      <c r="C24" s="213"/>
      <c r="D24" s="214"/>
      <c r="E24" s="214"/>
      <c r="F24" s="215"/>
    </row>
  </sheetData>
  <mergeCells count="6">
    <mergeCell ref="E17:F17"/>
    <mergeCell ref="B2:F4"/>
    <mergeCell ref="E13:F13"/>
    <mergeCell ref="E14:F14"/>
    <mergeCell ref="E15:F15"/>
    <mergeCell ref="E16:F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7"/>
  <sheetViews>
    <sheetView showGridLines="0" tabSelected="1" zoomScaleNormal="100" workbookViewId="0">
      <selection activeCell="A88" sqref="A88:XFD98"/>
    </sheetView>
  </sheetViews>
  <sheetFormatPr defaultColWidth="0" defaultRowHeight="13.8" zeroHeight="1" x14ac:dyDescent="0.25"/>
  <cols>
    <col min="1" max="2" width="1.6640625" style="5" customWidth="1"/>
    <col min="3" max="3" width="31.5546875" style="5" customWidth="1"/>
    <col min="4" max="4" width="13.6640625" style="5" customWidth="1"/>
    <col min="5" max="14" width="12.33203125" style="5" customWidth="1"/>
    <col min="15" max="15" width="18.44140625" style="5" customWidth="1"/>
    <col min="16" max="16" width="6.33203125" style="5" customWidth="1"/>
    <col min="17" max="17" width="9.109375" style="5" customWidth="1"/>
    <col min="18" max="24" width="9.109375" style="5" hidden="1" customWidth="1"/>
    <col min="25" max="28" width="10.44140625" style="5" hidden="1" customWidth="1"/>
    <col min="29" max="16384" width="9.109375" style="5" hidden="1"/>
  </cols>
  <sheetData>
    <row r="1" spans="3:25" ht="9.9" customHeight="1" thickBot="1" x14ac:dyDescent="0.3"/>
    <row r="2" spans="3:25" ht="25.2" customHeight="1" x14ac:dyDescent="0.25">
      <c r="C2" s="252" t="s">
        <v>158</v>
      </c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4"/>
    </row>
    <row r="3" spans="3:25" ht="25.2" customHeight="1" thickBot="1" x14ac:dyDescent="0.3">
      <c r="C3" s="255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7"/>
    </row>
    <row r="4" spans="3:25" ht="25.2" customHeight="1" x14ac:dyDescent="0.25">
      <c r="C4" s="258" t="s">
        <v>159</v>
      </c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60"/>
    </row>
    <row r="5" spans="3:25" ht="16.8" customHeight="1" thickBot="1" x14ac:dyDescent="0.3"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6"/>
    </row>
    <row r="6" spans="3:25" ht="15" thickBot="1" x14ac:dyDescent="0.35">
      <c r="C6" s="162" t="s">
        <v>17</v>
      </c>
      <c r="D6" s="163" t="s">
        <v>16</v>
      </c>
      <c r="E6" s="145"/>
      <c r="F6" s="264"/>
      <c r="G6" s="264"/>
      <c r="H6" s="264"/>
      <c r="I6" s="264"/>
      <c r="J6" s="264"/>
      <c r="K6" s="145"/>
      <c r="L6" s="145"/>
      <c r="M6" s="145"/>
      <c r="N6" s="145"/>
      <c r="O6" s="146"/>
      <c r="Y6" s="5" t="s">
        <v>2</v>
      </c>
    </row>
    <row r="7" spans="3:25" x14ac:dyDescent="0.25">
      <c r="C7" s="108" t="s">
        <v>18</v>
      </c>
      <c r="D7" s="46"/>
      <c r="E7" s="145"/>
      <c r="F7" s="264"/>
      <c r="G7" s="264"/>
      <c r="H7" s="264"/>
      <c r="I7" s="264"/>
      <c r="J7" s="264"/>
      <c r="K7" s="145"/>
      <c r="L7" s="145"/>
      <c r="M7" s="145"/>
      <c r="N7" s="145"/>
      <c r="O7" s="146"/>
      <c r="Y7" s="5" t="s">
        <v>3</v>
      </c>
    </row>
    <row r="8" spans="3:25" x14ac:dyDescent="0.25">
      <c r="C8" s="106" t="s">
        <v>14</v>
      </c>
      <c r="D8" s="47"/>
      <c r="E8" s="145"/>
      <c r="F8" s="264"/>
      <c r="G8" s="264"/>
      <c r="H8" s="264"/>
      <c r="I8" s="264"/>
      <c r="J8" s="264"/>
      <c r="K8" s="145"/>
      <c r="L8" s="145"/>
      <c r="M8" s="145"/>
      <c r="N8" s="145"/>
      <c r="O8" s="146"/>
      <c r="Y8" s="5" t="s">
        <v>4</v>
      </c>
    </row>
    <row r="9" spans="3:25" x14ac:dyDescent="0.25">
      <c r="C9" s="106" t="s">
        <v>111</v>
      </c>
      <c r="D9" s="47"/>
      <c r="E9" s="145"/>
      <c r="F9" s="264"/>
      <c r="G9" s="264"/>
      <c r="H9" s="264"/>
      <c r="I9" s="264"/>
      <c r="J9" s="264"/>
      <c r="K9" s="145"/>
      <c r="L9" s="145"/>
      <c r="M9" s="145"/>
      <c r="N9" s="145"/>
      <c r="O9" s="146"/>
      <c r="Y9" s="5" t="s">
        <v>5</v>
      </c>
    </row>
    <row r="10" spans="3:25" ht="14.4" thickBot="1" x14ac:dyDescent="0.3">
      <c r="C10" s="107"/>
      <c r="D10" s="48"/>
      <c r="E10" s="145"/>
      <c r="F10" s="264"/>
      <c r="G10" s="264"/>
      <c r="H10" s="264"/>
      <c r="I10" s="264"/>
      <c r="J10" s="264"/>
      <c r="K10" s="145"/>
      <c r="L10" s="145"/>
      <c r="M10" s="145"/>
      <c r="N10" s="145"/>
      <c r="O10" s="146"/>
      <c r="Y10" s="5" t="s">
        <v>6</v>
      </c>
    </row>
    <row r="11" spans="3:25" ht="15" thickBot="1" x14ac:dyDescent="0.35">
      <c r="C11" s="162" t="s">
        <v>15</v>
      </c>
      <c r="D11" s="164">
        <f>SUM(D7:D10)</f>
        <v>0</v>
      </c>
      <c r="E11" s="145"/>
      <c r="F11" s="264"/>
      <c r="G11" s="264"/>
      <c r="H11" s="264"/>
      <c r="I11" s="264"/>
      <c r="J11" s="264"/>
      <c r="K11" s="145"/>
      <c r="L11" s="145"/>
      <c r="M11" s="145"/>
      <c r="N11" s="145"/>
      <c r="O11" s="146"/>
      <c r="Y11" s="5" t="s">
        <v>7</v>
      </c>
    </row>
    <row r="12" spans="3:25" x14ac:dyDescent="0.25">
      <c r="C12" s="144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6"/>
      <c r="Y12" s="5" t="s">
        <v>8</v>
      </c>
    </row>
    <row r="13" spans="3:25" ht="14.4" thickBot="1" x14ac:dyDescent="0.3">
      <c r="C13" s="147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6"/>
      <c r="Y13" s="5" t="s">
        <v>9</v>
      </c>
    </row>
    <row r="14" spans="3:25" ht="15" thickBot="1" x14ac:dyDescent="0.35">
      <c r="C14" s="157" t="s">
        <v>0</v>
      </c>
      <c r="D14" s="158" t="s">
        <v>10</v>
      </c>
      <c r="E14" s="157" t="str">
        <f>IF(D14="Janeiro","Fevereiro",IF(D14="Fevereiro","Março",IF(D14="Março","Abril",IF(D14="Abril","Maio",IF(D14="Maio","Junho",IF(D14="Junho","Julho",IF(D14="Julho","Agosto",IF(D14="Agosto","Setembro",IF(D14="Setembro","Outubro",IF(D14="Outubro","Novembro",IF(D14="Novembro","Dezembro",IF(D14="Dezembro","Janeiro",0))))))))))))</f>
        <v>Outubro</v>
      </c>
      <c r="F14" s="158" t="str">
        <f t="shared" ref="F14:O14" si="0">IF(E14="Janeiro","Fevereiro",IF(E14="Fevereiro","Março",IF(E14="Março","Abril",IF(E14="Abril","Maio",IF(E14="Maio","Junho",IF(E14="Junho","Julho",IF(E14="Julho","Agosto",IF(E14="Agosto","Setembro",IF(E14="Setembro","Outubro",IF(E14="Outubro","Novembro",IF(E14="Novembro","Dezembro",IF(E14="Dezembro","Janeiro",0))))))))))))</f>
        <v>Novembro</v>
      </c>
      <c r="G14" s="157" t="str">
        <f t="shared" si="0"/>
        <v>Dezembro</v>
      </c>
      <c r="H14" s="158" t="str">
        <f t="shared" si="0"/>
        <v>Janeiro</v>
      </c>
      <c r="I14" s="157" t="str">
        <f t="shared" si="0"/>
        <v>Fevereiro</v>
      </c>
      <c r="J14" s="158" t="str">
        <f t="shared" si="0"/>
        <v>Março</v>
      </c>
      <c r="K14" s="157" t="str">
        <f t="shared" si="0"/>
        <v>Abril</v>
      </c>
      <c r="L14" s="158" t="str">
        <f t="shared" si="0"/>
        <v>Maio</v>
      </c>
      <c r="M14" s="157" t="str">
        <f t="shared" si="0"/>
        <v>Junho</v>
      </c>
      <c r="N14" s="158" t="str">
        <f t="shared" si="0"/>
        <v>Julho</v>
      </c>
      <c r="O14" s="158" t="str">
        <f t="shared" si="0"/>
        <v>Agosto</v>
      </c>
      <c r="Y14" s="5" t="s">
        <v>10</v>
      </c>
    </row>
    <row r="15" spans="3:25" x14ac:dyDescent="0.25">
      <c r="C15" s="113" t="s">
        <v>1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Y15" s="5" t="s">
        <v>11</v>
      </c>
    </row>
    <row r="16" spans="3:25" x14ac:dyDescent="0.25">
      <c r="C16" s="116" t="s">
        <v>14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Y16" s="5" t="s">
        <v>12</v>
      </c>
    </row>
    <row r="17" spans="3:25" x14ac:dyDescent="0.25">
      <c r="C17" s="116" t="s">
        <v>112</v>
      </c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Y17" s="5" t="s">
        <v>13</v>
      </c>
    </row>
    <row r="18" spans="3:25" x14ac:dyDescent="0.25">
      <c r="C18" s="116" t="s">
        <v>110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</row>
    <row r="19" spans="3:25" ht="14.4" thickBot="1" x14ac:dyDescent="0.3">
      <c r="C19" s="115" t="s">
        <v>19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</row>
    <row r="20" spans="3:25" ht="15" thickBot="1" x14ac:dyDescent="0.35">
      <c r="C20" s="157" t="s">
        <v>22</v>
      </c>
      <c r="D20" s="139">
        <f>SUM(D15:D19)</f>
        <v>0</v>
      </c>
      <c r="E20" s="139">
        <f t="shared" ref="E20:O20" si="1">SUM(E15:E19)</f>
        <v>0</v>
      </c>
      <c r="F20" s="139">
        <f t="shared" si="1"/>
        <v>0</v>
      </c>
      <c r="G20" s="139">
        <f t="shared" si="1"/>
        <v>0</v>
      </c>
      <c r="H20" s="139">
        <f t="shared" si="1"/>
        <v>0</v>
      </c>
      <c r="I20" s="139">
        <f t="shared" si="1"/>
        <v>0</v>
      </c>
      <c r="J20" s="139">
        <f t="shared" si="1"/>
        <v>0</v>
      </c>
      <c r="K20" s="139">
        <f t="shared" si="1"/>
        <v>0</v>
      </c>
      <c r="L20" s="139">
        <f t="shared" si="1"/>
        <v>0</v>
      </c>
      <c r="M20" s="139">
        <f t="shared" si="1"/>
        <v>0</v>
      </c>
      <c r="N20" s="139">
        <f t="shared" si="1"/>
        <v>0</v>
      </c>
      <c r="O20" s="139">
        <f t="shared" si="1"/>
        <v>0</v>
      </c>
    </row>
    <row r="21" spans="3:25" ht="15" thickBot="1" x14ac:dyDescent="0.35">
      <c r="C21" s="157" t="s">
        <v>21</v>
      </c>
      <c r="D21" s="139">
        <f>SUM(D20:O20)</f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148"/>
    </row>
    <row r="22" spans="3:25" ht="21" customHeight="1" thickBot="1" x14ac:dyDescent="0.3">
      <c r="C22" s="144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6"/>
    </row>
    <row r="23" spans="3:25" ht="15" thickBot="1" x14ac:dyDescent="0.35">
      <c r="C23" s="159" t="s">
        <v>20</v>
      </c>
      <c r="D23" s="159" t="str">
        <f>D14</f>
        <v>Setembro</v>
      </c>
      <c r="E23" s="159" t="str">
        <f>E14</f>
        <v>Outubro</v>
      </c>
      <c r="F23" s="159" t="str">
        <f t="shared" ref="F23:O23" si="2">F14</f>
        <v>Novembro</v>
      </c>
      <c r="G23" s="159" t="str">
        <f t="shared" si="2"/>
        <v>Dezembro</v>
      </c>
      <c r="H23" s="159" t="str">
        <f t="shared" si="2"/>
        <v>Janeiro</v>
      </c>
      <c r="I23" s="159" t="str">
        <f t="shared" si="2"/>
        <v>Fevereiro</v>
      </c>
      <c r="J23" s="159" t="str">
        <f t="shared" si="2"/>
        <v>Março</v>
      </c>
      <c r="K23" s="159" t="str">
        <f t="shared" si="2"/>
        <v>Abril</v>
      </c>
      <c r="L23" s="159" t="str">
        <f t="shared" si="2"/>
        <v>Maio</v>
      </c>
      <c r="M23" s="159" t="str">
        <f t="shared" si="2"/>
        <v>Junho</v>
      </c>
      <c r="N23" s="159" t="str">
        <f t="shared" si="2"/>
        <v>Julho</v>
      </c>
      <c r="O23" s="159" t="str">
        <f t="shared" si="2"/>
        <v>Agosto</v>
      </c>
    </row>
    <row r="24" spans="3:25" x14ac:dyDescent="0.25">
      <c r="C24" s="114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3:25" x14ac:dyDescent="0.25">
      <c r="C25" s="109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3:25" x14ac:dyDescent="0.25">
      <c r="C26" s="109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133"/>
    </row>
    <row r="27" spans="3:25" ht="14.4" thickBot="1" x14ac:dyDescent="0.3">
      <c r="C27" s="109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133"/>
    </row>
    <row r="28" spans="3:25" ht="14.4" hidden="1" thickBot="1" x14ac:dyDescent="0.3">
      <c r="C28" s="10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3:25" ht="14.4" hidden="1" thickBot="1" x14ac:dyDescent="0.3">
      <c r="C29" s="109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3:25" ht="14.4" hidden="1" thickBot="1" x14ac:dyDescent="0.3">
      <c r="C30" s="109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3:25" ht="14.4" hidden="1" thickBot="1" x14ac:dyDescent="0.3">
      <c r="C31" s="109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3:25" ht="14.4" hidden="1" thickBot="1" x14ac:dyDescent="0.3">
      <c r="C32" s="109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3:15" ht="14.4" hidden="1" thickBot="1" x14ac:dyDescent="0.3">
      <c r="C33" s="109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3:15" ht="14.4" hidden="1" thickBot="1" x14ac:dyDescent="0.3">
      <c r="C34" s="109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3:15" ht="14.4" hidden="1" thickBot="1" x14ac:dyDescent="0.3">
      <c r="C35" s="109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</row>
    <row r="36" spans="3:15" ht="14.4" hidden="1" thickBot="1" x14ac:dyDescent="0.3">
      <c r="C36" s="109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</row>
    <row r="37" spans="3:15" ht="14.4" hidden="1" thickBot="1" x14ac:dyDescent="0.3">
      <c r="C37" s="116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3:15" ht="14.4" hidden="1" thickBot="1" x14ac:dyDescent="0.3">
      <c r="C38" s="11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</row>
    <row r="39" spans="3:15" ht="14.4" hidden="1" thickBot="1" x14ac:dyDescent="0.3">
      <c r="C39" s="11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</row>
    <row r="40" spans="3:15" ht="15" hidden="1" customHeight="1" x14ac:dyDescent="0.25">
      <c r="C40" s="116"/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</row>
    <row r="41" spans="3:15" ht="15" hidden="1" customHeight="1" x14ac:dyDescent="0.25">
      <c r="C41" s="116"/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0</v>
      </c>
      <c r="N41" s="47">
        <v>0</v>
      </c>
      <c r="O41" s="47">
        <v>0</v>
      </c>
    </row>
    <row r="42" spans="3:15" ht="15" hidden="1" customHeight="1" x14ac:dyDescent="0.25">
      <c r="C42" s="116"/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</row>
    <row r="43" spans="3:15" ht="15.75" hidden="1" customHeight="1" thickBot="1" x14ac:dyDescent="0.3">
      <c r="C43" s="111"/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</row>
    <row r="44" spans="3:15" ht="15" thickBot="1" x14ac:dyDescent="0.35">
      <c r="C44" s="159" t="s">
        <v>22</v>
      </c>
      <c r="D44" s="64">
        <f>SUM(D24:D43)</f>
        <v>0</v>
      </c>
      <c r="E44" s="64">
        <f t="shared" ref="E44:O44" si="3">SUM(E24:E43)</f>
        <v>0</v>
      </c>
      <c r="F44" s="64">
        <f t="shared" si="3"/>
        <v>0</v>
      </c>
      <c r="G44" s="64">
        <f t="shared" si="3"/>
        <v>0</v>
      </c>
      <c r="H44" s="64">
        <f t="shared" si="3"/>
        <v>0</v>
      </c>
      <c r="I44" s="64">
        <f t="shared" si="3"/>
        <v>0</v>
      </c>
      <c r="J44" s="64">
        <f t="shared" si="3"/>
        <v>0</v>
      </c>
      <c r="K44" s="64">
        <f t="shared" si="3"/>
        <v>0</v>
      </c>
      <c r="L44" s="64">
        <f t="shared" si="3"/>
        <v>0</v>
      </c>
      <c r="M44" s="64">
        <f t="shared" si="3"/>
        <v>0</v>
      </c>
      <c r="N44" s="64">
        <f t="shared" si="3"/>
        <v>0</v>
      </c>
      <c r="O44" s="64">
        <f t="shared" si="3"/>
        <v>0</v>
      </c>
    </row>
    <row r="45" spans="3:15" ht="15" thickBot="1" x14ac:dyDescent="0.35">
      <c r="C45" s="159" t="s">
        <v>21</v>
      </c>
      <c r="D45" s="65">
        <f>SUM(D44:O44)</f>
        <v>0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6"/>
    </row>
    <row r="46" spans="3:15" ht="14.4" thickBot="1" x14ac:dyDescent="0.3">
      <c r="C46" s="144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6"/>
    </row>
    <row r="47" spans="3:15" ht="15" thickBot="1" x14ac:dyDescent="0.35">
      <c r="C47" s="160" t="s">
        <v>23</v>
      </c>
      <c r="D47" s="160" t="str">
        <f>D14</f>
        <v>Setembro</v>
      </c>
      <c r="E47" s="160" t="str">
        <f>E14</f>
        <v>Outubro</v>
      </c>
      <c r="F47" s="160" t="str">
        <f t="shared" ref="F47:O47" si="4">F14</f>
        <v>Novembro</v>
      </c>
      <c r="G47" s="160" t="str">
        <f t="shared" si="4"/>
        <v>Dezembro</v>
      </c>
      <c r="H47" s="160" t="str">
        <f t="shared" si="4"/>
        <v>Janeiro</v>
      </c>
      <c r="I47" s="160" t="str">
        <f t="shared" si="4"/>
        <v>Fevereiro</v>
      </c>
      <c r="J47" s="160" t="str">
        <f t="shared" si="4"/>
        <v>Março</v>
      </c>
      <c r="K47" s="160" t="str">
        <f t="shared" si="4"/>
        <v>Abril</v>
      </c>
      <c r="L47" s="160" t="str">
        <f t="shared" si="4"/>
        <v>Maio</v>
      </c>
      <c r="M47" s="160" t="str">
        <f t="shared" si="4"/>
        <v>Junho</v>
      </c>
      <c r="N47" s="160" t="str">
        <f t="shared" si="4"/>
        <v>Julho</v>
      </c>
      <c r="O47" s="160" t="str">
        <f t="shared" si="4"/>
        <v>Agosto</v>
      </c>
    </row>
    <row r="48" spans="3:15" x14ac:dyDescent="0.25">
      <c r="C48" s="131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46"/>
      <c r="O48" s="46"/>
    </row>
    <row r="49" spans="3:15" x14ac:dyDescent="0.25">
      <c r="C49" s="13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47"/>
      <c r="O49" s="47"/>
    </row>
    <row r="50" spans="3:15" x14ac:dyDescent="0.25">
      <c r="C50" s="13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47"/>
      <c r="O50" s="47"/>
    </row>
    <row r="51" spans="3:15" x14ac:dyDescent="0.25">
      <c r="C51" s="13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47"/>
      <c r="O51" s="47"/>
    </row>
    <row r="52" spans="3:15" ht="14.4" thickBot="1" x14ac:dyDescent="0.3">
      <c r="C52" s="116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</row>
    <row r="53" spans="3:15" hidden="1" x14ac:dyDescent="0.25">
      <c r="C53" s="116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spans="3:15" hidden="1" x14ac:dyDescent="0.25">
      <c r="C54" s="116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</row>
    <row r="55" spans="3:15" hidden="1" x14ac:dyDescent="0.25">
      <c r="C55" s="116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3:15" hidden="1" x14ac:dyDescent="0.25">
      <c r="C56" s="116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</row>
    <row r="57" spans="3:15" hidden="1" x14ac:dyDescent="0.25">
      <c r="C57" s="116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</row>
    <row r="58" spans="3:15" hidden="1" x14ac:dyDescent="0.25">
      <c r="C58" s="116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</row>
    <row r="59" spans="3:15" hidden="1" x14ac:dyDescent="0.25">
      <c r="C59" s="116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</row>
    <row r="60" spans="3:15" hidden="1" x14ac:dyDescent="0.25">
      <c r="C60" s="116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</row>
    <row r="61" spans="3:15" hidden="1" x14ac:dyDescent="0.25">
      <c r="C61" s="116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spans="3:15" hidden="1" x14ac:dyDescent="0.25">
      <c r="C62" s="116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</row>
    <row r="63" spans="3:15" hidden="1" x14ac:dyDescent="0.25">
      <c r="C63" s="116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3:15" hidden="1" x14ac:dyDescent="0.25">
      <c r="C64" s="116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</row>
    <row r="65" spans="3:15" hidden="1" x14ac:dyDescent="0.25">
      <c r="C65" s="116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3:15" hidden="1" x14ac:dyDescent="0.25">
      <c r="C66" s="116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</row>
    <row r="67" spans="3:15" hidden="1" x14ac:dyDescent="0.25">
      <c r="C67" s="116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spans="3:15" hidden="1" x14ac:dyDescent="0.25">
      <c r="C68" s="116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</row>
    <row r="69" spans="3:15" hidden="1" x14ac:dyDescent="0.25">
      <c r="C69" s="116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</row>
    <row r="70" spans="3:15" hidden="1" x14ac:dyDescent="0.25">
      <c r="C70" s="116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</row>
    <row r="71" spans="3:15" hidden="1" x14ac:dyDescent="0.25">
      <c r="C71" s="116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</row>
    <row r="72" spans="3:15" hidden="1" x14ac:dyDescent="0.25">
      <c r="C72" s="116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</row>
    <row r="73" spans="3:15" hidden="1" x14ac:dyDescent="0.25">
      <c r="C73" s="116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</row>
    <row r="74" spans="3:15" hidden="1" x14ac:dyDescent="0.25">
      <c r="C74" s="116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</row>
    <row r="75" spans="3:15" hidden="1" x14ac:dyDescent="0.25">
      <c r="C75" s="116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</row>
    <row r="76" spans="3:15" hidden="1" x14ac:dyDescent="0.25">
      <c r="C76" s="116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</row>
    <row r="77" spans="3:15" hidden="1" x14ac:dyDescent="0.25">
      <c r="C77" s="116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  <row r="78" spans="3:15" ht="14.4" hidden="1" thickBot="1" x14ac:dyDescent="0.3">
      <c r="C78" s="111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3:15" ht="15" thickBot="1" x14ac:dyDescent="0.35">
      <c r="C79" s="160" t="s">
        <v>22</v>
      </c>
      <c r="D79" s="66">
        <f>SUM(D48:D78)</f>
        <v>0</v>
      </c>
      <c r="E79" s="66">
        <f t="shared" ref="E79" si="5">SUM(E48:E78)</f>
        <v>0</v>
      </c>
      <c r="F79" s="66">
        <f t="shared" ref="F79" si="6">SUM(F48:F78)</f>
        <v>0</v>
      </c>
      <c r="G79" s="66">
        <f t="shared" ref="G79" si="7">SUM(G48:G78)</f>
        <v>0</v>
      </c>
      <c r="H79" s="66">
        <f t="shared" ref="H79" si="8">SUM(H48:H78)</f>
        <v>0</v>
      </c>
      <c r="I79" s="66">
        <f t="shared" ref="I79" si="9">SUM(I48:I78)</f>
        <v>0</v>
      </c>
      <c r="J79" s="66">
        <f t="shared" ref="J79" si="10">SUM(J48:J78)</f>
        <v>0</v>
      </c>
      <c r="K79" s="66">
        <f t="shared" ref="K79" si="11">SUM(K48:K78)</f>
        <v>0</v>
      </c>
      <c r="L79" s="66">
        <f t="shared" ref="L79" si="12">SUM(L48:L78)</f>
        <v>0</v>
      </c>
      <c r="M79" s="66">
        <f t="shared" ref="M79" si="13">SUM(M48:M78)</f>
        <v>0</v>
      </c>
      <c r="N79" s="66">
        <f t="shared" ref="N79" si="14">SUM(N48:N78)</f>
        <v>0</v>
      </c>
      <c r="O79" s="66">
        <f t="shared" ref="O79" si="15">SUM(O48:O78)</f>
        <v>0</v>
      </c>
    </row>
    <row r="80" spans="3:15" ht="15" thickBot="1" x14ac:dyDescent="0.35">
      <c r="C80" s="160" t="s">
        <v>21</v>
      </c>
      <c r="D80" s="66">
        <f>SUM(D79:O79)</f>
        <v>0</v>
      </c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6"/>
    </row>
    <row r="81" spans="3:15" ht="14.4" thickBot="1" x14ac:dyDescent="0.3">
      <c r="C81" s="149"/>
      <c r="D81" s="118"/>
      <c r="E81" s="150"/>
      <c r="F81" s="145"/>
      <c r="G81" s="145"/>
      <c r="H81" s="145"/>
      <c r="I81" s="145"/>
      <c r="J81" s="145"/>
      <c r="K81" s="145"/>
      <c r="L81" s="145"/>
      <c r="M81" s="145"/>
      <c r="N81" s="145"/>
      <c r="O81" s="146"/>
    </row>
    <row r="82" spans="3:15" ht="15" thickBot="1" x14ac:dyDescent="0.35">
      <c r="C82" s="161" t="s">
        <v>137</v>
      </c>
      <c r="D82" s="161" t="str">
        <f>D47</f>
        <v>Setembro</v>
      </c>
      <c r="E82" s="161" t="str">
        <f t="shared" ref="E82:O82" si="16">E47</f>
        <v>Outubro</v>
      </c>
      <c r="F82" s="161" t="str">
        <f t="shared" si="16"/>
        <v>Novembro</v>
      </c>
      <c r="G82" s="161" t="str">
        <f t="shared" si="16"/>
        <v>Dezembro</v>
      </c>
      <c r="H82" s="161" t="str">
        <f t="shared" si="16"/>
        <v>Janeiro</v>
      </c>
      <c r="I82" s="161" t="str">
        <f t="shared" si="16"/>
        <v>Fevereiro</v>
      </c>
      <c r="J82" s="161" t="str">
        <f t="shared" si="16"/>
        <v>Março</v>
      </c>
      <c r="K82" s="161" t="str">
        <f t="shared" si="16"/>
        <v>Abril</v>
      </c>
      <c r="L82" s="161" t="str">
        <f t="shared" si="16"/>
        <v>Maio</v>
      </c>
      <c r="M82" s="161" t="str">
        <f t="shared" si="16"/>
        <v>Junho</v>
      </c>
      <c r="N82" s="161" t="str">
        <f t="shared" si="16"/>
        <v>Julho</v>
      </c>
      <c r="O82" s="161" t="str">
        <f t="shared" si="16"/>
        <v>Agosto</v>
      </c>
    </row>
    <row r="83" spans="3:15" x14ac:dyDescent="0.25">
      <c r="C83" s="114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</row>
    <row r="84" spans="3:15" x14ac:dyDescent="0.25">
      <c r="C84" s="109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spans="3:15" x14ac:dyDescent="0.25">
      <c r="C85" s="109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</row>
    <row r="86" spans="3:15" x14ac:dyDescent="0.25">
      <c r="C86" s="109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</row>
    <row r="87" spans="3:15" ht="14.4" thickBot="1" x14ac:dyDescent="0.3">
      <c r="C87" s="109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</row>
    <row r="88" spans="3:15" hidden="1" x14ac:dyDescent="0.25">
      <c r="C88" s="109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</row>
    <row r="89" spans="3:15" hidden="1" x14ac:dyDescent="0.25">
      <c r="C89" s="109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</row>
    <row r="90" spans="3:15" hidden="1" x14ac:dyDescent="0.25">
      <c r="C90" s="109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</row>
    <row r="91" spans="3:15" hidden="1" x14ac:dyDescent="0.25">
      <c r="C91" s="109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</row>
    <row r="92" spans="3:15" hidden="1" x14ac:dyDescent="0.25">
      <c r="C92" s="116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</row>
    <row r="93" spans="3:15" hidden="1" x14ac:dyDescent="0.25">
      <c r="C93" s="116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</row>
    <row r="94" spans="3:15" hidden="1" x14ac:dyDescent="0.25">
      <c r="C94" s="116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</row>
    <row r="95" spans="3:15" ht="15" hidden="1" customHeight="1" x14ac:dyDescent="0.25">
      <c r="C95" s="116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</row>
    <row r="96" spans="3:15" ht="15" hidden="1" customHeight="1" x14ac:dyDescent="0.25">
      <c r="C96" s="116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</row>
    <row r="97" spans="3:15" ht="15" hidden="1" customHeight="1" x14ac:dyDescent="0.25">
      <c r="C97" s="116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</row>
    <row r="98" spans="3:15" ht="15.75" hidden="1" customHeight="1" thickBot="1" x14ac:dyDescent="0.3">
      <c r="C98" s="111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</row>
    <row r="99" spans="3:15" ht="15" thickBot="1" x14ac:dyDescent="0.35">
      <c r="C99" s="161" t="s">
        <v>22</v>
      </c>
      <c r="D99" s="119">
        <f>SUM(D83:D98)</f>
        <v>0</v>
      </c>
      <c r="E99" s="119">
        <f t="shared" ref="E99:O99" si="17">SUM(E83:E98)</f>
        <v>0</v>
      </c>
      <c r="F99" s="119">
        <f t="shared" si="17"/>
        <v>0</v>
      </c>
      <c r="G99" s="119">
        <f t="shared" si="17"/>
        <v>0</v>
      </c>
      <c r="H99" s="119">
        <f t="shared" si="17"/>
        <v>0</v>
      </c>
      <c r="I99" s="119">
        <f t="shared" si="17"/>
        <v>0</v>
      </c>
      <c r="J99" s="119">
        <f t="shared" si="17"/>
        <v>0</v>
      </c>
      <c r="K99" s="119">
        <f t="shared" si="17"/>
        <v>0</v>
      </c>
      <c r="L99" s="119">
        <f t="shared" si="17"/>
        <v>0</v>
      </c>
      <c r="M99" s="119">
        <f t="shared" si="17"/>
        <v>0</v>
      </c>
      <c r="N99" s="119">
        <f t="shared" si="17"/>
        <v>0</v>
      </c>
      <c r="O99" s="119">
        <f t="shared" si="17"/>
        <v>0</v>
      </c>
    </row>
    <row r="100" spans="3:15" ht="15" thickBot="1" x14ac:dyDescent="0.35">
      <c r="C100" s="161" t="s">
        <v>21</v>
      </c>
      <c r="D100" s="120">
        <f>SUM(D99:O99)</f>
        <v>0</v>
      </c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6"/>
    </row>
    <row r="101" spans="3:15" ht="14.4" thickBot="1" x14ac:dyDescent="0.3">
      <c r="C101" s="144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6"/>
    </row>
    <row r="102" spans="3:15" ht="15" thickBot="1" x14ac:dyDescent="0.35">
      <c r="C102" s="165" t="s">
        <v>24</v>
      </c>
      <c r="D102" s="165" t="str">
        <f t="shared" ref="D102:O102" si="18">D14</f>
        <v>Setembro</v>
      </c>
      <c r="E102" s="165" t="str">
        <f t="shared" si="18"/>
        <v>Outubro</v>
      </c>
      <c r="F102" s="165" t="str">
        <f t="shared" si="18"/>
        <v>Novembro</v>
      </c>
      <c r="G102" s="165" t="str">
        <f t="shared" si="18"/>
        <v>Dezembro</v>
      </c>
      <c r="H102" s="165" t="str">
        <f t="shared" si="18"/>
        <v>Janeiro</v>
      </c>
      <c r="I102" s="165" t="str">
        <f t="shared" si="18"/>
        <v>Fevereiro</v>
      </c>
      <c r="J102" s="165" t="str">
        <f t="shared" si="18"/>
        <v>Março</v>
      </c>
      <c r="K102" s="165" t="str">
        <f t="shared" si="18"/>
        <v>Abril</v>
      </c>
      <c r="L102" s="165" t="str">
        <f t="shared" si="18"/>
        <v>Maio</v>
      </c>
      <c r="M102" s="165" t="str">
        <f t="shared" si="18"/>
        <v>Junho</v>
      </c>
      <c r="N102" s="165" t="str">
        <f t="shared" si="18"/>
        <v>Julho</v>
      </c>
      <c r="O102" s="165" t="str">
        <f t="shared" si="18"/>
        <v>Agosto</v>
      </c>
    </row>
    <row r="103" spans="3:15" x14ac:dyDescent="0.25">
      <c r="C103" s="113" t="s">
        <v>66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</row>
    <row r="104" spans="3:15" x14ac:dyDescent="0.25">
      <c r="C104" s="116" t="s">
        <v>67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</row>
    <row r="105" spans="3:15" x14ac:dyDescent="0.25">
      <c r="C105" s="116" t="s">
        <v>68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</row>
    <row r="106" spans="3:15" x14ac:dyDescent="0.25">
      <c r="C106" s="116" t="s">
        <v>69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3:15" x14ac:dyDescent="0.25">
      <c r="C107" s="116" t="s">
        <v>70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3:15" x14ac:dyDescent="0.25">
      <c r="C108" s="116" t="s">
        <v>71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3:15" x14ac:dyDescent="0.25">
      <c r="C109" s="116" t="s">
        <v>72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3:15" x14ac:dyDescent="0.25">
      <c r="C110" s="116" t="s">
        <v>73</v>
      </c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3:15" x14ac:dyDescent="0.25">
      <c r="C111" s="116" t="s">
        <v>74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spans="3:15" x14ac:dyDescent="0.25">
      <c r="C112" s="116" t="s">
        <v>75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spans="3:17" x14ac:dyDescent="0.25">
      <c r="C113" s="116" t="s">
        <v>76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</row>
    <row r="114" spans="3:17" x14ac:dyDescent="0.25">
      <c r="C114" s="116" t="s">
        <v>77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3:17" x14ac:dyDescent="0.25">
      <c r="C115" s="116" t="s">
        <v>78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</row>
    <row r="116" spans="3:17" x14ac:dyDescent="0.25">
      <c r="C116" s="116" t="s">
        <v>79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Q116" s="261" t="s">
        <v>140</v>
      </c>
    </row>
    <row r="117" spans="3:17" x14ac:dyDescent="0.25">
      <c r="C117" s="116" t="s">
        <v>80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Q117" s="261"/>
    </row>
    <row r="118" spans="3:17" x14ac:dyDescent="0.25">
      <c r="C118" s="116" t="s">
        <v>108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Q118" s="121" t="s">
        <v>138</v>
      </c>
    </row>
    <row r="119" spans="3:17" x14ac:dyDescent="0.25">
      <c r="C119" s="116" t="s">
        <v>109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Q119" s="141" t="s">
        <v>139</v>
      </c>
    </row>
    <row r="120" spans="3:17" x14ac:dyDescent="0.25">
      <c r="C120" s="116" t="s">
        <v>146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Q120" s="122" t="e">
        <f>Planejamento!F5</f>
        <v>#DIV/0!</v>
      </c>
    </row>
    <row r="121" spans="3:17" x14ac:dyDescent="0.25">
      <c r="C121" s="116" t="s">
        <v>147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</row>
    <row r="122" spans="3:17" x14ac:dyDescent="0.25">
      <c r="C122" s="116" t="s">
        <v>148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</row>
    <row r="123" spans="3:17" x14ac:dyDescent="0.25">
      <c r="C123" s="116" t="s">
        <v>151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</row>
    <row r="124" spans="3:17" x14ac:dyDescent="0.25">
      <c r="C124" s="116" t="s">
        <v>149</v>
      </c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</row>
    <row r="125" spans="3:17" x14ac:dyDescent="0.25">
      <c r="C125" s="116" t="s">
        <v>166</v>
      </c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spans="3:17" x14ac:dyDescent="0.25">
      <c r="C126" s="116" t="s">
        <v>150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</row>
    <row r="127" spans="3:17" x14ac:dyDescent="0.25">
      <c r="C127" s="116" t="s">
        <v>171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</row>
    <row r="128" spans="3:17" x14ac:dyDescent="0.25">
      <c r="C128" s="116" t="s">
        <v>152</v>
      </c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</row>
    <row r="129" spans="3:15" x14ac:dyDescent="0.25">
      <c r="C129" s="116" t="s">
        <v>167</v>
      </c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</row>
    <row r="130" spans="3:15" x14ac:dyDescent="0.25">
      <c r="C130" s="116" t="s">
        <v>168</v>
      </c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</row>
    <row r="131" spans="3:15" x14ac:dyDescent="0.25">
      <c r="C131" s="116" t="s">
        <v>169</v>
      </c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</row>
    <row r="132" spans="3:15" x14ac:dyDescent="0.25">
      <c r="C132" s="116" t="s">
        <v>170</v>
      </c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</row>
    <row r="133" spans="3:15" ht="14.4" thickBot="1" x14ac:dyDescent="0.3">
      <c r="C133" s="116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</row>
    <row r="134" spans="3:15" ht="15" thickBot="1" x14ac:dyDescent="0.35">
      <c r="C134" s="165" t="s">
        <v>22</v>
      </c>
      <c r="D134" s="67">
        <f t="shared" ref="D134:E134" si="19">SUM(D103:D133)</f>
        <v>0</v>
      </c>
      <c r="E134" s="67">
        <f t="shared" si="19"/>
        <v>0</v>
      </c>
      <c r="F134" s="67">
        <f t="shared" ref="F134" si="20">SUM(F103:F133)</f>
        <v>0</v>
      </c>
      <c r="G134" s="67">
        <f t="shared" ref="G134" si="21">SUM(G103:G133)</f>
        <v>0</v>
      </c>
      <c r="H134" s="67">
        <f t="shared" ref="H134" si="22">SUM(H103:H133)</f>
        <v>0</v>
      </c>
      <c r="I134" s="67">
        <f t="shared" ref="I134" si="23">SUM(I103:I133)</f>
        <v>0</v>
      </c>
      <c r="J134" s="67">
        <f t="shared" ref="J134" si="24">SUM(J103:J133)</f>
        <v>0</v>
      </c>
      <c r="K134" s="67">
        <f t="shared" ref="K134" si="25">SUM(K103:K133)</f>
        <v>0</v>
      </c>
      <c r="L134" s="67">
        <f t="shared" ref="L134" si="26">SUM(L103:L133)</f>
        <v>0</v>
      </c>
      <c r="M134" s="67">
        <f t="shared" ref="M134" si="27">SUM(M103:M133)</f>
        <v>0</v>
      </c>
      <c r="N134" s="67">
        <f t="shared" ref="N134" si="28">SUM(N103:N133)</f>
        <v>0</v>
      </c>
      <c r="O134" s="67">
        <f t="shared" ref="O134" si="29">SUM(O103:O133)</f>
        <v>0</v>
      </c>
    </row>
    <row r="135" spans="3:15" ht="15" thickBot="1" x14ac:dyDescent="0.35">
      <c r="C135" s="165" t="s">
        <v>21</v>
      </c>
      <c r="D135" s="67">
        <f>SUM(D134:O134)</f>
        <v>0</v>
      </c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6"/>
    </row>
    <row r="136" spans="3:15" ht="14.4" thickBot="1" x14ac:dyDescent="0.3">
      <c r="C136" s="144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6"/>
    </row>
    <row r="137" spans="3:15" ht="15" thickBot="1" x14ac:dyDescent="0.35">
      <c r="C137" s="166" t="s">
        <v>25</v>
      </c>
      <c r="D137" s="167" t="str">
        <f t="shared" ref="D137:O137" si="30">D14</f>
        <v>Setembro</v>
      </c>
      <c r="E137" s="167" t="str">
        <f t="shared" si="30"/>
        <v>Outubro</v>
      </c>
      <c r="F137" s="167" t="str">
        <f t="shared" si="30"/>
        <v>Novembro</v>
      </c>
      <c r="G137" s="167" t="str">
        <f t="shared" si="30"/>
        <v>Dezembro</v>
      </c>
      <c r="H137" s="167" t="str">
        <f t="shared" si="30"/>
        <v>Janeiro</v>
      </c>
      <c r="I137" s="167" t="str">
        <f t="shared" si="30"/>
        <v>Fevereiro</v>
      </c>
      <c r="J137" s="167" t="str">
        <f t="shared" si="30"/>
        <v>Março</v>
      </c>
      <c r="K137" s="167" t="str">
        <f t="shared" si="30"/>
        <v>Abril</v>
      </c>
      <c r="L137" s="167" t="str">
        <f t="shared" si="30"/>
        <v>Maio</v>
      </c>
      <c r="M137" s="167" t="str">
        <f t="shared" si="30"/>
        <v>Junho</v>
      </c>
      <c r="N137" s="167" t="str">
        <f t="shared" si="30"/>
        <v>Julho</v>
      </c>
      <c r="O137" s="167" t="str">
        <f t="shared" si="30"/>
        <v>Agosto</v>
      </c>
    </row>
    <row r="138" spans="3:15" x14ac:dyDescent="0.25">
      <c r="C138" s="113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129"/>
    </row>
    <row r="139" spans="3:15" x14ac:dyDescent="0.25">
      <c r="C139" s="116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123"/>
    </row>
    <row r="140" spans="3:15" x14ac:dyDescent="0.25">
      <c r="C140" s="116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123"/>
    </row>
    <row r="141" spans="3:15" x14ac:dyDescent="0.25">
      <c r="C141" s="11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123"/>
    </row>
    <row r="142" spans="3:15" x14ac:dyDescent="0.25">
      <c r="C142" s="116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123"/>
    </row>
    <row r="143" spans="3:15" x14ac:dyDescent="0.25">
      <c r="C143" s="116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123"/>
    </row>
    <row r="144" spans="3:15" x14ac:dyDescent="0.25">
      <c r="C144" s="116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123"/>
    </row>
    <row r="145" spans="3:15" hidden="1" x14ac:dyDescent="0.25">
      <c r="C145" s="116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123"/>
    </row>
    <row r="146" spans="3:15" hidden="1" x14ac:dyDescent="0.25">
      <c r="C146" s="116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123"/>
    </row>
    <row r="147" spans="3:15" hidden="1" x14ac:dyDescent="0.25">
      <c r="C147" s="11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123"/>
    </row>
    <row r="148" spans="3:15" hidden="1" x14ac:dyDescent="0.25">
      <c r="C148" s="116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123"/>
    </row>
    <row r="149" spans="3:15" hidden="1" x14ac:dyDescent="0.25">
      <c r="C149" s="116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123"/>
    </row>
    <row r="150" spans="3:15" hidden="1" x14ac:dyDescent="0.25">
      <c r="C150" s="116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123"/>
    </row>
    <row r="151" spans="3:15" x14ac:dyDescent="0.25">
      <c r="C151" s="116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123"/>
    </row>
    <row r="152" spans="3:15" ht="14.4" thickBot="1" x14ac:dyDescent="0.3">
      <c r="C152" s="116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123"/>
    </row>
    <row r="153" spans="3:15" ht="14.4" hidden="1" thickBot="1" x14ac:dyDescent="0.3">
      <c r="C153" s="116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123"/>
    </row>
    <row r="154" spans="3:15" ht="14.4" hidden="1" thickBot="1" x14ac:dyDescent="0.3">
      <c r="C154" s="116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123"/>
    </row>
    <row r="155" spans="3:15" ht="14.4" hidden="1" thickBot="1" x14ac:dyDescent="0.3">
      <c r="C155" s="116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123"/>
    </row>
    <row r="156" spans="3:15" ht="14.4" hidden="1" thickBot="1" x14ac:dyDescent="0.3">
      <c r="C156" s="116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123"/>
    </row>
    <row r="157" spans="3:15" ht="14.4" hidden="1" thickBot="1" x14ac:dyDescent="0.3">
      <c r="C157" s="116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123"/>
    </row>
    <row r="158" spans="3:15" ht="14.4" hidden="1" thickBot="1" x14ac:dyDescent="0.3">
      <c r="C158" s="116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123"/>
    </row>
    <row r="159" spans="3:15" ht="14.4" hidden="1" thickBot="1" x14ac:dyDescent="0.3">
      <c r="C159" s="116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123"/>
    </row>
    <row r="160" spans="3:15" ht="14.4" hidden="1" thickBot="1" x14ac:dyDescent="0.3">
      <c r="C160" s="130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</row>
    <row r="161" spans="3:15" ht="14.4" hidden="1" thickBot="1" x14ac:dyDescent="0.3">
      <c r="C161" s="130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</row>
    <row r="162" spans="3:15" ht="14.4" hidden="1" thickBot="1" x14ac:dyDescent="0.3">
      <c r="C162" s="130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</row>
    <row r="163" spans="3:15" ht="14.4" hidden="1" thickBot="1" x14ac:dyDescent="0.3">
      <c r="C163" s="116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</row>
    <row r="164" spans="3:15" ht="14.4" hidden="1" thickBot="1" x14ac:dyDescent="0.3">
      <c r="C164" s="116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</row>
    <row r="165" spans="3:15" ht="14.4" hidden="1" thickBot="1" x14ac:dyDescent="0.3">
      <c r="C165" s="116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</row>
    <row r="166" spans="3:15" ht="14.4" hidden="1" thickBot="1" x14ac:dyDescent="0.3">
      <c r="C166" s="116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</row>
    <row r="167" spans="3:15" ht="14.4" hidden="1" thickBot="1" x14ac:dyDescent="0.3">
      <c r="C167" s="116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</row>
    <row r="168" spans="3:15" ht="14.4" hidden="1" thickBot="1" x14ac:dyDescent="0.3">
      <c r="C168" s="116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</row>
    <row r="169" spans="3:15" ht="14.4" hidden="1" thickBot="1" x14ac:dyDescent="0.3">
      <c r="C169" s="116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</row>
    <row r="170" spans="3:15" ht="14.4" hidden="1" thickBot="1" x14ac:dyDescent="0.3">
      <c r="C170" s="116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</row>
    <row r="171" spans="3:15" ht="14.4" hidden="1" thickBot="1" x14ac:dyDescent="0.3">
      <c r="C171" s="116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</row>
    <row r="172" spans="3:15" ht="14.4" hidden="1" thickBot="1" x14ac:dyDescent="0.3">
      <c r="C172" s="111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</row>
    <row r="173" spans="3:15" ht="15" thickBot="1" x14ac:dyDescent="0.35">
      <c r="C173" s="168" t="s">
        <v>22</v>
      </c>
      <c r="D173" s="68">
        <f>SUM(D138:D172)</f>
        <v>0</v>
      </c>
      <c r="E173" s="68">
        <f t="shared" ref="E173" si="31">SUM(E138:E172)</f>
        <v>0</v>
      </c>
      <c r="F173" s="68">
        <f t="shared" ref="F173" si="32">SUM(F138:F172)</f>
        <v>0</v>
      </c>
      <c r="G173" s="68">
        <f t="shared" ref="G173" si="33">SUM(G138:G172)</f>
        <v>0</v>
      </c>
      <c r="H173" s="68">
        <f t="shared" ref="H173" si="34">SUM(H138:H172)</f>
        <v>0</v>
      </c>
      <c r="I173" s="68">
        <f t="shared" ref="I173" si="35">SUM(I138:I172)</f>
        <v>0</v>
      </c>
      <c r="J173" s="68">
        <f t="shared" ref="J173" si="36">SUM(J138:J172)</f>
        <v>0</v>
      </c>
      <c r="K173" s="68">
        <f t="shared" ref="K173" si="37">SUM(K138:K172)</f>
        <v>0</v>
      </c>
      <c r="L173" s="68">
        <f t="shared" ref="L173" si="38">SUM(L138:L172)</f>
        <v>0</v>
      </c>
      <c r="M173" s="68">
        <f t="shared" ref="M173" si="39">SUM(M138:M172)</f>
        <v>0</v>
      </c>
      <c r="N173" s="68">
        <f t="shared" ref="N173" si="40">SUM(N138:N172)</f>
        <v>0</v>
      </c>
      <c r="O173" s="68">
        <f t="shared" ref="O173" si="41">SUM(O138:O172)</f>
        <v>0</v>
      </c>
    </row>
    <row r="174" spans="3:15" ht="15" thickBot="1" x14ac:dyDescent="0.35">
      <c r="C174" s="168" t="s">
        <v>21</v>
      </c>
      <c r="D174" s="68">
        <f>SUM(D173:O173)</f>
        <v>0</v>
      </c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6"/>
    </row>
    <row r="175" spans="3:15" ht="14.4" thickBot="1" x14ac:dyDescent="0.3">
      <c r="C175" s="144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6"/>
    </row>
    <row r="176" spans="3:15" ht="15" hidden="1" thickBot="1" x14ac:dyDescent="0.35">
      <c r="C176" s="169" t="s">
        <v>26</v>
      </c>
      <c r="D176" s="170" t="str">
        <f t="shared" ref="D176:O176" si="42">D14</f>
        <v>Setembro</v>
      </c>
      <c r="E176" s="170" t="str">
        <f t="shared" si="42"/>
        <v>Outubro</v>
      </c>
      <c r="F176" s="170" t="str">
        <f t="shared" si="42"/>
        <v>Novembro</v>
      </c>
      <c r="G176" s="170" t="str">
        <f t="shared" si="42"/>
        <v>Dezembro</v>
      </c>
      <c r="H176" s="170" t="str">
        <f t="shared" si="42"/>
        <v>Janeiro</v>
      </c>
      <c r="I176" s="170" t="str">
        <f t="shared" si="42"/>
        <v>Fevereiro</v>
      </c>
      <c r="J176" s="170" t="str">
        <f t="shared" si="42"/>
        <v>Março</v>
      </c>
      <c r="K176" s="170" t="str">
        <f t="shared" si="42"/>
        <v>Abril</v>
      </c>
      <c r="L176" s="170" t="str">
        <f t="shared" si="42"/>
        <v>Maio</v>
      </c>
      <c r="M176" s="170" t="str">
        <f t="shared" si="42"/>
        <v>Junho</v>
      </c>
      <c r="N176" s="170" t="str">
        <f t="shared" si="42"/>
        <v>Julho</v>
      </c>
      <c r="O176" s="170" t="str">
        <f t="shared" si="42"/>
        <v>Agosto</v>
      </c>
    </row>
    <row r="177" spans="3:16" hidden="1" x14ac:dyDescent="0.25">
      <c r="C177" s="128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17"/>
    </row>
    <row r="178" spans="3:16" hidden="1" x14ac:dyDescent="0.25">
      <c r="C178" s="11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</row>
    <row r="179" spans="3:16" hidden="1" x14ac:dyDescent="0.25">
      <c r="C179" s="116"/>
      <c r="D179" s="145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</row>
    <row r="180" spans="3:16" hidden="1" x14ac:dyDescent="0.25">
      <c r="C180" s="116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</row>
    <row r="181" spans="3:16" hidden="1" x14ac:dyDescent="0.25">
      <c r="C181" s="116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</row>
    <row r="182" spans="3:16" hidden="1" x14ac:dyDescent="0.25">
      <c r="C182" s="116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</row>
    <row r="183" spans="3:16" hidden="1" x14ac:dyDescent="0.25">
      <c r="C183" s="116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</row>
    <row r="184" spans="3:16" ht="14.4" hidden="1" thickBot="1" x14ac:dyDescent="0.3">
      <c r="C184" s="111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</row>
    <row r="185" spans="3:16" ht="15" hidden="1" thickBot="1" x14ac:dyDescent="0.35">
      <c r="C185" s="171" t="s">
        <v>22</v>
      </c>
      <c r="D185" s="69">
        <f t="shared" ref="D185:O185" si="43">SUM(D177:D184)</f>
        <v>0</v>
      </c>
      <c r="E185" s="69">
        <f t="shared" si="43"/>
        <v>0</v>
      </c>
      <c r="F185" s="69">
        <f t="shared" si="43"/>
        <v>0</v>
      </c>
      <c r="G185" s="69">
        <f t="shared" si="43"/>
        <v>0</v>
      </c>
      <c r="H185" s="69">
        <f t="shared" si="43"/>
        <v>0</v>
      </c>
      <c r="I185" s="69">
        <f t="shared" si="43"/>
        <v>0</v>
      </c>
      <c r="J185" s="69">
        <f t="shared" si="43"/>
        <v>0</v>
      </c>
      <c r="K185" s="69">
        <f t="shared" si="43"/>
        <v>0</v>
      </c>
      <c r="L185" s="69">
        <f t="shared" si="43"/>
        <v>0</v>
      </c>
      <c r="M185" s="69">
        <f t="shared" si="43"/>
        <v>0</v>
      </c>
      <c r="N185" s="69">
        <f t="shared" si="43"/>
        <v>0</v>
      </c>
      <c r="O185" s="69">
        <f t="shared" si="43"/>
        <v>0</v>
      </c>
    </row>
    <row r="186" spans="3:16" ht="15" hidden="1" thickBot="1" x14ac:dyDescent="0.35">
      <c r="C186" s="171" t="s">
        <v>21</v>
      </c>
      <c r="D186" s="69">
        <f>SUM(D185:O185)</f>
        <v>0</v>
      </c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6"/>
    </row>
    <row r="187" spans="3:16" ht="14.4" hidden="1" thickBot="1" x14ac:dyDescent="0.3">
      <c r="C187" s="144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6"/>
    </row>
    <row r="188" spans="3:16" ht="15" thickBot="1" x14ac:dyDescent="0.35">
      <c r="C188" s="157" t="s">
        <v>27</v>
      </c>
      <c r="D188" s="172" t="str">
        <f t="shared" ref="D188:O188" si="44">D14</f>
        <v>Setembro</v>
      </c>
      <c r="E188" s="158" t="str">
        <f t="shared" si="44"/>
        <v>Outubro</v>
      </c>
      <c r="F188" s="158" t="str">
        <f t="shared" si="44"/>
        <v>Novembro</v>
      </c>
      <c r="G188" s="158" t="str">
        <f t="shared" si="44"/>
        <v>Dezembro</v>
      </c>
      <c r="H188" s="158" t="str">
        <f t="shared" si="44"/>
        <v>Janeiro</v>
      </c>
      <c r="I188" s="158" t="str">
        <f t="shared" si="44"/>
        <v>Fevereiro</v>
      </c>
      <c r="J188" s="158" t="str">
        <f t="shared" si="44"/>
        <v>Março</v>
      </c>
      <c r="K188" s="158" t="str">
        <f t="shared" si="44"/>
        <v>Abril</v>
      </c>
      <c r="L188" s="158" t="str">
        <f t="shared" si="44"/>
        <v>Maio</v>
      </c>
      <c r="M188" s="158" t="str">
        <f t="shared" si="44"/>
        <v>Junho</v>
      </c>
      <c r="N188" s="158" t="str">
        <f t="shared" si="44"/>
        <v>Julho</v>
      </c>
      <c r="O188" s="158" t="str">
        <f t="shared" si="44"/>
        <v>Agosto</v>
      </c>
    </row>
    <row r="189" spans="3:16" x14ac:dyDescent="0.25">
      <c r="C189" s="112" t="s">
        <v>0</v>
      </c>
      <c r="D189" s="50">
        <f t="shared" ref="D189:O189" si="45">D20</f>
        <v>0</v>
      </c>
      <c r="E189" s="50">
        <f t="shared" si="45"/>
        <v>0</v>
      </c>
      <c r="F189" s="50">
        <f t="shared" si="45"/>
        <v>0</v>
      </c>
      <c r="G189" s="50">
        <f t="shared" si="45"/>
        <v>0</v>
      </c>
      <c r="H189" s="50">
        <f t="shared" si="45"/>
        <v>0</v>
      </c>
      <c r="I189" s="50">
        <f t="shared" si="45"/>
        <v>0</v>
      </c>
      <c r="J189" s="50">
        <f t="shared" si="45"/>
        <v>0</v>
      </c>
      <c r="K189" s="50">
        <f t="shared" si="45"/>
        <v>0</v>
      </c>
      <c r="L189" s="50">
        <f t="shared" si="45"/>
        <v>0</v>
      </c>
      <c r="M189" s="50">
        <f t="shared" si="45"/>
        <v>0</v>
      </c>
      <c r="N189" s="50">
        <f t="shared" si="45"/>
        <v>0</v>
      </c>
      <c r="O189" s="50">
        <f t="shared" si="45"/>
        <v>0</v>
      </c>
    </row>
    <row r="190" spans="3:16" x14ac:dyDescent="0.25">
      <c r="C190" s="109" t="s">
        <v>28</v>
      </c>
      <c r="D190" s="51">
        <f t="shared" ref="D190:O190" si="46">D44</f>
        <v>0</v>
      </c>
      <c r="E190" s="51">
        <f t="shared" si="46"/>
        <v>0</v>
      </c>
      <c r="F190" s="51">
        <f t="shared" si="46"/>
        <v>0</v>
      </c>
      <c r="G190" s="51">
        <f t="shared" si="46"/>
        <v>0</v>
      </c>
      <c r="H190" s="51">
        <f t="shared" si="46"/>
        <v>0</v>
      </c>
      <c r="I190" s="51">
        <f t="shared" si="46"/>
        <v>0</v>
      </c>
      <c r="J190" s="51">
        <f t="shared" si="46"/>
        <v>0</v>
      </c>
      <c r="K190" s="51">
        <f t="shared" si="46"/>
        <v>0</v>
      </c>
      <c r="L190" s="51">
        <f t="shared" si="46"/>
        <v>0</v>
      </c>
      <c r="M190" s="51">
        <f t="shared" si="46"/>
        <v>0</v>
      </c>
      <c r="N190" s="51">
        <f t="shared" si="46"/>
        <v>0</v>
      </c>
      <c r="O190" s="51">
        <f t="shared" si="46"/>
        <v>0</v>
      </c>
    </row>
    <row r="191" spans="3:16" x14ac:dyDescent="0.25">
      <c r="C191" s="109" t="s">
        <v>29</v>
      </c>
      <c r="D191" s="51">
        <f t="shared" ref="D191:O191" si="47">D79</f>
        <v>0</v>
      </c>
      <c r="E191" s="51">
        <f t="shared" si="47"/>
        <v>0</v>
      </c>
      <c r="F191" s="51">
        <f t="shared" si="47"/>
        <v>0</v>
      </c>
      <c r="G191" s="51">
        <f t="shared" si="47"/>
        <v>0</v>
      </c>
      <c r="H191" s="51">
        <f t="shared" si="47"/>
        <v>0</v>
      </c>
      <c r="I191" s="51">
        <f t="shared" si="47"/>
        <v>0</v>
      </c>
      <c r="J191" s="51">
        <f t="shared" si="47"/>
        <v>0</v>
      </c>
      <c r="K191" s="51">
        <f t="shared" si="47"/>
        <v>0</v>
      </c>
      <c r="L191" s="51">
        <f t="shared" si="47"/>
        <v>0</v>
      </c>
      <c r="M191" s="51">
        <f t="shared" si="47"/>
        <v>0</v>
      </c>
      <c r="N191" s="51">
        <f t="shared" si="47"/>
        <v>0</v>
      </c>
      <c r="O191" s="51">
        <f t="shared" si="47"/>
        <v>0</v>
      </c>
    </row>
    <row r="192" spans="3:16" x14ac:dyDescent="0.25">
      <c r="C192" s="109" t="s">
        <v>141</v>
      </c>
      <c r="D192" s="51">
        <f>D99</f>
        <v>0</v>
      </c>
      <c r="E192" s="51">
        <f t="shared" ref="E192:O192" si="48">E99</f>
        <v>0</v>
      </c>
      <c r="F192" s="51">
        <f t="shared" si="48"/>
        <v>0</v>
      </c>
      <c r="G192" s="51">
        <f t="shared" si="48"/>
        <v>0</v>
      </c>
      <c r="H192" s="51">
        <f t="shared" si="48"/>
        <v>0</v>
      </c>
      <c r="I192" s="51">
        <f t="shared" si="48"/>
        <v>0</v>
      </c>
      <c r="J192" s="51">
        <f t="shared" si="48"/>
        <v>0</v>
      </c>
      <c r="K192" s="51">
        <f t="shared" si="48"/>
        <v>0</v>
      </c>
      <c r="L192" s="51">
        <f t="shared" si="48"/>
        <v>0</v>
      </c>
      <c r="M192" s="51">
        <f t="shared" si="48"/>
        <v>0</v>
      </c>
      <c r="N192" s="51">
        <f t="shared" si="48"/>
        <v>0</v>
      </c>
      <c r="O192" s="51">
        <f t="shared" si="48"/>
        <v>0</v>
      </c>
    </row>
    <row r="193" spans="3:17" x14ac:dyDescent="0.25">
      <c r="C193" s="109" t="s">
        <v>24</v>
      </c>
      <c r="D193" s="51">
        <f t="shared" ref="D193:O193" si="49">D134</f>
        <v>0</v>
      </c>
      <c r="E193" s="51">
        <f t="shared" si="49"/>
        <v>0</v>
      </c>
      <c r="F193" s="51">
        <f t="shared" si="49"/>
        <v>0</v>
      </c>
      <c r="G193" s="51">
        <f t="shared" si="49"/>
        <v>0</v>
      </c>
      <c r="H193" s="51">
        <f t="shared" si="49"/>
        <v>0</v>
      </c>
      <c r="I193" s="51">
        <f t="shared" si="49"/>
        <v>0</v>
      </c>
      <c r="J193" s="51">
        <f t="shared" si="49"/>
        <v>0</v>
      </c>
      <c r="K193" s="51">
        <f t="shared" si="49"/>
        <v>0</v>
      </c>
      <c r="L193" s="51">
        <f t="shared" si="49"/>
        <v>0</v>
      </c>
      <c r="M193" s="51">
        <f t="shared" si="49"/>
        <v>0</v>
      </c>
      <c r="N193" s="51">
        <f t="shared" si="49"/>
        <v>0</v>
      </c>
      <c r="O193" s="51">
        <f t="shared" si="49"/>
        <v>0</v>
      </c>
    </row>
    <row r="194" spans="3:17" ht="14.4" thickBot="1" x14ac:dyDescent="0.3">
      <c r="C194" s="110" t="s">
        <v>25</v>
      </c>
      <c r="D194" s="52">
        <f>D173</f>
        <v>0</v>
      </c>
      <c r="E194" s="52">
        <f t="shared" ref="E194:O194" si="50">E173</f>
        <v>0</v>
      </c>
      <c r="F194" s="52">
        <f t="shared" si="50"/>
        <v>0</v>
      </c>
      <c r="G194" s="52">
        <f t="shared" si="50"/>
        <v>0</v>
      </c>
      <c r="H194" s="52">
        <f t="shared" si="50"/>
        <v>0</v>
      </c>
      <c r="I194" s="52">
        <f t="shared" si="50"/>
        <v>0</v>
      </c>
      <c r="J194" s="52">
        <f t="shared" si="50"/>
        <v>0</v>
      </c>
      <c r="K194" s="52">
        <f t="shared" si="50"/>
        <v>0</v>
      </c>
      <c r="L194" s="52">
        <f t="shared" si="50"/>
        <v>0</v>
      </c>
      <c r="M194" s="52">
        <f t="shared" si="50"/>
        <v>0</v>
      </c>
      <c r="N194" s="52">
        <f t="shared" si="50"/>
        <v>0</v>
      </c>
      <c r="O194" s="52">
        <f t="shared" si="50"/>
        <v>0</v>
      </c>
    </row>
    <row r="195" spans="3:17" ht="6" customHeight="1" thickBot="1" x14ac:dyDescent="0.3">
      <c r="C195" s="151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152"/>
    </row>
    <row r="196" spans="3:17" ht="15" thickBot="1" x14ac:dyDescent="0.35">
      <c r="C196" s="176" t="s">
        <v>81</v>
      </c>
      <c r="D196" s="54">
        <f t="shared" ref="D196:O196" si="51">SUM(D190:D194)</f>
        <v>0</v>
      </c>
      <c r="E196" s="54">
        <f t="shared" si="51"/>
        <v>0</v>
      </c>
      <c r="F196" s="54">
        <f t="shared" si="51"/>
        <v>0</v>
      </c>
      <c r="G196" s="54">
        <f t="shared" si="51"/>
        <v>0</v>
      </c>
      <c r="H196" s="54">
        <f t="shared" si="51"/>
        <v>0</v>
      </c>
      <c r="I196" s="54">
        <f t="shared" si="51"/>
        <v>0</v>
      </c>
      <c r="J196" s="54">
        <f t="shared" si="51"/>
        <v>0</v>
      </c>
      <c r="K196" s="54">
        <f t="shared" si="51"/>
        <v>0</v>
      </c>
      <c r="L196" s="54">
        <f t="shared" si="51"/>
        <v>0</v>
      </c>
      <c r="M196" s="54">
        <f t="shared" si="51"/>
        <v>0</v>
      </c>
      <c r="N196" s="54">
        <f t="shared" si="51"/>
        <v>0</v>
      </c>
      <c r="O196" s="54">
        <f t="shared" si="51"/>
        <v>0</v>
      </c>
    </row>
    <row r="197" spans="3:17" ht="16.2" hidden="1" customHeight="1" x14ac:dyDescent="0.25">
      <c r="C197" s="178"/>
      <c r="D197" s="177"/>
      <c r="E197" s="177"/>
      <c r="F197" s="177"/>
      <c r="G197" s="177"/>
      <c r="H197" s="177"/>
      <c r="I197" s="177"/>
      <c r="J197" s="177"/>
      <c r="K197" s="177"/>
      <c r="L197" s="177"/>
      <c r="M197" s="177"/>
      <c r="N197" s="177"/>
      <c r="O197" s="179"/>
    </row>
    <row r="198" spans="3:17" ht="16.2" customHeight="1" thickBot="1" x14ac:dyDescent="0.3">
      <c r="C198" s="178"/>
      <c r="D198" s="177"/>
      <c r="E198" s="177"/>
      <c r="F198" s="177"/>
      <c r="G198" s="177"/>
      <c r="H198" s="177"/>
      <c r="I198" s="177"/>
      <c r="J198" s="177"/>
      <c r="K198" s="177"/>
      <c r="L198" s="177"/>
      <c r="M198" s="177"/>
      <c r="N198" s="177"/>
      <c r="O198" s="179"/>
    </row>
    <row r="199" spans="3:17" ht="18.600000000000001" thickBot="1" x14ac:dyDescent="0.4">
      <c r="C199" s="173" t="s">
        <v>154</v>
      </c>
      <c r="D199" s="140">
        <f t="shared" ref="D199:O199" si="52">D189-(D190+D191+D192+D193+D194)</f>
        <v>0</v>
      </c>
      <c r="E199" s="140">
        <f>E189-(E190+E191+E192+E193+E194)</f>
        <v>0</v>
      </c>
      <c r="F199" s="140">
        <f t="shared" si="52"/>
        <v>0</v>
      </c>
      <c r="G199" s="140">
        <f t="shared" si="52"/>
        <v>0</v>
      </c>
      <c r="H199" s="140">
        <f t="shared" si="52"/>
        <v>0</v>
      </c>
      <c r="I199" s="140">
        <f t="shared" si="52"/>
        <v>0</v>
      </c>
      <c r="J199" s="140">
        <f t="shared" si="52"/>
        <v>0</v>
      </c>
      <c r="K199" s="140">
        <f t="shared" si="52"/>
        <v>0</v>
      </c>
      <c r="L199" s="140">
        <f t="shared" si="52"/>
        <v>0</v>
      </c>
      <c r="M199" s="140">
        <f t="shared" si="52"/>
        <v>0</v>
      </c>
      <c r="N199" s="140">
        <f t="shared" si="52"/>
        <v>0</v>
      </c>
      <c r="O199" s="140">
        <f t="shared" si="52"/>
        <v>0</v>
      </c>
    </row>
    <row r="200" spans="3:17" s="117" customFormat="1" ht="14.4" thickBot="1" x14ac:dyDescent="0.3">
      <c r="C200" s="149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53"/>
    </row>
    <row r="201" spans="3:17" s="117" customFormat="1" ht="18.600000000000001" thickBot="1" x14ac:dyDescent="0.4">
      <c r="C201" s="174" t="s">
        <v>155</v>
      </c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Q201" s="287" t="s">
        <v>143</v>
      </c>
    </row>
    <row r="202" spans="3:17" s="117" customFormat="1" ht="18" thickBot="1" x14ac:dyDescent="0.35">
      <c r="C202" s="154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53"/>
      <c r="Q202" s="287"/>
    </row>
    <row r="203" spans="3:17" s="117" customFormat="1" ht="18.600000000000001" thickBot="1" x14ac:dyDescent="0.4">
      <c r="C203" s="183" t="s">
        <v>156</v>
      </c>
      <c r="D203" s="184">
        <f>D199-D201</f>
        <v>0</v>
      </c>
      <c r="E203" s="184">
        <f>E199-E201</f>
        <v>0</v>
      </c>
      <c r="F203" s="184">
        <f t="shared" ref="F203:O203" si="53">F199-F201</f>
        <v>0</v>
      </c>
      <c r="G203" s="184">
        <f t="shared" si="53"/>
        <v>0</v>
      </c>
      <c r="H203" s="184">
        <f t="shared" si="53"/>
        <v>0</v>
      </c>
      <c r="I203" s="184">
        <f t="shared" si="53"/>
        <v>0</v>
      </c>
      <c r="J203" s="184">
        <f t="shared" si="53"/>
        <v>0</v>
      </c>
      <c r="K203" s="184">
        <f t="shared" si="53"/>
        <v>0</v>
      </c>
      <c r="L203" s="184">
        <f t="shared" si="53"/>
        <v>0</v>
      </c>
      <c r="M203" s="184">
        <f t="shared" si="53"/>
        <v>0</v>
      </c>
      <c r="N203" s="184">
        <f t="shared" si="53"/>
        <v>0</v>
      </c>
      <c r="O203" s="184">
        <f t="shared" si="53"/>
        <v>0</v>
      </c>
      <c r="Q203" s="287"/>
    </row>
    <row r="204" spans="3:17" s="117" customFormat="1" ht="18" thickBot="1" x14ac:dyDescent="0.35">
      <c r="C204" s="154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53"/>
      <c r="Q204" s="125" t="s">
        <v>142</v>
      </c>
    </row>
    <row r="205" spans="3:17" s="117" customFormat="1" ht="18.600000000000001" thickBot="1" x14ac:dyDescent="0.4">
      <c r="C205" s="175" t="s">
        <v>153</v>
      </c>
      <c r="D205" s="187">
        <f>D203</f>
        <v>0</v>
      </c>
      <c r="E205" s="187">
        <f>E203+D205</f>
        <v>0</v>
      </c>
      <c r="F205" s="187">
        <f>F203+E205</f>
        <v>0</v>
      </c>
      <c r="G205" s="187">
        <f t="shared" ref="G205:N205" si="54">G203+F205</f>
        <v>0</v>
      </c>
      <c r="H205" s="187">
        <f t="shared" si="54"/>
        <v>0</v>
      </c>
      <c r="I205" s="187">
        <f t="shared" si="54"/>
        <v>0</v>
      </c>
      <c r="J205" s="187">
        <f t="shared" si="54"/>
        <v>0</v>
      </c>
      <c r="K205" s="187">
        <f t="shared" si="54"/>
        <v>0</v>
      </c>
      <c r="L205" s="187">
        <f t="shared" si="54"/>
        <v>0</v>
      </c>
      <c r="M205" s="187">
        <f t="shared" si="54"/>
        <v>0</v>
      </c>
      <c r="N205" s="187">
        <f t="shared" si="54"/>
        <v>0</v>
      </c>
      <c r="O205" s="188">
        <f>O203+N205</f>
        <v>0</v>
      </c>
      <c r="Q205" s="186" t="s">
        <v>139</v>
      </c>
    </row>
    <row r="206" spans="3:17" s="117" customFormat="1" x14ac:dyDescent="0.25">
      <c r="C206" s="149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53"/>
      <c r="Q206" s="126" t="e">
        <f>Planejamento!$F$9</f>
        <v>#DIV/0!</v>
      </c>
    </row>
    <row r="207" spans="3:17" ht="14.4" thickBot="1" x14ac:dyDescent="0.3">
      <c r="C207" s="144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6"/>
    </row>
    <row r="208" spans="3:17" ht="15" customHeight="1" thickBot="1" x14ac:dyDescent="0.35">
      <c r="C208" s="163" t="s">
        <v>30</v>
      </c>
      <c r="D208" s="163" t="s">
        <v>45</v>
      </c>
      <c r="E208" s="185" t="s">
        <v>44</v>
      </c>
      <c r="F208" s="265" t="s">
        <v>157</v>
      </c>
      <c r="G208" s="266"/>
      <c r="H208" s="145"/>
      <c r="I208" s="271" t="s">
        <v>32</v>
      </c>
      <c r="J208" s="272"/>
      <c r="K208" s="283">
        <f>D21</f>
        <v>0</v>
      </c>
      <c r="L208" s="284"/>
      <c r="M208" s="145"/>
      <c r="N208" s="262" t="s">
        <v>33</v>
      </c>
      <c r="O208" s="263"/>
    </row>
    <row r="209" spans="3:15" x14ac:dyDescent="0.25">
      <c r="C209" s="108"/>
      <c r="D209" s="6"/>
      <c r="E209" s="7"/>
      <c r="F209" s="267"/>
      <c r="G209" s="268"/>
      <c r="H209" s="145"/>
      <c r="I209" s="273"/>
      <c r="J209" s="274"/>
      <c r="K209" s="285"/>
      <c r="L209" s="286"/>
      <c r="M209" s="145"/>
      <c r="N209" s="6"/>
      <c r="O209" s="6"/>
    </row>
    <row r="210" spans="3:15" ht="14.4" thickBot="1" x14ac:dyDescent="0.3">
      <c r="C210" s="106"/>
      <c r="D210" s="8"/>
      <c r="E210" s="9"/>
      <c r="F210" s="267"/>
      <c r="G210" s="268"/>
      <c r="H210" s="145"/>
      <c r="I210" s="273"/>
      <c r="J210" s="274"/>
      <c r="K210" s="285"/>
      <c r="L210" s="286"/>
      <c r="M210" s="145"/>
      <c r="N210" s="8"/>
      <c r="O210" s="8"/>
    </row>
    <row r="211" spans="3:15" ht="13.8" customHeight="1" x14ac:dyDescent="0.25">
      <c r="C211" s="106"/>
      <c r="D211" s="8"/>
      <c r="E211" s="9"/>
      <c r="F211" s="267"/>
      <c r="G211" s="268"/>
      <c r="H211" s="145"/>
      <c r="I211" s="271" t="s">
        <v>31</v>
      </c>
      <c r="J211" s="272"/>
      <c r="K211" s="277">
        <f>D174+D80+D45</f>
        <v>0</v>
      </c>
      <c r="L211" s="278"/>
      <c r="M211" s="145"/>
      <c r="N211" s="8"/>
      <c r="O211" s="8"/>
    </row>
    <row r="212" spans="3:15" x14ac:dyDescent="0.25">
      <c r="C212" s="106"/>
      <c r="D212" s="8"/>
      <c r="E212" s="9"/>
      <c r="F212" s="267"/>
      <c r="G212" s="268"/>
      <c r="H212" s="145"/>
      <c r="I212" s="273"/>
      <c r="J212" s="274"/>
      <c r="K212" s="279"/>
      <c r="L212" s="280"/>
      <c r="M212" s="145"/>
      <c r="N212" s="8"/>
      <c r="O212" s="8"/>
    </row>
    <row r="213" spans="3:15" ht="14.4" thickBot="1" x14ac:dyDescent="0.3">
      <c r="C213" s="106"/>
      <c r="D213" s="8"/>
      <c r="E213" s="9"/>
      <c r="F213" s="267"/>
      <c r="G213" s="268"/>
      <c r="H213" s="145"/>
      <c r="I213" s="275"/>
      <c r="J213" s="276"/>
      <c r="K213" s="281"/>
      <c r="L213" s="282"/>
      <c r="M213" s="145"/>
      <c r="N213" s="8"/>
      <c r="O213" s="8"/>
    </row>
    <row r="214" spans="3:15" x14ac:dyDescent="0.25">
      <c r="C214" s="106"/>
      <c r="D214" s="8"/>
      <c r="E214" s="9"/>
      <c r="F214" s="267"/>
      <c r="G214" s="268"/>
      <c r="H214" s="145"/>
      <c r="I214" s="145"/>
      <c r="J214" s="145"/>
      <c r="K214" s="145"/>
      <c r="L214" s="145"/>
      <c r="M214" s="145"/>
      <c r="N214" s="8"/>
      <c r="O214" s="8"/>
    </row>
    <row r="215" spans="3:15" ht="14.4" thickBot="1" x14ac:dyDescent="0.3">
      <c r="C215" s="107"/>
      <c r="D215" s="10"/>
      <c r="E215" s="11"/>
      <c r="F215" s="269"/>
      <c r="G215" s="270"/>
      <c r="H215" s="145"/>
      <c r="I215" s="145"/>
      <c r="J215" s="145"/>
      <c r="K215" s="145"/>
      <c r="L215" s="145"/>
      <c r="M215" s="145"/>
      <c r="N215" s="8"/>
      <c r="O215" s="8"/>
    </row>
    <row r="216" spans="3:15" ht="14.4" thickBot="1" x14ac:dyDescent="0.3">
      <c r="C216" s="155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0"/>
      <c r="O216" s="10"/>
    </row>
    <row r="217" spans="3:15" x14ac:dyDescent="0.25"/>
    <row r="218" spans="3:15" x14ac:dyDescent="0.25"/>
    <row r="219" spans="3:15" x14ac:dyDescent="0.25"/>
    <row r="220" spans="3:15" x14ac:dyDescent="0.25"/>
    <row r="221" spans="3:15" x14ac:dyDescent="0.25"/>
    <row r="222" spans="3:15" x14ac:dyDescent="0.25"/>
    <row r="223" spans="3:15" x14ac:dyDescent="0.25"/>
    <row r="224" spans="3:15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</sheetData>
  <mergeCells count="11">
    <mergeCell ref="C2:O3"/>
    <mergeCell ref="C4:O4"/>
    <mergeCell ref="Q116:Q117"/>
    <mergeCell ref="N208:O208"/>
    <mergeCell ref="F6:J11"/>
    <mergeCell ref="F208:G215"/>
    <mergeCell ref="I211:J213"/>
    <mergeCell ref="K211:L213"/>
    <mergeCell ref="I208:J210"/>
    <mergeCell ref="K208:L210"/>
    <mergeCell ref="Q201:Q203"/>
  </mergeCells>
  <dataValidations count="1">
    <dataValidation type="list" allowBlank="1" showInputMessage="1" showErrorMessage="1" sqref="D176 D82:O82 D188:O188 D102 D47 D23 D14 D137" xr:uid="{00000000-0002-0000-0100-000000000000}">
      <formula1>$Y$6:$Y$17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19D7-9342-4FD5-91A5-A6A0C894EF5F}">
  <dimension ref="B1:E27"/>
  <sheetViews>
    <sheetView workbookViewId="0">
      <selection activeCell="H23" sqref="H23"/>
    </sheetView>
  </sheetViews>
  <sheetFormatPr defaultRowHeight="14.4" x14ac:dyDescent="0.3"/>
  <cols>
    <col min="2" max="5" width="17.77734375" customWidth="1"/>
  </cols>
  <sheetData>
    <row r="1" spans="2:5" ht="15" thickBot="1" x14ac:dyDescent="0.35"/>
    <row r="2" spans="2:5" x14ac:dyDescent="0.3">
      <c r="B2" s="220" t="s">
        <v>162</v>
      </c>
      <c r="C2" s="221" t="s">
        <v>163</v>
      </c>
      <c r="D2" s="221" t="s">
        <v>164</v>
      </c>
      <c r="E2" s="222" t="s">
        <v>165</v>
      </c>
    </row>
    <row r="3" spans="2:5" x14ac:dyDescent="0.3">
      <c r="B3" s="223"/>
      <c r="C3" s="224"/>
      <c r="D3" s="224"/>
      <c r="E3" s="225"/>
    </row>
    <row r="4" spans="2:5" ht="15" thickBot="1" x14ac:dyDescent="0.35">
      <c r="B4" s="226">
        <v>0</v>
      </c>
      <c r="C4" s="227">
        <v>0</v>
      </c>
      <c r="D4" s="227">
        <v>0</v>
      </c>
      <c r="E4" s="228">
        <v>0</v>
      </c>
    </row>
    <row r="5" spans="2:5" x14ac:dyDescent="0.3">
      <c r="B5" s="229"/>
      <c r="C5" s="230"/>
      <c r="D5" s="230"/>
      <c r="E5" s="231"/>
    </row>
    <row r="6" spans="2:5" x14ac:dyDescent="0.3">
      <c r="B6" s="232"/>
      <c r="C6" s="135"/>
      <c r="D6" s="135"/>
      <c r="E6" s="74"/>
    </row>
    <row r="7" spans="2:5" x14ac:dyDescent="0.3">
      <c r="B7" s="232"/>
      <c r="C7" s="135"/>
      <c r="D7" s="135"/>
      <c r="E7" s="74"/>
    </row>
    <row r="8" spans="2:5" x14ac:dyDescent="0.3">
      <c r="B8" s="232"/>
      <c r="C8" s="135"/>
      <c r="D8" s="135"/>
      <c r="E8" s="74"/>
    </row>
    <row r="9" spans="2:5" x14ac:dyDescent="0.3">
      <c r="B9" s="232"/>
      <c r="C9" s="135"/>
      <c r="D9" s="135"/>
      <c r="E9" s="74"/>
    </row>
    <row r="10" spans="2:5" x14ac:dyDescent="0.3">
      <c r="B10" s="232"/>
      <c r="C10" s="135"/>
      <c r="D10" s="135"/>
      <c r="E10" s="74"/>
    </row>
    <row r="11" spans="2:5" x14ac:dyDescent="0.3">
      <c r="B11" s="232"/>
      <c r="C11" s="135"/>
      <c r="D11" s="135"/>
      <c r="E11" s="74"/>
    </row>
    <row r="12" spans="2:5" x14ac:dyDescent="0.3">
      <c r="B12" s="232"/>
      <c r="C12" s="135"/>
      <c r="D12" s="135"/>
      <c r="E12" s="74"/>
    </row>
    <row r="13" spans="2:5" x14ac:dyDescent="0.3">
      <c r="B13" s="232"/>
      <c r="C13" s="135"/>
      <c r="D13" s="135"/>
      <c r="E13" s="74"/>
    </row>
    <row r="14" spans="2:5" x14ac:dyDescent="0.3">
      <c r="B14" s="232"/>
      <c r="C14" s="135"/>
      <c r="D14" s="135"/>
      <c r="E14" s="74"/>
    </row>
    <row r="15" spans="2:5" x14ac:dyDescent="0.3">
      <c r="B15" s="232"/>
      <c r="C15" s="135"/>
      <c r="D15" s="135"/>
      <c r="E15" s="74"/>
    </row>
    <row r="16" spans="2:5" x14ac:dyDescent="0.3">
      <c r="B16" s="232"/>
      <c r="C16" s="135"/>
      <c r="D16" s="135"/>
      <c r="E16" s="74"/>
    </row>
    <row r="17" spans="2:5" x14ac:dyDescent="0.3">
      <c r="B17" s="232"/>
      <c r="C17" s="135"/>
      <c r="D17" s="135"/>
      <c r="E17" s="74"/>
    </row>
    <row r="18" spans="2:5" x14ac:dyDescent="0.3">
      <c r="B18" s="232"/>
      <c r="C18" s="135"/>
      <c r="D18" s="135"/>
      <c r="E18" s="74"/>
    </row>
    <row r="19" spans="2:5" x14ac:dyDescent="0.3">
      <c r="B19" s="232"/>
      <c r="C19" s="135"/>
      <c r="D19" s="135"/>
      <c r="E19" s="74"/>
    </row>
    <row r="20" spans="2:5" x14ac:dyDescent="0.3">
      <c r="B20" s="232"/>
      <c r="C20" s="135"/>
      <c r="D20" s="135"/>
      <c r="E20" s="74"/>
    </row>
    <row r="21" spans="2:5" x14ac:dyDescent="0.3">
      <c r="B21" s="232"/>
      <c r="C21" s="135"/>
      <c r="D21" s="135"/>
      <c r="E21" s="74"/>
    </row>
    <row r="22" spans="2:5" x14ac:dyDescent="0.3">
      <c r="B22" s="232"/>
      <c r="C22" s="135"/>
      <c r="D22" s="135"/>
      <c r="E22" s="74"/>
    </row>
    <row r="23" spans="2:5" x14ac:dyDescent="0.3">
      <c r="B23" s="232"/>
      <c r="C23" s="135"/>
      <c r="D23" s="135"/>
      <c r="E23" s="74"/>
    </row>
    <row r="24" spans="2:5" x14ac:dyDescent="0.3">
      <c r="B24" s="232"/>
      <c r="C24" s="135"/>
      <c r="D24" s="135"/>
      <c r="E24" s="74"/>
    </row>
    <row r="25" spans="2:5" x14ac:dyDescent="0.3">
      <c r="B25" s="232"/>
      <c r="C25" s="135"/>
      <c r="D25" s="135"/>
      <c r="E25" s="74"/>
    </row>
    <row r="26" spans="2:5" ht="15" thickBot="1" x14ac:dyDescent="0.35">
      <c r="B26" s="233"/>
      <c r="C26" s="234"/>
      <c r="D26" s="234"/>
      <c r="E26" s="75"/>
    </row>
    <row r="27" spans="2:5" x14ac:dyDescent="0.3">
      <c r="B27">
        <f>SUM(B5:B26)</f>
        <v>0</v>
      </c>
      <c r="C27">
        <f t="shared" ref="C27:E27" si="0">SUM(C5:C26)</f>
        <v>0</v>
      </c>
      <c r="D27">
        <f t="shared" si="0"/>
        <v>0</v>
      </c>
      <c r="E2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92"/>
  <sheetViews>
    <sheetView showGridLines="0" zoomScale="90" zoomScaleNormal="90" workbookViewId="0">
      <selection activeCell="B5" sqref="B5:C5"/>
    </sheetView>
  </sheetViews>
  <sheetFormatPr defaultColWidth="0" defaultRowHeight="0" customHeight="1" zeroHeight="1" x14ac:dyDescent="0.25"/>
  <cols>
    <col min="1" max="1" width="1.6640625" style="5" customWidth="1"/>
    <col min="2" max="12" width="15.44140625" style="5" customWidth="1"/>
    <col min="13" max="13" width="17" style="5" customWidth="1"/>
    <col min="14" max="18" width="15.6640625" style="5" customWidth="1"/>
    <col min="19" max="21" width="15.6640625" style="5" hidden="1" customWidth="1"/>
    <col min="22" max="16384" width="9.109375" style="5" hidden="1"/>
  </cols>
  <sheetData>
    <row r="1" spans="2:14" ht="9.9" customHeight="1" x14ac:dyDescent="0.25">
      <c r="B1" s="237" t="s">
        <v>161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9"/>
    </row>
    <row r="2" spans="2:14" ht="42" customHeight="1" x14ac:dyDescent="0.25">
      <c r="B2" s="240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2"/>
    </row>
    <row r="3" spans="2:14" ht="21" customHeight="1" x14ac:dyDescent="0.25">
      <c r="B3" s="288" t="s">
        <v>159</v>
      </c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</row>
    <row r="4" spans="2:14" ht="21" customHeight="1" thickBot="1" x14ac:dyDescent="0.3"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2:14" ht="21" customHeight="1" x14ac:dyDescent="0.3">
      <c r="B5" s="295" t="s">
        <v>36</v>
      </c>
      <c r="C5" s="296"/>
      <c r="D5" s="196">
        <v>0.55000000000000004</v>
      </c>
      <c r="E5" s="190">
        <f>D12-E6</f>
        <v>0</v>
      </c>
      <c r="F5" s="191" t="e">
        <f>IF(E5/$D$11=0," ",E5/$D$11)</f>
        <v>#DIV/0!</v>
      </c>
    </row>
    <row r="6" spans="2:14" ht="21" customHeight="1" x14ac:dyDescent="0.3">
      <c r="B6" s="297" t="s">
        <v>37</v>
      </c>
      <c r="C6" s="298"/>
      <c r="D6" s="197">
        <v>0.1</v>
      </c>
      <c r="E6" s="192">
        <f>('Mês a Mês'!E115+'Mês a Mês'!E116+'Mês a Mês'!E117)</f>
        <v>0</v>
      </c>
      <c r="F6" s="193" t="e">
        <f>IF(E6/$D$11=0," ",E6/$D$11)</f>
        <v>#DIV/0!</v>
      </c>
    </row>
    <row r="7" spans="2:14" ht="21" customHeight="1" x14ac:dyDescent="0.3">
      <c r="B7" s="297" t="s">
        <v>38</v>
      </c>
      <c r="C7" s="298"/>
      <c r="D7" s="197">
        <v>0.1</v>
      </c>
      <c r="E7" s="192">
        <v>0</v>
      </c>
      <c r="F7" s="193" t="e">
        <f>IF(E7/$D$11=0," ",E7/$D$11)</f>
        <v>#DIV/0!</v>
      </c>
    </row>
    <row r="8" spans="2:14" ht="21" customHeight="1" x14ac:dyDescent="0.3">
      <c r="B8" s="297" t="s">
        <v>39</v>
      </c>
      <c r="C8" s="298"/>
      <c r="D8" s="197">
        <v>0.1</v>
      </c>
      <c r="E8" s="192">
        <v>0</v>
      </c>
      <c r="F8" s="193" t="e">
        <f>IF(E8/$D$11=0," ",E8/$D$11)</f>
        <v>#DIV/0!</v>
      </c>
    </row>
    <row r="9" spans="2:14" ht="21" customHeight="1" thickBot="1" x14ac:dyDescent="0.35">
      <c r="B9" s="301" t="s">
        <v>40</v>
      </c>
      <c r="C9" s="302"/>
      <c r="D9" s="198">
        <v>0.15</v>
      </c>
      <c r="E9" s="194">
        <f>'Mês a Mês'!E201</f>
        <v>0</v>
      </c>
      <c r="F9" s="195" t="e">
        <f>IF(E9/$D$11=0," ",E9/$D$11)</f>
        <v>#DIV/0!</v>
      </c>
    </row>
    <row r="10" spans="2:14" ht="21" customHeight="1" thickBot="1" x14ac:dyDescent="0.3"/>
    <row r="11" spans="2:14" ht="21" customHeight="1" x14ac:dyDescent="0.35">
      <c r="B11" s="246" t="s">
        <v>34</v>
      </c>
      <c r="C11" s="292"/>
      <c r="D11" s="293">
        <f>'Mês a Mês'!D11</f>
        <v>0</v>
      </c>
      <c r="E11" s="294"/>
    </row>
    <row r="12" spans="2:14" ht="21" customHeight="1" x14ac:dyDescent="0.35">
      <c r="B12" s="297" t="s">
        <v>35</v>
      </c>
      <c r="C12" s="298"/>
      <c r="D12" s="299">
        <f>AVERAGE('Mês a Mês'!D134:O134)</f>
        <v>0</v>
      </c>
      <c r="E12" s="300"/>
    </row>
    <row r="13" spans="2:14" ht="21" customHeight="1" x14ac:dyDescent="0.35">
      <c r="B13" s="297" t="s">
        <v>40</v>
      </c>
      <c r="C13" s="298"/>
      <c r="D13" s="299">
        <v>1000</v>
      </c>
      <c r="E13" s="300"/>
    </row>
    <row r="14" spans="2:14" ht="21" customHeight="1" x14ac:dyDescent="0.35">
      <c r="B14" s="297" t="s">
        <v>89</v>
      </c>
      <c r="C14" s="298"/>
      <c r="D14" s="299">
        <f>D11-D12-D13</f>
        <v>-1000</v>
      </c>
      <c r="E14" s="300"/>
      <c r="M14" s="5" t="s">
        <v>160</v>
      </c>
    </row>
    <row r="15" spans="2:14" ht="21" customHeight="1" thickBot="1" x14ac:dyDescent="0.4">
      <c r="B15" s="301" t="s">
        <v>90</v>
      </c>
      <c r="C15" s="302"/>
      <c r="D15" s="304">
        <f>D14*12</f>
        <v>-12000</v>
      </c>
      <c r="E15" s="305"/>
    </row>
    <row r="16" spans="2:14" ht="21" customHeight="1" thickBot="1" x14ac:dyDescent="0.3"/>
    <row r="17" spans="2:5" ht="21" customHeight="1" thickBot="1" x14ac:dyDescent="0.3">
      <c r="B17" s="289" t="s">
        <v>83</v>
      </c>
      <c r="C17" s="290"/>
      <c r="D17" s="290"/>
      <c r="E17" s="291"/>
    </row>
    <row r="18" spans="2:5" ht="21" customHeight="1" thickBot="1" x14ac:dyDescent="0.3">
      <c r="B18" s="142" t="s">
        <v>82</v>
      </c>
      <c r="C18" s="127">
        <v>3.5000000000000003E-2</v>
      </c>
      <c r="D18" s="143" t="s">
        <v>87</v>
      </c>
      <c r="E18" s="60">
        <v>0.05</v>
      </c>
    </row>
    <row r="19" spans="2:5" ht="21" customHeight="1" thickBot="1" x14ac:dyDescent="0.3"/>
    <row r="20" spans="2:5" ht="21" customHeight="1" thickBot="1" x14ac:dyDescent="0.3">
      <c r="B20" s="142" t="s">
        <v>84</v>
      </c>
      <c r="C20" s="142" t="s">
        <v>85</v>
      </c>
      <c r="D20" s="142" t="s">
        <v>86</v>
      </c>
    </row>
    <row r="21" spans="2:5" ht="21" customHeight="1" x14ac:dyDescent="0.25">
      <c r="B21" s="103">
        <f>C575</f>
        <v>-12419.999999999998</v>
      </c>
      <c r="C21" s="50">
        <f>C579</f>
        <v>-66601.826175262482</v>
      </c>
      <c r="D21" s="101">
        <f>C584</f>
        <v>-145703.90305469529</v>
      </c>
    </row>
    <row r="22" spans="2:5" ht="21" customHeight="1" thickBot="1" x14ac:dyDescent="0.3">
      <c r="B22" s="104">
        <f>D575</f>
        <v>-12600</v>
      </c>
      <c r="C22" s="105">
        <f>D579</f>
        <v>-69622.953750000015</v>
      </c>
      <c r="D22" s="102">
        <f>D584</f>
        <v>-158481.44594791529</v>
      </c>
    </row>
    <row r="23" spans="2:5" ht="21" customHeight="1" x14ac:dyDescent="0.25"/>
    <row r="24" spans="2:5" ht="21" customHeight="1" x14ac:dyDescent="0.25"/>
    <row r="25" spans="2:5" ht="21" customHeight="1" x14ac:dyDescent="0.25"/>
    <row r="26" spans="2:5" ht="21" customHeight="1" x14ac:dyDescent="0.25"/>
    <row r="27" spans="2:5" ht="21" customHeight="1" x14ac:dyDescent="0.25"/>
    <row r="28" spans="2:5" ht="21" customHeight="1" x14ac:dyDescent="0.25"/>
    <row r="29" spans="2:5" ht="21" customHeight="1" x14ac:dyDescent="0.25"/>
    <row r="30" spans="2:5" ht="21" customHeight="1" x14ac:dyDescent="0.25"/>
    <row r="31" spans="2:5" ht="21" customHeight="1" x14ac:dyDescent="0.25"/>
    <row r="32" spans="2:5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hidden="1" customHeight="1" x14ac:dyDescent="0.25"/>
    <row r="273" ht="21" hidden="1" customHeight="1" x14ac:dyDescent="0.25"/>
    <row r="274" ht="21" hidden="1" customHeight="1" x14ac:dyDescent="0.25"/>
    <row r="275" ht="21" hidden="1" customHeight="1" x14ac:dyDescent="0.25"/>
    <row r="276" ht="21" hidden="1" customHeight="1" x14ac:dyDescent="0.25"/>
    <row r="277" ht="21" hidden="1" customHeight="1" x14ac:dyDescent="0.25"/>
    <row r="278" ht="21" hidden="1" customHeight="1" x14ac:dyDescent="0.25"/>
    <row r="279" ht="21" hidden="1" customHeight="1" x14ac:dyDescent="0.25"/>
    <row r="280" ht="21" hidden="1" customHeight="1" x14ac:dyDescent="0.25"/>
    <row r="281" ht="21" hidden="1" customHeight="1" x14ac:dyDescent="0.25"/>
    <row r="282" ht="21" hidden="1" customHeight="1" x14ac:dyDescent="0.25"/>
    <row r="283" ht="21" hidden="1" customHeight="1" x14ac:dyDescent="0.25"/>
    <row r="284" ht="21" hidden="1" customHeight="1" x14ac:dyDescent="0.25"/>
    <row r="285" ht="21" hidden="1" customHeight="1" x14ac:dyDescent="0.25"/>
    <row r="286" ht="21" hidden="1" customHeight="1" x14ac:dyDescent="0.25"/>
    <row r="287" ht="21" hidden="1" customHeight="1" x14ac:dyDescent="0.25"/>
    <row r="288" ht="21" hidden="1" customHeight="1" x14ac:dyDescent="0.25"/>
    <row r="289" ht="21" hidden="1" customHeight="1" x14ac:dyDescent="0.25"/>
    <row r="290" ht="21" hidden="1" customHeight="1" x14ac:dyDescent="0.25"/>
    <row r="291" ht="21" hidden="1" customHeight="1" x14ac:dyDescent="0.25"/>
    <row r="292" ht="21" hidden="1" customHeight="1" x14ac:dyDescent="0.25"/>
    <row r="293" ht="21" hidden="1" customHeight="1" x14ac:dyDescent="0.25"/>
    <row r="294" ht="21" hidden="1" customHeight="1" x14ac:dyDescent="0.25"/>
    <row r="295" ht="21" hidden="1" customHeight="1" x14ac:dyDescent="0.25"/>
    <row r="296" ht="21" hidden="1" customHeight="1" x14ac:dyDescent="0.25"/>
    <row r="297" ht="21" hidden="1" customHeight="1" x14ac:dyDescent="0.25"/>
    <row r="298" ht="21" hidden="1" customHeight="1" x14ac:dyDescent="0.25"/>
    <row r="299" ht="21" hidden="1" customHeight="1" x14ac:dyDescent="0.25"/>
    <row r="300" ht="21" hidden="1" customHeight="1" x14ac:dyDescent="0.25"/>
    <row r="301" ht="21" hidden="1" customHeight="1" x14ac:dyDescent="0.25"/>
    <row r="302" ht="21" hidden="1" customHeight="1" x14ac:dyDescent="0.25"/>
    <row r="303" ht="21" hidden="1" customHeight="1" x14ac:dyDescent="0.25"/>
    <row r="304" ht="21" hidden="1" customHeight="1" x14ac:dyDescent="0.25"/>
    <row r="305" ht="21" hidden="1" customHeight="1" x14ac:dyDescent="0.25"/>
    <row r="306" ht="21" hidden="1" customHeight="1" x14ac:dyDescent="0.25"/>
    <row r="307" ht="21" hidden="1" customHeight="1" x14ac:dyDescent="0.25"/>
    <row r="308" ht="21" hidden="1" customHeight="1" x14ac:dyDescent="0.25"/>
    <row r="309" ht="21" hidden="1" customHeight="1" x14ac:dyDescent="0.25"/>
    <row r="310" ht="21" hidden="1" customHeight="1" x14ac:dyDescent="0.25"/>
    <row r="311" ht="21" hidden="1" customHeight="1" x14ac:dyDescent="0.25"/>
    <row r="312" ht="21" hidden="1" customHeight="1" x14ac:dyDescent="0.25"/>
    <row r="313" ht="21" hidden="1" customHeight="1" x14ac:dyDescent="0.25"/>
    <row r="314" ht="21" hidden="1" customHeight="1" x14ac:dyDescent="0.25"/>
    <row r="315" ht="21" hidden="1" customHeight="1" x14ac:dyDescent="0.25"/>
    <row r="316" ht="21" hidden="1" customHeight="1" x14ac:dyDescent="0.25"/>
    <row r="317" ht="21" hidden="1" customHeight="1" x14ac:dyDescent="0.25"/>
    <row r="318" ht="21" hidden="1" customHeight="1" x14ac:dyDescent="0.25"/>
    <row r="319" ht="21" hidden="1" customHeight="1" x14ac:dyDescent="0.25"/>
    <row r="320" ht="21" hidden="1" customHeight="1" x14ac:dyDescent="0.25"/>
    <row r="321" ht="21" hidden="1" customHeight="1" x14ac:dyDescent="0.25"/>
    <row r="322" ht="21" hidden="1" customHeight="1" x14ac:dyDescent="0.25"/>
    <row r="323" ht="21" hidden="1" customHeight="1" x14ac:dyDescent="0.25"/>
    <row r="324" ht="21" hidden="1" customHeight="1" x14ac:dyDescent="0.25"/>
    <row r="325" ht="21" hidden="1" customHeight="1" x14ac:dyDescent="0.25"/>
    <row r="326" ht="21" hidden="1" customHeight="1" x14ac:dyDescent="0.25"/>
    <row r="327" ht="21" hidden="1" customHeight="1" x14ac:dyDescent="0.25"/>
    <row r="328" ht="21" hidden="1" customHeight="1" x14ac:dyDescent="0.25"/>
    <row r="329" ht="21" hidden="1" customHeight="1" x14ac:dyDescent="0.25"/>
    <row r="330" ht="21" hidden="1" customHeight="1" x14ac:dyDescent="0.25"/>
    <row r="331" ht="21" hidden="1" customHeight="1" x14ac:dyDescent="0.25"/>
    <row r="332" ht="21" hidden="1" customHeight="1" x14ac:dyDescent="0.25"/>
    <row r="333" ht="21" hidden="1" customHeight="1" x14ac:dyDescent="0.25"/>
    <row r="334" ht="21" hidden="1" customHeight="1" x14ac:dyDescent="0.25"/>
    <row r="335" ht="21" hidden="1" customHeight="1" x14ac:dyDescent="0.25"/>
    <row r="336" ht="21" hidden="1" customHeight="1" x14ac:dyDescent="0.25"/>
    <row r="337" ht="21" hidden="1" customHeight="1" x14ac:dyDescent="0.25"/>
    <row r="338" ht="21" hidden="1" customHeight="1" x14ac:dyDescent="0.25"/>
    <row r="339" ht="21" hidden="1" customHeight="1" x14ac:dyDescent="0.25"/>
    <row r="340" ht="21" hidden="1" customHeight="1" x14ac:dyDescent="0.25"/>
    <row r="341" ht="21" hidden="1" customHeight="1" x14ac:dyDescent="0.25"/>
    <row r="342" ht="21" hidden="1" customHeight="1" x14ac:dyDescent="0.25"/>
    <row r="343" ht="21" hidden="1" customHeight="1" x14ac:dyDescent="0.25"/>
    <row r="344" ht="21" hidden="1" customHeight="1" x14ac:dyDescent="0.25"/>
    <row r="345" ht="21" hidden="1" customHeight="1" x14ac:dyDescent="0.25"/>
    <row r="346" ht="21" hidden="1" customHeight="1" x14ac:dyDescent="0.25"/>
    <row r="347" ht="21" hidden="1" customHeight="1" x14ac:dyDescent="0.25"/>
    <row r="348" ht="21" hidden="1" customHeight="1" x14ac:dyDescent="0.25"/>
    <row r="349" ht="21" hidden="1" customHeight="1" x14ac:dyDescent="0.25"/>
    <row r="350" ht="21" hidden="1" customHeight="1" x14ac:dyDescent="0.25"/>
    <row r="351" ht="21" hidden="1" customHeight="1" x14ac:dyDescent="0.25"/>
    <row r="352" ht="21" hidden="1" customHeight="1" x14ac:dyDescent="0.25"/>
    <row r="353" ht="21" hidden="1" customHeight="1" x14ac:dyDescent="0.25"/>
    <row r="354" ht="21" hidden="1" customHeight="1" x14ac:dyDescent="0.25"/>
    <row r="355" ht="21" hidden="1" customHeight="1" x14ac:dyDescent="0.25"/>
    <row r="356" ht="21" hidden="1" customHeight="1" x14ac:dyDescent="0.25"/>
    <row r="357" ht="21" hidden="1" customHeight="1" x14ac:dyDescent="0.25"/>
    <row r="358" ht="21" hidden="1" customHeight="1" x14ac:dyDescent="0.25"/>
    <row r="359" ht="21" hidden="1" customHeight="1" x14ac:dyDescent="0.25"/>
    <row r="360" ht="21" hidden="1" customHeight="1" x14ac:dyDescent="0.25"/>
    <row r="361" ht="21" hidden="1" customHeight="1" x14ac:dyDescent="0.25"/>
    <row r="362" ht="21" hidden="1" customHeight="1" x14ac:dyDescent="0.25"/>
    <row r="363" ht="21" hidden="1" customHeight="1" x14ac:dyDescent="0.25"/>
    <row r="364" ht="21" hidden="1" customHeight="1" x14ac:dyDescent="0.25"/>
    <row r="365" ht="21" hidden="1" customHeight="1" x14ac:dyDescent="0.25"/>
    <row r="366" ht="21" hidden="1" customHeight="1" x14ac:dyDescent="0.25"/>
    <row r="367" ht="21" hidden="1" customHeight="1" x14ac:dyDescent="0.25"/>
    <row r="368" ht="21" hidden="1" customHeight="1" x14ac:dyDescent="0.25"/>
    <row r="369" ht="21" hidden="1" customHeight="1" x14ac:dyDescent="0.25"/>
    <row r="370" ht="21" hidden="1" customHeight="1" x14ac:dyDescent="0.25"/>
    <row r="371" ht="21" hidden="1" customHeight="1" x14ac:dyDescent="0.25"/>
    <row r="372" ht="21" hidden="1" customHeight="1" x14ac:dyDescent="0.25"/>
    <row r="373" ht="21" hidden="1" customHeight="1" x14ac:dyDescent="0.25"/>
    <row r="374" ht="21" hidden="1" customHeight="1" x14ac:dyDescent="0.25"/>
    <row r="375" ht="21" hidden="1" customHeight="1" x14ac:dyDescent="0.25"/>
    <row r="376" ht="21" hidden="1" customHeight="1" x14ac:dyDescent="0.25"/>
    <row r="377" ht="21" hidden="1" customHeight="1" x14ac:dyDescent="0.25"/>
    <row r="378" ht="21" hidden="1" customHeight="1" x14ac:dyDescent="0.25"/>
    <row r="379" ht="21" hidden="1" customHeight="1" x14ac:dyDescent="0.25"/>
    <row r="380" ht="21" hidden="1" customHeight="1" x14ac:dyDescent="0.25"/>
    <row r="381" ht="21" hidden="1" customHeight="1" x14ac:dyDescent="0.25"/>
    <row r="382" ht="21" hidden="1" customHeight="1" x14ac:dyDescent="0.25"/>
    <row r="383" ht="21" hidden="1" customHeight="1" x14ac:dyDescent="0.25"/>
    <row r="384" ht="21" hidden="1" customHeight="1" x14ac:dyDescent="0.25"/>
    <row r="385" ht="21" hidden="1" customHeight="1" x14ac:dyDescent="0.25"/>
    <row r="386" ht="21" hidden="1" customHeight="1" x14ac:dyDescent="0.25"/>
    <row r="387" ht="21" hidden="1" customHeight="1" x14ac:dyDescent="0.25"/>
    <row r="388" ht="21" hidden="1" customHeight="1" x14ac:dyDescent="0.25"/>
    <row r="389" ht="21" hidden="1" customHeight="1" x14ac:dyDescent="0.25"/>
    <row r="390" ht="21" hidden="1" customHeight="1" x14ac:dyDescent="0.25"/>
    <row r="391" ht="21" hidden="1" customHeight="1" x14ac:dyDescent="0.25"/>
    <row r="392" ht="21" hidden="1" customHeight="1" x14ac:dyDescent="0.25"/>
    <row r="393" ht="21" hidden="1" customHeight="1" x14ac:dyDescent="0.25"/>
    <row r="394" ht="21" hidden="1" customHeight="1" x14ac:dyDescent="0.25"/>
    <row r="395" ht="21" hidden="1" customHeight="1" x14ac:dyDescent="0.25"/>
    <row r="396" ht="21" hidden="1" customHeight="1" x14ac:dyDescent="0.25"/>
    <row r="397" ht="21" hidden="1" customHeight="1" x14ac:dyDescent="0.25"/>
    <row r="398" ht="21" hidden="1" customHeight="1" x14ac:dyDescent="0.25"/>
    <row r="399" ht="21" hidden="1" customHeight="1" x14ac:dyDescent="0.25"/>
    <row r="400" ht="21" hidden="1" customHeight="1" x14ac:dyDescent="0.25"/>
    <row r="401" ht="21" hidden="1" customHeight="1" x14ac:dyDescent="0.25"/>
    <row r="402" ht="21" hidden="1" customHeight="1" x14ac:dyDescent="0.25"/>
    <row r="403" ht="21" hidden="1" customHeight="1" x14ac:dyDescent="0.25"/>
    <row r="404" ht="21" hidden="1" customHeight="1" x14ac:dyDescent="0.25"/>
    <row r="405" ht="21" hidden="1" customHeight="1" x14ac:dyDescent="0.25"/>
    <row r="406" ht="21" hidden="1" customHeight="1" x14ac:dyDescent="0.25"/>
    <row r="407" ht="21" hidden="1" customHeight="1" x14ac:dyDescent="0.25"/>
    <row r="408" ht="21" hidden="1" customHeight="1" x14ac:dyDescent="0.25"/>
    <row r="409" ht="21" hidden="1" customHeight="1" x14ac:dyDescent="0.25"/>
    <row r="410" ht="21" hidden="1" customHeight="1" x14ac:dyDescent="0.25"/>
    <row r="411" ht="21" hidden="1" customHeight="1" x14ac:dyDescent="0.25"/>
    <row r="412" ht="21" hidden="1" customHeight="1" x14ac:dyDescent="0.25"/>
    <row r="413" ht="21" hidden="1" customHeight="1" x14ac:dyDescent="0.25"/>
    <row r="414" ht="21" hidden="1" customHeight="1" x14ac:dyDescent="0.25"/>
    <row r="415" ht="21" hidden="1" customHeight="1" x14ac:dyDescent="0.25"/>
    <row r="416" ht="21" hidden="1" customHeight="1" x14ac:dyDescent="0.25"/>
    <row r="417" ht="21" hidden="1" customHeight="1" x14ac:dyDescent="0.25"/>
    <row r="418" ht="21" hidden="1" customHeight="1" x14ac:dyDescent="0.25"/>
    <row r="419" ht="21" hidden="1" customHeight="1" x14ac:dyDescent="0.25"/>
    <row r="420" ht="21" hidden="1" customHeight="1" x14ac:dyDescent="0.25"/>
    <row r="421" ht="21" hidden="1" customHeight="1" x14ac:dyDescent="0.25"/>
    <row r="422" ht="21" hidden="1" customHeight="1" x14ac:dyDescent="0.25"/>
    <row r="423" ht="21" hidden="1" customHeight="1" x14ac:dyDescent="0.25"/>
    <row r="424" ht="21" hidden="1" customHeight="1" x14ac:dyDescent="0.25"/>
    <row r="425" ht="21" hidden="1" customHeight="1" x14ac:dyDescent="0.25"/>
    <row r="426" ht="21" hidden="1" customHeight="1" x14ac:dyDescent="0.25"/>
    <row r="427" ht="21" hidden="1" customHeight="1" x14ac:dyDescent="0.25"/>
    <row r="428" ht="21" hidden="1" customHeight="1" x14ac:dyDescent="0.25"/>
    <row r="429" ht="21" hidden="1" customHeight="1" x14ac:dyDescent="0.25"/>
    <row r="430" ht="21" hidden="1" customHeight="1" x14ac:dyDescent="0.25"/>
    <row r="431" ht="21" hidden="1" customHeight="1" x14ac:dyDescent="0.25"/>
    <row r="432" ht="21" hidden="1" customHeight="1" x14ac:dyDescent="0.25"/>
    <row r="433" ht="21" hidden="1" customHeight="1" x14ac:dyDescent="0.25"/>
    <row r="434" ht="21" hidden="1" customHeight="1" x14ac:dyDescent="0.25"/>
    <row r="435" ht="21" hidden="1" customHeight="1" x14ac:dyDescent="0.25"/>
    <row r="436" ht="21" hidden="1" customHeight="1" x14ac:dyDescent="0.25"/>
    <row r="437" ht="21" hidden="1" customHeight="1" x14ac:dyDescent="0.25"/>
    <row r="438" ht="21" hidden="1" customHeight="1" x14ac:dyDescent="0.25"/>
    <row r="439" ht="21" hidden="1" customHeight="1" x14ac:dyDescent="0.25"/>
    <row r="440" ht="21" hidden="1" customHeight="1" x14ac:dyDescent="0.25"/>
    <row r="441" ht="21" hidden="1" customHeight="1" x14ac:dyDescent="0.25"/>
    <row r="442" ht="21" hidden="1" customHeight="1" x14ac:dyDescent="0.25"/>
    <row r="443" ht="21" hidden="1" customHeight="1" x14ac:dyDescent="0.25"/>
    <row r="444" ht="21" hidden="1" customHeight="1" x14ac:dyDescent="0.25"/>
    <row r="445" ht="21" hidden="1" customHeight="1" x14ac:dyDescent="0.25"/>
    <row r="446" ht="21" hidden="1" customHeight="1" x14ac:dyDescent="0.25"/>
    <row r="447" ht="21" hidden="1" customHeight="1" x14ac:dyDescent="0.25"/>
    <row r="448" ht="21" hidden="1" customHeight="1" x14ac:dyDescent="0.25"/>
    <row r="449" ht="21" hidden="1" customHeight="1" x14ac:dyDescent="0.25"/>
    <row r="450" ht="21" hidden="1" customHeight="1" x14ac:dyDescent="0.25"/>
    <row r="451" ht="21" hidden="1" customHeight="1" x14ac:dyDescent="0.25"/>
    <row r="452" ht="21" hidden="1" customHeight="1" x14ac:dyDescent="0.25"/>
    <row r="453" ht="21" hidden="1" customHeight="1" x14ac:dyDescent="0.25"/>
    <row r="454" ht="21" hidden="1" customHeight="1" x14ac:dyDescent="0.25"/>
    <row r="455" ht="21" hidden="1" customHeight="1" x14ac:dyDescent="0.25"/>
    <row r="456" ht="21" hidden="1" customHeight="1" x14ac:dyDescent="0.25"/>
    <row r="457" ht="21" hidden="1" customHeight="1" x14ac:dyDescent="0.25"/>
    <row r="458" ht="21" hidden="1" customHeight="1" x14ac:dyDescent="0.25"/>
    <row r="459" ht="21" hidden="1" customHeight="1" x14ac:dyDescent="0.25"/>
    <row r="460" ht="21" hidden="1" customHeight="1" x14ac:dyDescent="0.25"/>
    <row r="461" ht="21" hidden="1" customHeight="1" x14ac:dyDescent="0.25"/>
    <row r="462" ht="21" hidden="1" customHeight="1" x14ac:dyDescent="0.25"/>
    <row r="463" ht="21" hidden="1" customHeight="1" x14ac:dyDescent="0.25"/>
    <row r="464" ht="21" hidden="1" customHeight="1" x14ac:dyDescent="0.25"/>
    <row r="465" ht="21" hidden="1" customHeight="1" x14ac:dyDescent="0.25"/>
    <row r="466" ht="21" hidden="1" customHeight="1" x14ac:dyDescent="0.25"/>
    <row r="467" ht="21" hidden="1" customHeight="1" x14ac:dyDescent="0.25"/>
    <row r="468" ht="21" hidden="1" customHeight="1" x14ac:dyDescent="0.25"/>
    <row r="469" ht="21" hidden="1" customHeight="1" x14ac:dyDescent="0.25"/>
    <row r="470" ht="21" hidden="1" customHeight="1" x14ac:dyDescent="0.25"/>
    <row r="471" ht="21" hidden="1" customHeight="1" x14ac:dyDescent="0.25"/>
    <row r="472" ht="21" hidden="1" customHeight="1" x14ac:dyDescent="0.25"/>
    <row r="473" ht="21" hidden="1" customHeight="1" x14ac:dyDescent="0.25"/>
    <row r="474" ht="21" hidden="1" customHeight="1" x14ac:dyDescent="0.25"/>
    <row r="475" ht="21" hidden="1" customHeight="1" x14ac:dyDescent="0.25"/>
    <row r="476" ht="21" hidden="1" customHeight="1" x14ac:dyDescent="0.25"/>
    <row r="477" ht="21" hidden="1" customHeight="1" x14ac:dyDescent="0.25"/>
    <row r="478" ht="21" hidden="1" customHeight="1" x14ac:dyDescent="0.25"/>
    <row r="479" ht="21" hidden="1" customHeight="1" x14ac:dyDescent="0.25"/>
    <row r="480" ht="21" hidden="1" customHeight="1" x14ac:dyDescent="0.25"/>
    <row r="481" ht="21" hidden="1" customHeight="1" x14ac:dyDescent="0.25"/>
    <row r="482" ht="21" hidden="1" customHeight="1" x14ac:dyDescent="0.25"/>
    <row r="483" ht="21" hidden="1" customHeight="1" x14ac:dyDescent="0.25"/>
    <row r="484" ht="21" hidden="1" customHeight="1" x14ac:dyDescent="0.25"/>
    <row r="485" ht="21" hidden="1" customHeight="1" x14ac:dyDescent="0.25"/>
    <row r="486" ht="21" hidden="1" customHeight="1" x14ac:dyDescent="0.25"/>
    <row r="487" ht="21" hidden="1" customHeight="1" x14ac:dyDescent="0.25"/>
    <row r="488" ht="21" hidden="1" customHeight="1" x14ac:dyDescent="0.25"/>
    <row r="489" ht="21" hidden="1" customHeight="1" x14ac:dyDescent="0.25"/>
    <row r="490" ht="21" hidden="1" customHeight="1" x14ac:dyDescent="0.25"/>
    <row r="491" ht="21" hidden="1" customHeight="1" x14ac:dyDescent="0.25"/>
    <row r="492" ht="21" hidden="1" customHeight="1" x14ac:dyDescent="0.25"/>
    <row r="493" ht="21" hidden="1" customHeight="1" x14ac:dyDescent="0.25"/>
    <row r="494" ht="21" hidden="1" customHeight="1" x14ac:dyDescent="0.25"/>
    <row r="495" ht="21" hidden="1" customHeight="1" x14ac:dyDescent="0.25"/>
    <row r="496" ht="21" hidden="1" customHeight="1" x14ac:dyDescent="0.25"/>
    <row r="497" ht="21" hidden="1" customHeight="1" x14ac:dyDescent="0.25"/>
    <row r="498" ht="21" hidden="1" customHeight="1" x14ac:dyDescent="0.25"/>
    <row r="499" ht="21" hidden="1" customHeight="1" x14ac:dyDescent="0.25"/>
    <row r="500" ht="21" hidden="1" customHeight="1" x14ac:dyDescent="0.25"/>
    <row r="501" ht="21" hidden="1" customHeight="1" x14ac:dyDescent="0.25"/>
    <row r="502" ht="21" hidden="1" customHeight="1" x14ac:dyDescent="0.25"/>
    <row r="503" ht="21" hidden="1" customHeight="1" x14ac:dyDescent="0.25"/>
    <row r="504" ht="21" hidden="1" customHeight="1" x14ac:dyDescent="0.25"/>
    <row r="505" ht="21" hidden="1" customHeight="1" x14ac:dyDescent="0.25"/>
    <row r="506" ht="21" hidden="1" customHeight="1" x14ac:dyDescent="0.25"/>
    <row r="507" ht="21" hidden="1" customHeight="1" x14ac:dyDescent="0.25"/>
    <row r="508" ht="21" hidden="1" customHeight="1" x14ac:dyDescent="0.25"/>
    <row r="509" ht="21" hidden="1" customHeight="1" x14ac:dyDescent="0.25"/>
    <row r="510" ht="21" hidden="1" customHeight="1" x14ac:dyDescent="0.25"/>
    <row r="511" ht="21" hidden="1" customHeight="1" x14ac:dyDescent="0.25"/>
    <row r="512" ht="21" hidden="1" customHeight="1" x14ac:dyDescent="0.25"/>
    <row r="513" ht="21" hidden="1" customHeight="1" x14ac:dyDescent="0.25"/>
    <row r="514" ht="21" hidden="1" customHeight="1" x14ac:dyDescent="0.25"/>
    <row r="515" ht="21" hidden="1" customHeight="1" x14ac:dyDescent="0.25"/>
    <row r="516" ht="21" hidden="1" customHeight="1" x14ac:dyDescent="0.25"/>
    <row r="517" ht="21" hidden="1" customHeight="1" x14ac:dyDescent="0.25"/>
    <row r="518" ht="21" hidden="1" customHeight="1" x14ac:dyDescent="0.25"/>
    <row r="519" ht="21" hidden="1" customHeight="1" x14ac:dyDescent="0.25"/>
    <row r="520" ht="21" hidden="1" customHeight="1" x14ac:dyDescent="0.25"/>
    <row r="521" ht="21" hidden="1" customHeight="1" x14ac:dyDescent="0.25"/>
    <row r="522" ht="21" hidden="1" customHeight="1" x14ac:dyDescent="0.25"/>
    <row r="523" ht="21" hidden="1" customHeight="1" x14ac:dyDescent="0.25"/>
    <row r="524" ht="21" hidden="1" customHeight="1" x14ac:dyDescent="0.25"/>
    <row r="525" ht="21" hidden="1" customHeight="1" x14ac:dyDescent="0.25"/>
    <row r="526" ht="21" hidden="1" customHeight="1" x14ac:dyDescent="0.25"/>
    <row r="527" ht="21" hidden="1" customHeight="1" x14ac:dyDescent="0.25"/>
    <row r="528" ht="21" hidden="1" customHeight="1" x14ac:dyDescent="0.25"/>
    <row r="529" ht="21" hidden="1" customHeight="1" x14ac:dyDescent="0.25"/>
    <row r="530" ht="21" hidden="1" customHeight="1" x14ac:dyDescent="0.25"/>
    <row r="531" ht="21" hidden="1" customHeight="1" x14ac:dyDescent="0.25"/>
    <row r="532" ht="21" hidden="1" customHeight="1" x14ac:dyDescent="0.25"/>
    <row r="533" ht="21" hidden="1" customHeight="1" x14ac:dyDescent="0.25"/>
    <row r="534" ht="21" hidden="1" customHeight="1" x14ac:dyDescent="0.25"/>
    <row r="535" ht="21" hidden="1" customHeight="1" x14ac:dyDescent="0.25"/>
    <row r="536" ht="21" hidden="1" customHeight="1" x14ac:dyDescent="0.25"/>
    <row r="537" ht="21" hidden="1" customHeight="1" x14ac:dyDescent="0.25"/>
    <row r="538" ht="21" hidden="1" customHeight="1" x14ac:dyDescent="0.25"/>
    <row r="539" ht="21" hidden="1" customHeight="1" x14ac:dyDescent="0.25"/>
    <row r="540" ht="21" hidden="1" customHeight="1" x14ac:dyDescent="0.25"/>
    <row r="541" ht="21" hidden="1" customHeight="1" x14ac:dyDescent="0.25"/>
    <row r="542" ht="21" hidden="1" customHeight="1" x14ac:dyDescent="0.25"/>
    <row r="543" ht="21" hidden="1" customHeight="1" x14ac:dyDescent="0.25"/>
    <row r="544" ht="21" hidden="1" customHeight="1" x14ac:dyDescent="0.25"/>
    <row r="545" ht="21" hidden="1" customHeight="1" x14ac:dyDescent="0.25"/>
    <row r="546" ht="21" hidden="1" customHeight="1" x14ac:dyDescent="0.25"/>
    <row r="547" ht="21" hidden="1" customHeight="1" x14ac:dyDescent="0.25"/>
    <row r="548" ht="21" hidden="1" customHeight="1" x14ac:dyDescent="0.25"/>
    <row r="549" ht="21" hidden="1" customHeight="1" x14ac:dyDescent="0.25"/>
    <row r="550" ht="21" hidden="1" customHeight="1" x14ac:dyDescent="0.25"/>
    <row r="551" ht="21" hidden="1" customHeight="1" x14ac:dyDescent="0.25"/>
    <row r="552" ht="21" hidden="1" customHeight="1" x14ac:dyDescent="0.25"/>
    <row r="553" ht="21" hidden="1" customHeight="1" x14ac:dyDescent="0.25"/>
    <row r="554" ht="21" hidden="1" customHeight="1" x14ac:dyDescent="0.25"/>
    <row r="555" ht="21" hidden="1" customHeight="1" x14ac:dyDescent="0.25"/>
    <row r="556" ht="21" hidden="1" customHeight="1" x14ac:dyDescent="0.25"/>
    <row r="557" ht="21" hidden="1" customHeight="1" x14ac:dyDescent="0.25"/>
    <row r="558" ht="21" hidden="1" customHeight="1" x14ac:dyDescent="0.25"/>
    <row r="559" ht="21" hidden="1" customHeight="1" x14ac:dyDescent="0.25"/>
    <row r="560" ht="21" hidden="1" customHeight="1" x14ac:dyDescent="0.25"/>
    <row r="561" spans="2:8" ht="21" hidden="1" customHeight="1" x14ac:dyDescent="0.25"/>
    <row r="562" spans="2:8" ht="21" hidden="1" customHeight="1" x14ac:dyDescent="0.25"/>
    <row r="563" spans="2:8" ht="21" hidden="1" customHeight="1" x14ac:dyDescent="0.25"/>
    <row r="564" spans="2:8" ht="21" hidden="1" customHeight="1" x14ac:dyDescent="0.25"/>
    <row r="565" spans="2:8" ht="21" hidden="1" customHeight="1" x14ac:dyDescent="0.3">
      <c r="B565" s="303" t="s">
        <v>56</v>
      </c>
      <c r="C565" s="303"/>
      <c r="D565" s="303"/>
      <c r="E565" s="303"/>
      <c r="F565" s="303"/>
      <c r="G565" s="86"/>
      <c r="H565" s="59"/>
    </row>
    <row r="566" spans="2:8" ht="21" hidden="1" customHeight="1" x14ac:dyDescent="0.3">
      <c r="B566" s="303" t="s">
        <v>57</v>
      </c>
      <c r="C566" s="303"/>
      <c r="D566" s="87" t="s">
        <v>58</v>
      </c>
      <c r="E566" s="88" t="s">
        <v>46</v>
      </c>
      <c r="F566" s="89">
        <v>0</v>
      </c>
      <c r="G566" s="86"/>
      <c r="H566" s="59"/>
    </row>
    <row r="567" spans="2:8" ht="21" hidden="1" customHeight="1" x14ac:dyDescent="0.3">
      <c r="B567" s="88" t="s">
        <v>59</v>
      </c>
      <c r="C567" s="90">
        <f>C18</f>
        <v>3.5000000000000003E-2</v>
      </c>
      <c r="D567" s="91"/>
      <c r="E567" s="88" t="s">
        <v>60</v>
      </c>
      <c r="F567" s="89">
        <f>D14</f>
        <v>-1000</v>
      </c>
      <c r="G567" s="86"/>
      <c r="H567" s="59"/>
    </row>
    <row r="568" spans="2:8" ht="21" hidden="1" customHeight="1" x14ac:dyDescent="0.3">
      <c r="B568" s="88" t="s">
        <v>87</v>
      </c>
      <c r="C568" s="92">
        <f>E18</f>
        <v>0.05</v>
      </c>
      <c r="D568" s="91"/>
      <c r="E568" s="88" t="s">
        <v>62</v>
      </c>
      <c r="F568" s="89">
        <f>F567*12</f>
        <v>-12000</v>
      </c>
      <c r="G568" s="86"/>
      <c r="H568" s="59"/>
    </row>
    <row r="569" spans="2:8" ht="21" hidden="1" customHeight="1" x14ac:dyDescent="0.3">
      <c r="B569" s="88" t="s">
        <v>63</v>
      </c>
      <c r="C569" s="92">
        <v>0.1</v>
      </c>
      <c r="D569" s="91"/>
      <c r="E569" s="88" t="s">
        <v>64</v>
      </c>
      <c r="F569" s="93">
        <v>0</v>
      </c>
      <c r="G569" s="86"/>
      <c r="H569" s="59"/>
    </row>
    <row r="570" spans="2:8" ht="21" hidden="1" customHeight="1" x14ac:dyDescent="0.3">
      <c r="B570" s="88"/>
      <c r="C570" s="91"/>
      <c r="D570" s="91"/>
      <c r="E570" s="88"/>
      <c r="F570" s="93"/>
      <c r="G570" s="88"/>
      <c r="H570" s="59"/>
    </row>
    <row r="571" spans="2:8" ht="21" hidden="1" customHeight="1" x14ac:dyDescent="0.3">
      <c r="B571" s="94"/>
      <c r="C571" s="94"/>
      <c r="D571" s="94"/>
      <c r="E571" s="94"/>
      <c r="F571" s="88"/>
      <c r="G571" s="88"/>
      <c r="H571" s="59"/>
    </row>
    <row r="572" spans="2:8" ht="21" hidden="1" customHeight="1" x14ac:dyDescent="0.3">
      <c r="B572" s="306" t="s">
        <v>65</v>
      </c>
      <c r="C572" s="306" t="str">
        <f>B567</f>
        <v>POUPANÇA</v>
      </c>
      <c r="D572" s="306" t="str">
        <f>B568</f>
        <v>Tesouro Selic</v>
      </c>
      <c r="E572" s="306" t="str">
        <f>B569</f>
        <v>Mapfre Juro Real</v>
      </c>
      <c r="F572" s="307" t="s">
        <v>34</v>
      </c>
      <c r="G572" s="307"/>
      <c r="H572" s="59"/>
    </row>
    <row r="573" spans="2:8" ht="21" hidden="1" customHeight="1" x14ac:dyDescent="0.3">
      <c r="B573" s="306"/>
      <c r="C573" s="306"/>
      <c r="D573" s="306"/>
      <c r="E573" s="306"/>
      <c r="F573" s="95">
        <f>C568*90%</f>
        <v>4.5000000000000005E-2</v>
      </c>
      <c r="G573" s="95">
        <f>C569*90%</f>
        <v>9.0000000000000011E-2</v>
      </c>
      <c r="H573" s="59"/>
    </row>
    <row r="574" spans="2:8" ht="21" hidden="1" customHeight="1" x14ac:dyDescent="0.3">
      <c r="B574" s="96">
        <f>F569</f>
        <v>0</v>
      </c>
      <c r="C574" s="97">
        <f>F566</f>
        <v>0</v>
      </c>
      <c r="D574" s="89">
        <f>F566</f>
        <v>0</v>
      </c>
      <c r="E574" s="89">
        <f>F566</f>
        <v>0</v>
      </c>
      <c r="F574" s="89">
        <f t="shared" ref="F574:F584" si="0">($F$573*D574)/12</f>
        <v>0</v>
      </c>
      <c r="G574" s="89">
        <f t="shared" ref="G574:G584" si="1">($C$569*E574)/12</f>
        <v>0</v>
      </c>
      <c r="H574" s="59"/>
    </row>
    <row r="575" spans="2:8" ht="21" hidden="1" customHeight="1" x14ac:dyDescent="0.3">
      <c r="B575" s="96">
        <f t="shared" ref="B575:B584" si="2">B574+1</f>
        <v>1</v>
      </c>
      <c r="C575" s="97">
        <f t="shared" ref="C575:C584" si="3">((C574+$F$568)*(1+$C$567))*(1-$D$567)</f>
        <v>-12419.999999999998</v>
      </c>
      <c r="D575" s="89">
        <f t="shared" ref="D575:D584" si="4">((D574+$F$568)*(1+$C$568))*(1-$D$568)</f>
        <v>-12600</v>
      </c>
      <c r="E575" s="89">
        <f t="shared" ref="E575:E584" si="5">((E574+$F$568)*(1+$C$569))*(1-$D$569)</f>
        <v>-13200.000000000002</v>
      </c>
      <c r="F575" s="89">
        <f t="shared" si="0"/>
        <v>-47.250000000000007</v>
      </c>
      <c r="G575" s="89">
        <f t="shared" si="1"/>
        <v>-110.00000000000001</v>
      </c>
      <c r="H575" s="59"/>
    </row>
    <row r="576" spans="2:8" ht="21" hidden="1" customHeight="1" x14ac:dyDescent="0.3">
      <c r="B576" s="96">
        <f t="shared" si="2"/>
        <v>2</v>
      </c>
      <c r="C576" s="97">
        <f t="shared" si="3"/>
        <v>-25274.699999999997</v>
      </c>
      <c r="D576" s="89">
        <f t="shared" si="4"/>
        <v>-25830</v>
      </c>
      <c r="E576" s="89">
        <f t="shared" si="5"/>
        <v>-27720.000000000004</v>
      </c>
      <c r="F576" s="89">
        <f t="shared" si="0"/>
        <v>-96.862500000000011</v>
      </c>
      <c r="G576" s="89">
        <f t="shared" si="1"/>
        <v>-231.00000000000003</v>
      </c>
      <c r="H576" s="59"/>
    </row>
    <row r="577" spans="2:8" ht="21" hidden="1" customHeight="1" x14ac:dyDescent="0.3">
      <c r="B577" s="96">
        <f t="shared" si="2"/>
        <v>3</v>
      </c>
      <c r="C577" s="97">
        <f t="shared" si="3"/>
        <v>-38579.314499999993</v>
      </c>
      <c r="D577" s="89">
        <f t="shared" si="4"/>
        <v>-39721.5</v>
      </c>
      <c r="E577" s="89">
        <f t="shared" si="5"/>
        <v>-43692</v>
      </c>
      <c r="F577" s="89">
        <f t="shared" si="0"/>
        <v>-148.95562500000003</v>
      </c>
      <c r="G577" s="89">
        <f t="shared" si="1"/>
        <v>-364.09999999999997</v>
      </c>
      <c r="H577" s="59"/>
    </row>
    <row r="578" spans="2:8" ht="21" hidden="1" customHeight="1" x14ac:dyDescent="0.3">
      <c r="B578" s="96">
        <f t="shared" si="2"/>
        <v>4</v>
      </c>
      <c r="C578" s="97">
        <f t="shared" si="3"/>
        <v>-52349.59050749999</v>
      </c>
      <c r="D578" s="89">
        <f t="shared" si="4"/>
        <v>-54307.575000000004</v>
      </c>
      <c r="E578" s="89">
        <f t="shared" si="5"/>
        <v>-61261.200000000004</v>
      </c>
      <c r="F578" s="89">
        <f t="shared" si="0"/>
        <v>-203.65340625000002</v>
      </c>
      <c r="G578" s="89">
        <f t="shared" si="1"/>
        <v>-510.51000000000005</v>
      </c>
      <c r="H578" s="59"/>
    </row>
    <row r="579" spans="2:8" ht="21" hidden="1" customHeight="1" x14ac:dyDescent="0.3">
      <c r="B579" s="96">
        <f t="shared" si="2"/>
        <v>5</v>
      </c>
      <c r="C579" s="97">
        <f t="shared" si="3"/>
        <v>-66601.826175262482</v>
      </c>
      <c r="D579" s="89">
        <f t="shared" si="4"/>
        <v>-69622.953750000015</v>
      </c>
      <c r="E579" s="89">
        <f t="shared" si="5"/>
        <v>-80587.320000000022</v>
      </c>
      <c r="F579" s="89">
        <f t="shared" si="0"/>
        <v>-261.08607656250007</v>
      </c>
      <c r="G579" s="89">
        <f t="shared" si="1"/>
        <v>-671.56100000000026</v>
      </c>
      <c r="H579" s="59"/>
    </row>
    <row r="580" spans="2:8" ht="21" hidden="1" customHeight="1" x14ac:dyDescent="0.3">
      <c r="B580" s="96">
        <f t="shared" si="2"/>
        <v>6</v>
      </c>
      <c r="C580" s="97">
        <f t="shared" si="3"/>
        <v>-81352.890091396665</v>
      </c>
      <c r="D580" s="89">
        <f t="shared" si="4"/>
        <v>-85704.101437500023</v>
      </c>
      <c r="E580" s="89">
        <f t="shared" si="5"/>
        <v>-101846.05200000003</v>
      </c>
      <c r="F580" s="89">
        <f t="shared" si="0"/>
        <v>-321.39038039062513</v>
      </c>
      <c r="G580" s="89">
        <f t="shared" si="1"/>
        <v>-848.7171000000003</v>
      </c>
      <c r="H580" s="59"/>
    </row>
    <row r="581" spans="2:8" ht="21" hidden="1" customHeight="1" x14ac:dyDescent="0.3">
      <c r="B581" s="96">
        <f t="shared" si="2"/>
        <v>7</v>
      </c>
      <c r="C581" s="97">
        <f t="shared" si="3"/>
        <v>-96620.241244595542</v>
      </c>
      <c r="D581" s="89">
        <f t="shared" si="4"/>
        <v>-102589.30650937503</v>
      </c>
      <c r="E581" s="89">
        <f t="shared" si="5"/>
        <v>-125230.65720000003</v>
      </c>
      <c r="F581" s="89">
        <f t="shared" si="0"/>
        <v>-384.70989941015642</v>
      </c>
      <c r="G581" s="89">
        <f t="shared" si="1"/>
        <v>-1043.5888100000004</v>
      </c>
      <c r="H581" s="59"/>
    </row>
    <row r="582" spans="2:8" ht="21" hidden="1" customHeight="1" x14ac:dyDescent="0.3">
      <c r="B582" s="96">
        <f t="shared" si="2"/>
        <v>8</v>
      </c>
      <c r="C582" s="97">
        <f t="shared" si="3"/>
        <v>-112421.94968815638</v>
      </c>
      <c r="D582" s="89">
        <f t="shared" si="4"/>
        <v>-120318.77183484379</v>
      </c>
      <c r="E582" s="89">
        <f t="shared" si="5"/>
        <v>-150953.72292000003</v>
      </c>
      <c r="F582" s="89">
        <f t="shared" si="0"/>
        <v>-451.19539438066425</v>
      </c>
      <c r="G582" s="89">
        <f t="shared" si="1"/>
        <v>-1257.9476910000003</v>
      </c>
      <c r="H582" s="59"/>
    </row>
    <row r="583" spans="2:8" ht="21" hidden="1" customHeight="1" x14ac:dyDescent="0.3">
      <c r="B583" s="96">
        <f t="shared" si="2"/>
        <v>9</v>
      </c>
      <c r="C583" s="97">
        <f t="shared" si="3"/>
        <v>-128776.71792724184</v>
      </c>
      <c r="D583" s="89">
        <f t="shared" si="4"/>
        <v>-138934.71042658598</v>
      </c>
      <c r="E583" s="89">
        <f t="shared" si="5"/>
        <v>-179249.09521200004</v>
      </c>
      <c r="F583" s="89">
        <f t="shared" si="0"/>
        <v>-521.00516409969748</v>
      </c>
      <c r="G583" s="89">
        <f t="shared" si="1"/>
        <v>-1493.7424601000005</v>
      </c>
      <c r="H583" s="59"/>
    </row>
    <row r="584" spans="2:8" ht="21" hidden="1" customHeight="1" x14ac:dyDescent="0.3">
      <c r="B584" s="96">
        <f t="shared" si="2"/>
        <v>10</v>
      </c>
      <c r="C584" s="97">
        <f t="shared" si="3"/>
        <v>-145703.90305469529</v>
      </c>
      <c r="D584" s="89">
        <f t="shared" si="4"/>
        <v>-158481.44594791529</v>
      </c>
      <c r="E584" s="89">
        <f t="shared" si="5"/>
        <v>-210374.00473320007</v>
      </c>
      <c r="F584" s="89">
        <f t="shared" si="0"/>
        <v>-594.30542230468234</v>
      </c>
      <c r="G584" s="89">
        <f t="shared" si="1"/>
        <v>-1753.1167061100007</v>
      </c>
      <c r="H584" s="59"/>
    </row>
    <row r="585" spans="2:8" ht="21" hidden="1" customHeight="1" x14ac:dyDescent="0.25">
      <c r="B585" s="58"/>
      <c r="C585" s="58"/>
      <c r="D585" s="58"/>
      <c r="E585" s="58"/>
      <c r="F585" s="58"/>
      <c r="G585" s="58"/>
      <c r="H585" s="59"/>
    </row>
    <row r="586" spans="2:8" ht="21" hidden="1" customHeight="1" x14ac:dyDescent="0.25">
      <c r="B586" s="59"/>
      <c r="C586" s="59"/>
      <c r="D586" s="59"/>
      <c r="E586" s="59"/>
      <c r="F586" s="59"/>
      <c r="G586" s="59"/>
      <c r="H586" s="59"/>
    </row>
    <row r="587" spans="2:8" ht="21" hidden="1" customHeight="1" x14ac:dyDescent="0.25">
      <c r="B587" s="59"/>
      <c r="C587" s="59"/>
      <c r="D587" s="59"/>
      <c r="E587" s="59"/>
      <c r="F587" s="59"/>
      <c r="G587" s="59"/>
      <c r="H587" s="59"/>
    </row>
    <row r="588" spans="2:8" ht="21" hidden="1" customHeight="1" x14ac:dyDescent="0.25">
      <c r="B588" s="59"/>
      <c r="C588" s="59"/>
      <c r="D588" s="59"/>
      <c r="E588" s="59"/>
      <c r="F588" s="59"/>
      <c r="G588" s="59"/>
      <c r="H588" s="59"/>
    </row>
    <row r="589" spans="2:8" ht="21" hidden="1" customHeight="1" x14ac:dyDescent="0.25">
      <c r="B589" s="59"/>
      <c r="C589" s="59"/>
      <c r="D589" s="59"/>
      <c r="E589" s="59"/>
      <c r="F589" s="59"/>
      <c r="G589" s="59"/>
      <c r="H589" s="59"/>
    </row>
    <row r="590" spans="2:8" ht="21" hidden="1" customHeight="1" x14ac:dyDescent="0.25"/>
    <row r="591" spans="2:8" ht="21" hidden="1" customHeight="1" x14ac:dyDescent="0.25"/>
    <row r="592" spans="2:8" ht="21" hidden="1" customHeight="1" x14ac:dyDescent="0.25"/>
  </sheetData>
  <mergeCells count="25">
    <mergeCell ref="B572:B573"/>
    <mergeCell ref="C572:C573"/>
    <mergeCell ref="D572:D573"/>
    <mergeCell ref="E572:E573"/>
    <mergeCell ref="F572:G572"/>
    <mergeCell ref="B565:F565"/>
    <mergeCell ref="B566:C566"/>
    <mergeCell ref="B14:C14"/>
    <mergeCell ref="B15:C15"/>
    <mergeCell ref="D14:E14"/>
    <mergeCell ref="D15:E15"/>
    <mergeCell ref="B1:N2"/>
    <mergeCell ref="B3:N3"/>
    <mergeCell ref="B17:E17"/>
    <mergeCell ref="B11:C11"/>
    <mergeCell ref="D11:E11"/>
    <mergeCell ref="B5:C5"/>
    <mergeCell ref="B6:C6"/>
    <mergeCell ref="B7:C7"/>
    <mergeCell ref="D12:E12"/>
    <mergeCell ref="B12:C12"/>
    <mergeCell ref="B13:C13"/>
    <mergeCell ref="D13:E13"/>
    <mergeCell ref="B8:C8"/>
    <mergeCell ref="B9:C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9"/>
  <sheetViews>
    <sheetView showGridLines="0" workbookViewId="0">
      <selection activeCell="B15" sqref="B15"/>
    </sheetView>
  </sheetViews>
  <sheetFormatPr defaultColWidth="0" defaultRowHeight="13.8" zeroHeight="1" x14ac:dyDescent="0.25"/>
  <cols>
    <col min="1" max="1" width="1.6640625" style="5" customWidth="1"/>
    <col min="2" max="8" width="15.6640625" style="5" customWidth="1"/>
    <col min="9" max="9" width="2.109375" style="5" customWidth="1"/>
    <col min="10" max="10" width="15.6640625" style="5" customWidth="1"/>
    <col min="11" max="11" width="17" style="5" bestFit="1" customWidth="1"/>
    <col min="12" max="12" width="1.6640625" style="5" customWidth="1"/>
    <col min="13" max="19" width="15.6640625" style="5" customWidth="1"/>
    <col min="20" max="16384" width="15.6640625" style="5" hidden="1"/>
  </cols>
  <sheetData>
    <row r="1" spans="2:21" ht="9.9" customHeight="1" thickBot="1" x14ac:dyDescent="0.3"/>
    <row r="2" spans="2:21" ht="20.25" customHeight="1" thickBot="1" x14ac:dyDescent="0.4">
      <c r="B2" s="316" t="s">
        <v>41</v>
      </c>
      <c r="C2" s="317"/>
    </row>
    <row r="3" spans="2:21" ht="22.5" customHeight="1" thickBot="1" x14ac:dyDescent="0.4">
      <c r="B3" s="310">
        <f>'Mês a Mês'!K211</f>
        <v>0</v>
      </c>
      <c r="C3" s="311"/>
    </row>
    <row r="4" spans="2:21" ht="17.25" customHeight="1" thickBot="1" x14ac:dyDescent="0.4">
      <c r="B4" s="316" t="s">
        <v>42</v>
      </c>
      <c r="C4" s="317"/>
    </row>
    <row r="5" spans="2:21" ht="20.25" customHeight="1" thickBot="1" x14ac:dyDescent="0.4">
      <c r="B5" s="312" t="e">
        <f>Planejamento!#REF!</f>
        <v>#REF!</v>
      </c>
      <c r="C5" s="313"/>
      <c r="T5" s="1" t="s">
        <v>49</v>
      </c>
      <c r="U5" s="1" t="s">
        <v>50</v>
      </c>
    </row>
    <row r="6" spans="2:21" ht="18" customHeight="1" thickBot="1" x14ac:dyDescent="0.4">
      <c r="B6" s="316" t="s">
        <v>43</v>
      </c>
      <c r="C6" s="317"/>
      <c r="T6" s="13">
        <v>1E-3</v>
      </c>
      <c r="U6" s="14">
        <f>POWER(1+T6,12)-1</f>
        <v>1.2066220495791313E-2</v>
      </c>
    </row>
    <row r="7" spans="2:21" ht="18.75" customHeight="1" thickBot="1" x14ac:dyDescent="0.4">
      <c r="B7" s="314" t="e">
        <f>(B5/B3)</f>
        <v>#REF!</v>
      </c>
      <c r="C7" s="315"/>
      <c r="T7" s="15">
        <v>2E-3</v>
      </c>
      <c r="U7" s="14">
        <f t="shared" ref="U7:U15" si="0">POWER(1+T7,12)-1</f>
        <v>2.4265767945403027E-2</v>
      </c>
    </row>
    <row r="8" spans="2:21" ht="15" customHeight="1" thickBot="1" x14ac:dyDescent="0.3">
      <c r="T8" s="13">
        <v>3.0000000000000001E-3</v>
      </c>
      <c r="U8" s="14">
        <f t="shared" si="0"/>
        <v>3.659998028812983E-2</v>
      </c>
    </row>
    <row r="9" spans="2:21" ht="15" customHeight="1" thickBot="1" x14ac:dyDescent="0.3">
      <c r="B9" s="308" t="s">
        <v>46</v>
      </c>
      <c r="C9" s="309"/>
      <c r="T9" s="15">
        <v>4.0000000000000001E-3</v>
      </c>
      <c r="U9" s="14">
        <f t="shared" si="0"/>
        <v>4.9070207534805954E-2</v>
      </c>
    </row>
    <row r="10" spans="2:21" ht="15" customHeight="1" thickBot="1" x14ac:dyDescent="0.3">
      <c r="B10" s="61">
        <v>0</v>
      </c>
      <c r="C10" s="62"/>
      <c r="T10" s="13">
        <v>5.0000000000000001E-3</v>
      </c>
      <c r="U10" s="14">
        <f t="shared" si="0"/>
        <v>6.1677811864497611E-2</v>
      </c>
    </row>
    <row r="11" spans="2:21" ht="15" customHeight="1" thickBot="1" x14ac:dyDescent="0.3">
      <c r="B11" s="308" t="s">
        <v>47</v>
      </c>
      <c r="C11" s="309"/>
      <c r="T11" s="15">
        <v>6.0000000000000001E-3</v>
      </c>
      <c r="U11" s="14">
        <f t="shared" si="0"/>
        <v>7.4424167721924617E-2</v>
      </c>
    </row>
    <row r="12" spans="2:21" ht="15" customHeight="1" thickBot="1" x14ac:dyDescent="0.3">
      <c r="B12" s="61">
        <v>200</v>
      </c>
      <c r="C12" s="62"/>
      <c r="T12" s="13">
        <v>7.0000000000000001E-3</v>
      </c>
      <c r="U12" s="14">
        <f t="shared" si="0"/>
        <v>8.7310661915505294E-2</v>
      </c>
    </row>
    <row r="13" spans="2:21" ht="15" customHeight="1" thickBot="1" x14ac:dyDescent="0.3">
      <c r="B13" s="308" t="s">
        <v>48</v>
      </c>
      <c r="C13" s="309"/>
      <c r="T13" s="15">
        <v>8.0000000000000002E-3</v>
      </c>
      <c r="U13" s="14">
        <f t="shared" si="0"/>
        <v>0.10033869371614701</v>
      </c>
    </row>
    <row r="14" spans="2:21" ht="15" customHeight="1" thickBot="1" x14ac:dyDescent="0.3">
      <c r="B14" s="63" t="s">
        <v>49</v>
      </c>
      <c r="C14" s="63" t="s">
        <v>50</v>
      </c>
      <c r="T14" s="13">
        <v>8.9999999999999993E-3</v>
      </c>
      <c r="U14" s="14">
        <f t="shared" si="0"/>
        <v>0.11350967495666797</v>
      </c>
    </row>
    <row r="15" spans="2:21" ht="15" customHeight="1" thickBot="1" x14ac:dyDescent="0.3">
      <c r="B15" s="16">
        <v>2E-3</v>
      </c>
      <c r="C15" s="17">
        <f>IF(B15=0.1%,U6,IF(B15=0.2%,U7,IF(B15=0.3%,U8,IF(B15=0.4%,U9,IF(B15=0.5%,U10,IF(B15=0.6%,U11,IF(B15=0.7%,U12,IF(B15=0.8%,U13,IF(B15=0.9%,U14,IF(B15=1%,U15," "))))))))))</f>
        <v>2.4265767945403027E-2</v>
      </c>
      <c r="T15" s="15">
        <v>0.01</v>
      </c>
      <c r="U15" s="14">
        <f t="shared" si="0"/>
        <v>0.12682503013196977</v>
      </c>
    </row>
    <row r="16" spans="2:21" ht="15" customHeight="1" x14ac:dyDescent="0.25">
      <c r="B16" s="76" t="s">
        <v>51</v>
      </c>
      <c r="C16" s="2">
        <f>Plan6!C21</f>
        <v>27447.967363797259</v>
      </c>
      <c r="T16" s="13">
        <v>1.0999999999999999E-2</v>
      </c>
      <c r="U16" s="14">
        <f>POWER(1+T16,12)-1</f>
        <v>0.14028619649985408</v>
      </c>
    </row>
    <row r="17" spans="2:21" ht="15" customHeight="1" thickBot="1" x14ac:dyDescent="0.3">
      <c r="B17" s="77" t="s">
        <v>52</v>
      </c>
      <c r="C17" s="3">
        <f>(C16*B15)</f>
        <v>54.895934727594522</v>
      </c>
      <c r="T17" s="12"/>
      <c r="U17" s="12"/>
    </row>
    <row r="18" spans="2:21" ht="15" customHeight="1" x14ac:dyDescent="0.25">
      <c r="B18" s="76" t="s">
        <v>53</v>
      </c>
      <c r="C18" s="2">
        <f>Plan6!C31</f>
        <v>62332.810335102586</v>
      </c>
      <c r="T18" s="12"/>
      <c r="U18" s="12"/>
    </row>
    <row r="19" spans="2:21" ht="15" customHeight="1" thickBot="1" x14ac:dyDescent="0.3">
      <c r="B19" s="77" t="s">
        <v>52</v>
      </c>
      <c r="C19" s="3">
        <f>C18*B15</f>
        <v>124.66562067020517</v>
      </c>
      <c r="T19" s="12"/>
      <c r="U19" s="12"/>
    </row>
    <row r="20" spans="2:21" ht="15" customHeight="1" x14ac:dyDescent="0.25">
      <c r="B20" s="76" t="s">
        <v>54</v>
      </c>
      <c r="C20" s="2">
        <f>Plan6!C41</f>
        <v>106669.50940658794</v>
      </c>
      <c r="T20" s="12"/>
      <c r="U20" s="12"/>
    </row>
    <row r="21" spans="2:21" ht="15" customHeight="1" thickBot="1" x14ac:dyDescent="0.3">
      <c r="B21" s="77" t="s">
        <v>52</v>
      </c>
      <c r="C21" s="3">
        <f>C20*B15</f>
        <v>213.33901881317587</v>
      </c>
    </row>
    <row r="22" spans="2:21" ht="15" customHeight="1" x14ac:dyDescent="0.25">
      <c r="B22" s="76" t="s">
        <v>55</v>
      </c>
      <c r="C22" s="2">
        <f>Plan6!C51</f>
        <v>163018.99293937554</v>
      </c>
    </row>
    <row r="23" spans="2:21" ht="15.75" customHeight="1" thickBot="1" x14ac:dyDescent="0.3">
      <c r="B23" s="77" t="s">
        <v>52</v>
      </c>
      <c r="C23" s="3">
        <f>C22*B15</f>
        <v>326.0379858787511</v>
      </c>
    </row>
    <row r="24" spans="2:21" x14ac:dyDescent="0.25"/>
    <row r="25" spans="2:21" x14ac:dyDescent="0.25"/>
    <row r="26" spans="2:21" x14ac:dyDescent="0.25"/>
    <row r="27" spans="2:21" x14ac:dyDescent="0.25"/>
    <row r="28" spans="2:21" x14ac:dyDescent="0.25"/>
    <row r="29" spans="2:21" x14ac:dyDescent="0.25"/>
    <row r="30" spans="2:21" x14ac:dyDescent="0.25"/>
    <row r="31" spans="2:21" x14ac:dyDescent="0.25"/>
    <row r="32" spans="2:21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ht="9.9" customHeight="1" x14ac:dyDescent="0.25"/>
  </sheetData>
  <mergeCells count="9">
    <mergeCell ref="B13:C13"/>
    <mergeCell ref="B3:C3"/>
    <mergeCell ref="B5:C5"/>
    <mergeCell ref="B7:C7"/>
    <mergeCell ref="B2:C2"/>
    <mergeCell ref="B4:C4"/>
    <mergeCell ref="B6:C6"/>
    <mergeCell ref="B9:C9"/>
    <mergeCell ref="B11:C11"/>
  </mergeCells>
  <dataValidations count="1">
    <dataValidation type="list" allowBlank="1" showInputMessage="1" showErrorMessage="1" sqref="B15" xr:uid="{00000000-0002-0000-0300-000000000000}">
      <formula1>$T$6:$T$15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2"/>
  <sheetViews>
    <sheetView showGridLines="0" workbookViewId="0">
      <selection activeCell="C4" sqref="C4"/>
    </sheetView>
  </sheetViews>
  <sheetFormatPr defaultRowHeight="14.4" x14ac:dyDescent="0.3"/>
  <cols>
    <col min="1" max="1" width="2.6640625" customWidth="1"/>
    <col min="2" max="2" width="18.44140625" bestFit="1" customWidth="1"/>
    <col min="3" max="3" width="20.109375" bestFit="1" customWidth="1"/>
    <col min="4" max="4" width="19" bestFit="1" customWidth="1"/>
    <col min="5" max="5" width="23.88671875" bestFit="1" customWidth="1"/>
    <col min="6" max="7" width="16.88671875" bestFit="1" customWidth="1"/>
  </cols>
  <sheetData>
    <row r="1" spans="1:8" ht="9.75" customHeight="1" thickBot="1" x14ac:dyDescent="0.4">
      <c r="A1" s="18"/>
      <c r="B1" s="19"/>
      <c r="C1" s="18"/>
      <c r="D1" s="18"/>
      <c r="E1" s="18"/>
      <c r="F1" s="18"/>
      <c r="G1" s="18"/>
      <c r="H1" s="18"/>
    </row>
    <row r="2" spans="1:8" ht="16.8" thickBot="1" x14ac:dyDescent="0.4">
      <c r="A2" s="18"/>
      <c r="B2" s="318" t="s">
        <v>56</v>
      </c>
      <c r="C2" s="319"/>
      <c r="D2" s="319"/>
      <c r="E2" s="319"/>
      <c r="F2" s="319"/>
      <c r="G2" s="320"/>
      <c r="H2" s="18"/>
    </row>
    <row r="3" spans="1:8" ht="16.8" thickBot="1" x14ac:dyDescent="0.4">
      <c r="A3" s="18"/>
      <c r="B3" s="323" t="s">
        <v>57</v>
      </c>
      <c r="C3" s="324"/>
      <c r="D3" s="55" t="s">
        <v>58</v>
      </c>
      <c r="E3" s="20" t="s">
        <v>46</v>
      </c>
      <c r="F3" s="21">
        <f>Desempenho!B10</f>
        <v>0</v>
      </c>
      <c r="G3" s="321"/>
      <c r="H3" s="18"/>
    </row>
    <row r="4" spans="1:8" ht="16.2" x14ac:dyDescent="0.35">
      <c r="A4" s="18"/>
      <c r="B4" s="22" t="s">
        <v>88</v>
      </c>
      <c r="C4" s="56">
        <f>Desempenho!C15</f>
        <v>2.4265767945403027E-2</v>
      </c>
      <c r="D4" s="23"/>
      <c r="E4" s="24" t="s">
        <v>60</v>
      </c>
      <c r="F4" s="25">
        <f>Desempenho!B12</f>
        <v>200</v>
      </c>
      <c r="G4" s="321"/>
      <c r="H4" s="18"/>
    </row>
    <row r="5" spans="1:8" ht="16.2" x14ac:dyDescent="0.35">
      <c r="A5" s="18"/>
      <c r="B5" s="26" t="s">
        <v>61</v>
      </c>
      <c r="C5" s="27">
        <v>0.06</v>
      </c>
      <c r="D5" s="28"/>
      <c r="E5" s="24" t="s">
        <v>62</v>
      </c>
      <c r="F5" s="25">
        <f>F4*12</f>
        <v>2400</v>
      </c>
      <c r="G5" s="321"/>
      <c r="H5" s="18"/>
    </row>
    <row r="6" spans="1:8" ht="16.8" thickBot="1" x14ac:dyDescent="0.4">
      <c r="A6" s="18"/>
      <c r="B6" s="29" t="s">
        <v>63</v>
      </c>
      <c r="C6" s="30">
        <v>0.1</v>
      </c>
      <c r="D6" s="31"/>
      <c r="E6" s="32" t="s">
        <v>64</v>
      </c>
      <c r="F6" s="33">
        <v>0</v>
      </c>
      <c r="G6" s="322"/>
      <c r="H6" s="18"/>
    </row>
    <row r="7" spans="1:8" ht="16.2" x14ac:dyDescent="0.35">
      <c r="A7" s="18"/>
      <c r="B7" s="18"/>
      <c r="C7" s="34"/>
      <c r="D7" s="34"/>
      <c r="E7" s="18"/>
      <c r="F7" s="19"/>
      <c r="G7" s="18"/>
      <c r="H7" s="18"/>
    </row>
    <row r="8" spans="1:8" ht="16.8" thickBot="1" x14ac:dyDescent="0.4">
      <c r="A8" s="18"/>
      <c r="B8" s="35"/>
      <c r="C8" s="35"/>
      <c r="D8" s="35"/>
      <c r="E8" s="35"/>
      <c r="F8" s="18"/>
      <c r="G8" s="18"/>
      <c r="H8" s="18"/>
    </row>
    <row r="9" spans="1:8" ht="16.8" thickBot="1" x14ac:dyDescent="0.4">
      <c r="A9" s="18"/>
      <c r="B9" s="325" t="s">
        <v>65</v>
      </c>
      <c r="C9" s="325" t="str">
        <f>B4</f>
        <v>Eduardo</v>
      </c>
      <c r="D9" s="325" t="str">
        <f>B5</f>
        <v>CONSERVADOR</v>
      </c>
      <c r="E9" s="327" t="str">
        <f>B6</f>
        <v>Mapfre Juro Real</v>
      </c>
      <c r="F9" s="329" t="s">
        <v>34</v>
      </c>
      <c r="G9" s="330"/>
      <c r="H9" s="18"/>
    </row>
    <row r="10" spans="1:8" ht="16.8" thickBot="1" x14ac:dyDescent="0.4">
      <c r="A10" s="18"/>
      <c r="B10" s="326"/>
      <c r="C10" s="326"/>
      <c r="D10" s="326"/>
      <c r="E10" s="328"/>
      <c r="F10" s="57">
        <f>C5*90%</f>
        <v>5.3999999999999999E-2</v>
      </c>
      <c r="G10" s="57">
        <f>C6*90%</f>
        <v>9.0000000000000011E-2</v>
      </c>
      <c r="H10" s="18"/>
    </row>
    <row r="11" spans="1:8" ht="16.2" x14ac:dyDescent="0.35">
      <c r="A11" s="18"/>
      <c r="B11" s="36">
        <f>F6</f>
        <v>0</v>
      </c>
      <c r="C11" s="37">
        <f>F3</f>
        <v>0</v>
      </c>
      <c r="D11" s="38">
        <f>F3</f>
        <v>0</v>
      </c>
      <c r="E11" s="38">
        <f>F3</f>
        <v>0</v>
      </c>
      <c r="F11" s="38">
        <f>($F$10*D11)/12</f>
        <v>0</v>
      </c>
      <c r="G11" s="38">
        <f>($C$6*E11)/12</f>
        <v>0</v>
      </c>
      <c r="H11" s="39"/>
    </row>
    <row r="12" spans="1:8" ht="16.2" x14ac:dyDescent="0.35">
      <c r="A12" s="18"/>
      <c r="B12" s="40">
        <f>B11+1</f>
        <v>1</v>
      </c>
      <c r="C12" s="41">
        <f>((C11+$F$5)*(1+$C$4))*(1-$D$4)</f>
        <v>2458.2378430689673</v>
      </c>
      <c r="D12" s="42">
        <f>((D11+$F$5)*(1+$C$5))*(1-$D$5)</f>
        <v>2544</v>
      </c>
      <c r="E12" s="42">
        <f>((E11+$F$5)*(1+$C$6))*(1-$D$6)</f>
        <v>2640</v>
      </c>
      <c r="F12" s="42">
        <f t="shared" ref="F12:F71" si="0">($F$10*D12)/12</f>
        <v>11.448</v>
      </c>
      <c r="G12" s="42">
        <f t="shared" ref="G12:G71" si="1">($C$6*E12)/12</f>
        <v>22</v>
      </c>
      <c r="H12" s="39"/>
    </row>
    <row r="13" spans="1:8" ht="16.2" x14ac:dyDescent="0.35">
      <c r="A13" s="18"/>
      <c r="B13" s="40">
        <f>B12+1</f>
        <v>2</v>
      </c>
      <c r="C13" s="41">
        <f t="shared" ref="C13:C71" si="2">((C12+$F$5)*(1+$C$4))*(1-$D$4)</f>
        <v>4976.1267151924549</v>
      </c>
      <c r="D13" s="42">
        <f t="shared" ref="D13:D71" si="3">((D12+$F$5)*(1+$C$5))*(1-$D$5)</f>
        <v>5240.6400000000003</v>
      </c>
      <c r="E13" s="42">
        <f t="shared" ref="E13:E71" si="4">((E12+$F$5)*(1+$C$6))*(1-$D$6)</f>
        <v>5544</v>
      </c>
      <c r="F13" s="42">
        <f t="shared" si="0"/>
        <v>23.582880000000003</v>
      </c>
      <c r="G13" s="42">
        <f t="shared" si="1"/>
        <v>46.199999999999996</v>
      </c>
      <c r="H13" s="39"/>
    </row>
    <row r="14" spans="1:8" ht="16.2" x14ac:dyDescent="0.35">
      <c r="A14" s="18"/>
      <c r="B14" s="40">
        <f t="shared" ref="B14:B71" si="5">B13+1</f>
        <v>3</v>
      </c>
      <c r="C14" s="41">
        <f t="shared" si="2"/>
        <v>7555.1140943992032</v>
      </c>
      <c r="D14" s="42">
        <f t="shared" si="3"/>
        <v>8099.0784000000003</v>
      </c>
      <c r="E14" s="42">
        <f t="shared" si="4"/>
        <v>8738.4000000000015</v>
      </c>
      <c r="F14" s="42">
        <f t="shared" si="0"/>
        <v>36.445852800000004</v>
      </c>
      <c r="G14" s="42">
        <f t="shared" si="1"/>
        <v>72.820000000000007</v>
      </c>
      <c r="H14" s="39"/>
    </row>
    <row r="15" spans="1:8" ht="16.2" x14ac:dyDescent="0.35">
      <c r="A15" s="18"/>
      <c r="B15" s="40">
        <f t="shared" si="5"/>
        <v>4</v>
      </c>
      <c r="C15" s="41">
        <f t="shared" si="2"/>
        <v>10196.682582883905</v>
      </c>
      <c r="D15" s="42">
        <f t="shared" si="3"/>
        <v>11129.023104000002</v>
      </c>
      <c r="E15" s="42">
        <f t="shared" si="4"/>
        <v>12252.240000000003</v>
      </c>
      <c r="F15" s="42">
        <f t="shared" si="0"/>
        <v>50.080603968000013</v>
      </c>
      <c r="G15" s="42">
        <f t="shared" si="1"/>
        <v>102.10200000000003</v>
      </c>
      <c r="H15" s="39"/>
    </row>
    <row r="16" spans="1:8" ht="16.2" x14ac:dyDescent="0.35">
      <c r="A16" s="18"/>
      <c r="B16" s="40">
        <f t="shared" si="5"/>
        <v>5</v>
      </c>
      <c r="C16" s="41">
        <f t="shared" si="2"/>
        <v>12902.350759322066</v>
      </c>
      <c r="D16" s="42">
        <f t="shared" si="3"/>
        <v>14340.764490240002</v>
      </c>
      <c r="E16" s="42">
        <f t="shared" si="4"/>
        <v>16117.464000000005</v>
      </c>
      <c r="F16" s="42">
        <f t="shared" si="0"/>
        <v>64.533440206080016</v>
      </c>
      <c r="G16" s="42">
        <f t="shared" si="1"/>
        <v>134.31220000000005</v>
      </c>
      <c r="H16" s="39"/>
    </row>
    <row r="17" spans="1:8" ht="16.2" x14ac:dyDescent="0.35">
      <c r="A17" s="18"/>
      <c r="B17" s="40">
        <f t="shared" si="5"/>
        <v>6</v>
      </c>
      <c r="C17" s="41">
        <f t="shared" si="2"/>
        <v>15673.674051866938</v>
      </c>
      <c r="D17" s="42">
        <f t="shared" si="3"/>
        <v>17745.210359654404</v>
      </c>
      <c r="E17" s="42">
        <f t="shared" si="4"/>
        <v>20369.210400000011</v>
      </c>
      <c r="F17" s="42">
        <f t="shared" si="0"/>
        <v>79.853446618444821</v>
      </c>
      <c r="G17" s="42">
        <f t="shared" si="1"/>
        <v>169.7434200000001</v>
      </c>
      <c r="H17" s="39"/>
    </row>
    <row r="18" spans="1:8" ht="16.2" x14ac:dyDescent="0.35">
      <c r="A18" s="18"/>
      <c r="B18" s="40">
        <f t="shared" si="5"/>
        <v>7</v>
      </c>
      <c r="C18" s="41">
        <f t="shared" si="2"/>
        <v>18512.245632330396</v>
      </c>
      <c r="D18" s="42">
        <f t="shared" si="3"/>
        <v>21353.922981233671</v>
      </c>
      <c r="E18" s="42">
        <f t="shared" si="4"/>
        <v>25046.131440000016</v>
      </c>
      <c r="F18" s="42">
        <f t="shared" si="0"/>
        <v>96.092653415551524</v>
      </c>
      <c r="G18" s="42">
        <f t="shared" si="1"/>
        <v>208.71776200000014</v>
      </c>
      <c r="H18" s="39"/>
    </row>
    <row r="19" spans="1:8" ht="16.2" x14ac:dyDescent="0.35">
      <c r="A19" s="18"/>
      <c r="B19" s="40">
        <f t="shared" si="5"/>
        <v>8</v>
      </c>
      <c r="C19" s="41">
        <f t="shared" si="2"/>
        <v>21419.697332061794</v>
      </c>
      <c r="D19" s="42">
        <f t="shared" si="3"/>
        <v>25179.158360107693</v>
      </c>
      <c r="E19" s="42">
        <f t="shared" si="4"/>
        <v>30190.744584000018</v>
      </c>
      <c r="F19" s="42">
        <f t="shared" si="0"/>
        <v>113.30621262048463</v>
      </c>
      <c r="G19" s="42">
        <f t="shared" si="1"/>
        <v>251.58953820000019</v>
      </c>
      <c r="H19" s="39"/>
    </row>
    <row r="20" spans="1:8" ht="16.2" x14ac:dyDescent="0.35">
      <c r="A20" s="18"/>
      <c r="B20" s="40">
        <f t="shared" si="5"/>
        <v>9</v>
      </c>
      <c r="C20" s="41">
        <f t="shared" si="2"/>
        <v>24397.70058005134</v>
      </c>
      <c r="D20" s="42">
        <f t="shared" si="3"/>
        <v>29233.907861714157</v>
      </c>
      <c r="E20" s="42">
        <f t="shared" si="4"/>
        <v>35849.81904240002</v>
      </c>
      <c r="F20" s="42">
        <f t="shared" si="0"/>
        <v>131.55258537771371</v>
      </c>
      <c r="G20" s="42">
        <f t="shared" si="1"/>
        <v>298.74849202000019</v>
      </c>
      <c r="H20" s="39"/>
    </row>
    <row r="21" spans="1:8" ht="16.2" x14ac:dyDescent="0.35">
      <c r="A21" s="18"/>
      <c r="B21" s="40">
        <f t="shared" si="5"/>
        <v>10</v>
      </c>
      <c r="C21" s="41">
        <f t="shared" si="2"/>
        <v>27447.967363797259</v>
      </c>
      <c r="D21" s="42">
        <f t="shared" si="3"/>
        <v>33531.942333417006</v>
      </c>
      <c r="E21" s="42">
        <f t="shared" si="4"/>
        <v>42074.800946640025</v>
      </c>
      <c r="F21" s="42">
        <f t="shared" si="0"/>
        <v>150.89374050037654</v>
      </c>
      <c r="G21" s="42">
        <f t="shared" si="1"/>
        <v>350.62334122200019</v>
      </c>
      <c r="H21" s="39"/>
    </row>
    <row r="22" spans="1:8" ht="16.2" x14ac:dyDescent="0.35">
      <c r="A22" s="18"/>
      <c r="B22" s="40">
        <f t="shared" si="5"/>
        <v>11</v>
      </c>
      <c r="C22" s="41">
        <f t="shared" si="2"/>
        <v>30572.251213489126</v>
      </c>
      <c r="D22" s="42">
        <f t="shared" si="3"/>
        <v>38087.858873422025</v>
      </c>
      <c r="E22" s="42">
        <f t="shared" si="4"/>
        <v>48922.281041304035</v>
      </c>
      <c r="F22" s="42">
        <f t="shared" si="0"/>
        <v>171.3953649303991</v>
      </c>
      <c r="G22" s="42">
        <f t="shared" si="1"/>
        <v>407.68567534420032</v>
      </c>
      <c r="H22" s="39"/>
    </row>
    <row r="23" spans="1:8" ht="16.2" x14ac:dyDescent="0.35">
      <c r="A23" s="18"/>
      <c r="B23" s="40">
        <f t="shared" si="5"/>
        <v>12</v>
      </c>
      <c r="C23" s="41">
        <f t="shared" si="2"/>
        <v>33772.348210073193</v>
      </c>
      <c r="D23" s="42">
        <f t="shared" si="3"/>
        <v>42917.130405827345</v>
      </c>
      <c r="E23" s="42">
        <f t="shared" si="4"/>
        <v>56454.509145434444</v>
      </c>
      <c r="F23" s="42">
        <f t="shared" si="0"/>
        <v>193.12708682622304</v>
      </c>
      <c r="G23" s="42">
        <f t="shared" si="1"/>
        <v>470.45424287862039</v>
      </c>
      <c r="H23" s="39"/>
    </row>
    <row r="24" spans="1:8" ht="16.2" x14ac:dyDescent="0.35">
      <c r="A24" s="18"/>
      <c r="B24" s="40">
        <f t="shared" si="5"/>
        <v>13</v>
      </c>
      <c r="C24" s="41">
        <f t="shared" si="2"/>
        <v>37050.098017779143</v>
      </c>
      <c r="D24" s="42">
        <f t="shared" si="3"/>
        <v>48036.158230176989</v>
      </c>
      <c r="E24" s="42">
        <f t="shared" si="4"/>
        <v>64739.960059977893</v>
      </c>
      <c r="F24" s="42">
        <f t="shared" si="0"/>
        <v>216.16271203579643</v>
      </c>
      <c r="G24" s="42">
        <f t="shared" si="1"/>
        <v>539.49966716648248</v>
      </c>
      <c r="H24" s="39"/>
    </row>
    <row r="25" spans="1:8" ht="16.2" x14ac:dyDescent="0.35">
      <c r="A25" s="18"/>
      <c r="B25" s="40">
        <f t="shared" si="5"/>
        <v>14</v>
      </c>
      <c r="C25" s="41">
        <f t="shared" si="2"/>
        <v>40407.384941701974</v>
      </c>
      <c r="D25" s="42">
        <f t="shared" si="3"/>
        <v>53462.327723987612</v>
      </c>
      <c r="E25" s="42">
        <f t="shared" si="4"/>
        <v>73853.956065975683</v>
      </c>
      <c r="F25" s="42">
        <f t="shared" si="0"/>
        <v>240.58047475794424</v>
      </c>
      <c r="G25" s="42">
        <f t="shared" si="1"/>
        <v>615.44963388313079</v>
      </c>
      <c r="H25" s="39"/>
    </row>
    <row r="26" spans="1:8" ht="16.2" x14ac:dyDescent="0.35">
      <c r="A26" s="18"/>
      <c r="B26" s="40">
        <f t="shared" si="5"/>
        <v>15</v>
      </c>
      <c r="C26" s="41">
        <f t="shared" si="2"/>
        <v>43846.139011046856</v>
      </c>
      <c r="D26" s="42">
        <f t="shared" si="3"/>
        <v>59214.067387426869</v>
      </c>
      <c r="E26" s="42">
        <f t="shared" si="4"/>
        <v>83879.351672573262</v>
      </c>
      <c r="F26" s="42">
        <f t="shared" si="0"/>
        <v>266.46330324342091</v>
      </c>
      <c r="G26" s="42">
        <f t="shared" si="1"/>
        <v>698.99459727144392</v>
      </c>
      <c r="H26" s="39"/>
    </row>
    <row r="27" spans="1:8" ht="16.2" x14ac:dyDescent="0.35">
      <c r="A27" s="18"/>
      <c r="B27" s="40">
        <f t="shared" si="5"/>
        <v>16</v>
      </c>
      <c r="C27" s="41">
        <f t="shared" si="2"/>
        <v>47368.33708865977</v>
      </c>
      <c r="D27" s="42">
        <f t="shared" si="3"/>
        <v>65310.91143067248</v>
      </c>
      <c r="E27" s="42">
        <f t="shared" si="4"/>
        <v>94907.286839830602</v>
      </c>
      <c r="F27" s="42">
        <f t="shared" si="0"/>
        <v>293.89910143802615</v>
      </c>
      <c r="G27" s="42">
        <f t="shared" si="1"/>
        <v>790.89405699858844</v>
      </c>
      <c r="H27" s="39"/>
    </row>
    <row r="28" spans="1:8" ht="16.2" x14ac:dyDescent="0.35">
      <c r="A28" s="18"/>
      <c r="B28" s="40">
        <f t="shared" si="5"/>
        <v>17</v>
      </c>
      <c r="C28" s="41">
        <f t="shared" si="2"/>
        <v>50976.004007481781</v>
      </c>
      <c r="D28" s="42">
        <f t="shared" si="3"/>
        <v>71773.566116512826</v>
      </c>
      <c r="E28" s="42">
        <f t="shared" si="4"/>
        <v>107038.01552381366</v>
      </c>
      <c r="F28" s="42">
        <f t="shared" si="0"/>
        <v>322.98104752430771</v>
      </c>
      <c r="G28" s="42">
        <f t="shared" si="1"/>
        <v>891.98346269844717</v>
      </c>
      <c r="H28" s="39"/>
    </row>
    <row r="29" spans="1:8" ht="16.2" x14ac:dyDescent="0.35">
      <c r="A29" s="18"/>
      <c r="B29" s="40">
        <f t="shared" si="5"/>
        <v>18</v>
      </c>
      <c r="C29" s="41">
        <f t="shared" si="2"/>
        <v>54671.213734580233</v>
      </c>
      <c r="D29" s="42">
        <f t="shared" si="3"/>
        <v>78623.9800835036</v>
      </c>
      <c r="E29" s="42">
        <f t="shared" si="4"/>
        <v>120381.81707619505</v>
      </c>
      <c r="F29" s="42">
        <f t="shared" si="0"/>
        <v>353.8079103757662</v>
      </c>
      <c r="G29" s="42">
        <f t="shared" si="1"/>
        <v>1003.1818089682921</v>
      </c>
      <c r="H29" s="39"/>
    </row>
    <row r="30" spans="1:8" ht="16.2" x14ac:dyDescent="0.35">
      <c r="A30" s="18"/>
      <c r="B30" s="40">
        <f t="shared" si="5"/>
        <v>19</v>
      </c>
      <c r="C30" s="41">
        <f t="shared" si="2"/>
        <v>58456.090563426056</v>
      </c>
      <c r="D30" s="42">
        <f t="shared" si="3"/>
        <v>85885.418888513814</v>
      </c>
      <c r="E30" s="42">
        <f t="shared" si="4"/>
        <v>135059.99878381458</v>
      </c>
      <c r="F30" s="42">
        <f t="shared" si="0"/>
        <v>386.48438499831218</v>
      </c>
      <c r="G30" s="42">
        <f t="shared" si="1"/>
        <v>1125.4999898651215</v>
      </c>
      <c r="H30" s="39"/>
    </row>
    <row r="31" spans="1:8" ht="16.2" x14ac:dyDescent="0.35">
      <c r="A31" s="18"/>
      <c r="B31" s="40">
        <f t="shared" si="5"/>
        <v>20</v>
      </c>
      <c r="C31" s="41">
        <f t="shared" si="2"/>
        <v>62332.810335102586</v>
      </c>
      <c r="D31" s="42">
        <f t="shared" si="3"/>
        <v>93582.544021824651</v>
      </c>
      <c r="E31" s="42">
        <f t="shared" si="4"/>
        <v>151205.99866219604</v>
      </c>
      <c r="F31" s="42">
        <f t="shared" si="0"/>
        <v>421.12144809821092</v>
      </c>
      <c r="G31" s="42">
        <f t="shared" si="1"/>
        <v>1260.0499888516338</v>
      </c>
      <c r="H31" s="39"/>
    </row>
    <row r="32" spans="1:8" ht="16.2" x14ac:dyDescent="0.35">
      <c r="A32" s="18"/>
      <c r="B32" s="40">
        <f t="shared" si="5"/>
        <v>21</v>
      </c>
      <c r="C32" s="41">
        <f t="shared" si="2"/>
        <v>66303.601689147967</v>
      </c>
      <c r="D32" s="42">
        <f t="shared" si="3"/>
        <v>101741.49666313414</v>
      </c>
      <c r="E32" s="42">
        <f t="shared" si="4"/>
        <v>168966.59852841566</v>
      </c>
      <c r="F32" s="42">
        <f t="shared" si="0"/>
        <v>457.83673498410366</v>
      </c>
      <c r="G32" s="42">
        <f t="shared" si="1"/>
        <v>1408.0549877367973</v>
      </c>
      <c r="H32" s="39"/>
    </row>
    <row r="33" spans="1:8" ht="16.2" x14ac:dyDescent="0.35">
      <c r="A33" s="18"/>
      <c r="B33" s="40">
        <f t="shared" si="5"/>
        <v>22</v>
      </c>
      <c r="C33" s="41">
        <f t="shared" si="2"/>
        <v>70370.747344750227</v>
      </c>
      <c r="D33" s="42">
        <f t="shared" si="3"/>
        <v>110389.98646292218</v>
      </c>
      <c r="E33" s="42">
        <f t="shared" si="4"/>
        <v>188503.25838125724</v>
      </c>
      <c r="F33" s="42">
        <f t="shared" si="0"/>
        <v>496.75493908314979</v>
      </c>
      <c r="G33" s="42">
        <f t="shared" si="1"/>
        <v>1570.8604865104771</v>
      </c>
      <c r="H33" s="39"/>
    </row>
    <row r="34" spans="1:8" ht="16.2" x14ac:dyDescent="0.35">
      <c r="A34" s="18"/>
      <c r="B34" s="40">
        <f t="shared" si="5"/>
        <v>23</v>
      </c>
      <c r="C34" s="41">
        <f t="shared" si="2"/>
        <v>74536.585413031484</v>
      </c>
      <c r="D34" s="42">
        <f t="shared" si="3"/>
        <v>119557.38565069753</v>
      </c>
      <c r="E34" s="42">
        <f t="shared" si="4"/>
        <v>209993.58421938299</v>
      </c>
      <c r="F34" s="42">
        <f t="shared" si="0"/>
        <v>538.00823542813885</v>
      </c>
      <c r="G34" s="42">
        <f t="shared" si="1"/>
        <v>1749.9465351615252</v>
      </c>
      <c r="H34" s="39"/>
    </row>
    <row r="35" spans="1:8" ht="16.2" x14ac:dyDescent="0.35">
      <c r="A35" s="18"/>
      <c r="B35" s="40">
        <f t="shared" si="5"/>
        <v>24</v>
      </c>
      <c r="C35" s="41">
        <f t="shared" si="2"/>
        <v>78803.510741175778</v>
      </c>
      <c r="D35" s="42">
        <f t="shared" si="3"/>
        <v>129274.82878973939</v>
      </c>
      <c r="E35" s="42">
        <f t="shared" si="4"/>
        <v>233632.94264132131</v>
      </c>
      <c r="F35" s="42">
        <f t="shared" si="0"/>
        <v>581.73672955382722</v>
      </c>
      <c r="G35" s="42">
        <f t="shared" si="1"/>
        <v>1946.9411886776777</v>
      </c>
      <c r="H35" s="39"/>
    </row>
    <row r="36" spans="1:8" ht="16.2" x14ac:dyDescent="0.35">
      <c r="A36" s="18"/>
      <c r="B36" s="40">
        <f t="shared" si="5"/>
        <v>25</v>
      </c>
      <c r="C36" s="41">
        <f t="shared" si="2"/>
        <v>83173.976289173195</v>
      </c>
      <c r="D36" s="42">
        <f t="shared" si="3"/>
        <v>139575.31851712379</v>
      </c>
      <c r="E36" s="42">
        <f t="shared" si="4"/>
        <v>259636.23690545346</v>
      </c>
      <c r="F36" s="42">
        <f t="shared" si="0"/>
        <v>628.08893332705702</v>
      </c>
      <c r="G36" s="42">
        <f t="shared" si="1"/>
        <v>2163.6353075454458</v>
      </c>
      <c r="H36" s="39"/>
    </row>
    <row r="37" spans="1:8" ht="16.2" x14ac:dyDescent="0.35">
      <c r="A37" s="18"/>
      <c r="B37" s="40">
        <f t="shared" si="5"/>
        <v>26</v>
      </c>
      <c r="C37" s="41">
        <f t="shared" si="2"/>
        <v>87650.494539971696</v>
      </c>
      <c r="D37" s="42">
        <f t="shared" si="3"/>
        <v>150493.83762815123</v>
      </c>
      <c r="E37" s="42">
        <f t="shared" si="4"/>
        <v>288239.86059599882</v>
      </c>
      <c r="F37" s="42">
        <f t="shared" si="0"/>
        <v>677.22226932668048</v>
      </c>
      <c r="G37" s="42">
        <f t="shared" si="1"/>
        <v>2401.9988382999904</v>
      </c>
      <c r="H37" s="39"/>
    </row>
    <row r="38" spans="1:8" ht="16.2" x14ac:dyDescent="0.35">
      <c r="A38" s="18"/>
      <c r="B38" s="40">
        <f t="shared" si="5"/>
        <v>27</v>
      </c>
      <c r="C38" s="41">
        <f t="shared" si="2"/>
        <v>92235.638943847429</v>
      </c>
      <c r="D38" s="42">
        <f t="shared" si="3"/>
        <v>162067.46788584031</v>
      </c>
      <c r="E38" s="42">
        <f t="shared" si="4"/>
        <v>319703.84665559873</v>
      </c>
      <c r="F38" s="42">
        <f t="shared" si="0"/>
        <v>729.30360548628141</v>
      </c>
      <c r="G38" s="42">
        <f t="shared" si="1"/>
        <v>2664.1987221299896</v>
      </c>
      <c r="H38" s="39"/>
    </row>
    <row r="39" spans="1:8" ht="16.2" x14ac:dyDescent="0.35">
      <c r="A39" s="18"/>
      <c r="B39" s="40">
        <f t="shared" si="5"/>
        <v>28</v>
      </c>
      <c r="C39" s="41">
        <f t="shared" si="2"/>
        <v>96932.045397823778</v>
      </c>
      <c r="D39" s="42">
        <f t="shared" si="3"/>
        <v>174335.51595899073</v>
      </c>
      <c r="E39" s="42">
        <f t="shared" si="4"/>
        <v>354314.23132115864</v>
      </c>
      <c r="F39" s="42">
        <f t="shared" si="0"/>
        <v>784.50982181545817</v>
      </c>
      <c r="G39" s="42">
        <f t="shared" si="1"/>
        <v>2952.6185943429887</v>
      </c>
      <c r="H39" s="39"/>
    </row>
    <row r="40" spans="1:8" ht="16.2" x14ac:dyDescent="0.35">
      <c r="A40" s="18"/>
      <c r="B40" s="40">
        <f t="shared" si="5"/>
        <v>29</v>
      </c>
      <c r="C40" s="41">
        <f t="shared" si="2"/>
        <v>101742.41376098961</v>
      </c>
      <c r="D40" s="42">
        <f t="shared" si="3"/>
        <v>187339.64691653018</v>
      </c>
      <c r="E40" s="42">
        <f t="shared" si="4"/>
        <v>392385.65445327456</v>
      </c>
      <c r="F40" s="42">
        <f t="shared" si="0"/>
        <v>843.0284111243858</v>
      </c>
      <c r="G40" s="42">
        <f t="shared" si="1"/>
        <v>3269.880453777288</v>
      </c>
      <c r="H40" s="39"/>
    </row>
    <row r="41" spans="1:8" ht="16.2" x14ac:dyDescent="0.35">
      <c r="A41" s="18"/>
      <c r="B41" s="40">
        <f t="shared" si="5"/>
        <v>30</v>
      </c>
      <c r="C41" s="41">
        <f t="shared" si="2"/>
        <v>106669.50940658794</v>
      </c>
      <c r="D41" s="42">
        <f t="shared" si="3"/>
        <v>201124.02573152201</v>
      </c>
      <c r="E41" s="42">
        <f t="shared" si="4"/>
        <v>434264.21989860205</v>
      </c>
      <c r="F41" s="42">
        <f t="shared" si="0"/>
        <v>905.05811579184899</v>
      </c>
      <c r="G41" s="42">
        <f t="shared" si="1"/>
        <v>3618.8684991550176</v>
      </c>
      <c r="H41" s="39"/>
    </row>
    <row r="42" spans="1:8" ht="16.2" x14ac:dyDescent="0.35">
      <c r="A42" s="18"/>
      <c r="B42" s="40">
        <f t="shared" si="5"/>
        <v>31</v>
      </c>
      <c r="C42" s="41">
        <f t="shared" si="2"/>
        <v>111716.16481176716</v>
      </c>
      <c r="D42" s="42">
        <f t="shared" si="3"/>
        <v>215735.46727541334</v>
      </c>
      <c r="E42" s="42">
        <f t="shared" si="4"/>
        <v>480330.6418884623</v>
      </c>
      <c r="F42" s="42">
        <f t="shared" si="0"/>
        <v>970.80960273936</v>
      </c>
      <c r="G42" s="42">
        <f t="shared" si="1"/>
        <v>4002.7553490705195</v>
      </c>
      <c r="H42" s="39"/>
    </row>
    <row r="43" spans="1:8" ht="16.2" x14ac:dyDescent="0.35">
      <c r="A43" s="18"/>
      <c r="B43" s="40">
        <f t="shared" si="5"/>
        <v>32</v>
      </c>
      <c r="C43" s="41">
        <f t="shared" si="2"/>
        <v>116885.28118590887</v>
      </c>
      <c r="D43" s="42">
        <f t="shared" si="3"/>
        <v>231223.59531193814</v>
      </c>
      <c r="E43" s="42">
        <f t="shared" si="4"/>
        <v>531003.70607730863</v>
      </c>
      <c r="F43" s="42">
        <f t="shared" si="0"/>
        <v>1040.5061789037215</v>
      </c>
      <c r="G43" s="42">
        <f t="shared" si="1"/>
        <v>4425.0308839775726</v>
      </c>
      <c r="H43" s="39"/>
    </row>
    <row r="44" spans="1:8" ht="16.2" x14ac:dyDescent="0.35">
      <c r="A44" s="18"/>
      <c r="B44" s="40">
        <f t="shared" si="5"/>
        <v>33</v>
      </c>
      <c r="C44" s="41">
        <f t="shared" si="2"/>
        <v>122179.83013846829</v>
      </c>
      <c r="D44" s="42">
        <f t="shared" si="3"/>
        <v>247641.01103065445</v>
      </c>
      <c r="E44" s="42">
        <f t="shared" si="4"/>
        <v>586744.07668503956</v>
      </c>
      <c r="F44" s="42">
        <f t="shared" si="0"/>
        <v>1114.3845496379452</v>
      </c>
      <c r="G44" s="42">
        <f t="shared" si="1"/>
        <v>4889.5339723753304</v>
      </c>
      <c r="H44" s="39"/>
    </row>
    <row r="45" spans="1:8" ht="16.2" x14ac:dyDescent="0.35">
      <c r="A45" s="18"/>
      <c r="B45" s="40">
        <f t="shared" si="5"/>
        <v>34</v>
      </c>
      <c r="C45" s="41">
        <f t="shared" si="2"/>
        <v>127602.85538728608</v>
      </c>
      <c r="D45" s="42">
        <f t="shared" si="3"/>
        <v>265043.47169249371</v>
      </c>
      <c r="E45" s="42">
        <f t="shared" si="4"/>
        <v>648058.48435354361</v>
      </c>
      <c r="F45" s="42">
        <f t="shared" si="0"/>
        <v>1192.6956226162217</v>
      </c>
      <c r="G45" s="42">
        <f t="shared" si="1"/>
        <v>5400.4873696128634</v>
      </c>
      <c r="H45" s="39"/>
    </row>
    <row r="46" spans="1:8" ht="16.2" x14ac:dyDescent="0.35">
      <c r="A46" s="18"/>
      <c r="B46" s="40">
        <f t="shared" si="5"/>
        <v>35</v>
      </c>
      <c r="C46" s="41">
        <f t="shared" si="2"/>
        <v>133157.47450835374</v>
      </c>
      <c r="D46" s="42">
        <f t="shared" si="3"/>
        <v>283490.07999404334</v>
      </c>
      <c r="E46" s="42">
        <f t="shared" si="4"/>
        <v>715504.33278889803</v>
      </c>
      <c r="F46" s="42">
        <f t="shared" si="0"/>
        <v>1275.7053599731951</v>
      </c>
      <c r="G46" s="42">
        <f t="shared" si="1"/>
        <v>5962.5361065741499</v>
      </c>
      <c r="H46" s="39"/>
    </row>
    <row r="47" spans="1:8" ht="16.2" x14ac:dyDescent="0.35">
      <c r="A47" s="18"/>
      <c r="B47" s="40">
        <f t="shared" si="5"/>
        <v>36</v>
      </c>
      <c r="C47" s="41">
        <f t="shared" si="2"/>
        <v>138846.88072803835</v>
      </c>
      <c r="D47" s="42">
        <f t="shared" si="3"/>
        <v>303043.48479368596</v>
      </c>
      <c r="E47" s="42">
        <f t="shared" si="4"/>
        <v>789694.76606778789</v>
      </c>
      <c r="F47" s="42">
        <f t="shared" si="0"/>
        <v>1363.6956815715869</v>
      </c>
      <c r="G47" s="42">
        <f t="shared" si="1"/>
        <v>6580.789717231567</v>
      </c>
      <c r="H47" s="39"/>
    </row>
    <row r="48" spans="1:8" ht="16.2" x14ac:dyDescent="0.35">
      <c r="A48" s="18"/>
      <c r="B48" s="40">
        <f t="shared" si="5"/>
        <v>37</v>
      </c>
      <c r="C48" s="41">
        <f t="shared" si="2"/>
        <v>144674.34475879694</v>
      </c>
      <c r="D48" s="42">
        <f t="shared" si="3"/>
        <v>323770.09388130711</v>
      </c>
      <c r="E48" s="42">
        <f t="shared" si="4"/>
        <v>871304.24267456681</v>
      </c>
      <c r="F48" s="42">
        <f t="shared" si="0"/>
        <v>1456.9654224658818</v>
      </c>
      <c r="G48" s="42">
        <f t="shared" si="1"/>
        <v>7260.8686889547243</v>
      </c>
      <c r="H48" s="39"/>
    </row>
    <row r="49" spans="1:8" ht="16.2" x14ac:dyDescent="0.35">
      <c r="A49" s="18"/>
      <c r="B49" s="40">
        <f t="shared" si="5"/>
        <v>38</v>
      </c>
      <c r="C49" s="41">
        <f t="shared" si="2"/>
        <v>150643.2166794361</v>
      </c>
      <c r="D49" s="42">
        <f t="shared" si="3"/>
        <v>345740.29951418558</v>
      </c>
      <c r="E49" s="42">
        <f t="shared" si="4"/>
        <v>961074.66694202356</v>
      </c>
      <c r="F49" s="42">
        <f t="shared" si="0"/>
        <v>1555.8313478138352</v>
      </c>
      <c r="G49" s="42">
        <f t="shared" si="1"/>
        <v>8008.9555578501968</v>
      </c>
      <c r="H49" s="39"/>
    </row>
    <row r="50" spans="1:8" ht="16.2" x14ac:dyDescent="0.35">
      <c r="A50" s="18"/>
      <c r="B50" s="40">
        <f t="shared" si="5"/>
        <v>39</v>
      </c>
      <c r="C50" s="41">
        <f t="shared" si="2"/>
        <v>156756.92786099733</v>
      </c>
      <c r="D50" s="42">
        <f t="shared" si="3"/>
        <v>369028.71748503676</v>
      </c>
      <c r="E50" s="42">
        <f t="shared" si="4"/>
        <v>1059822.1336362259</v>
      </c>
      <c r="F50" s="42">
        <f t="shared" si="0"/>
        <v>1660.6292286826654</v>
      </c>
      <c r="G50" s="42">
        <f t="shared" si="1"/>
        <v>8831.8511136352172</v>
      </c>
      <c r="H50" s="39"/>
    </row>
    <row r="51" spans="1:8" ht="16.2" x14ac:dyDescent="0.35">
      <c r="A51" s="18"/>
      <c r="B51" s="40">
        <f t="shared" si="5"/>
        <v>40</v>
      </c>
      <c r="C51" s="41">
        <f t="shared" si="2"/>
        <v>163018.99293937554</v>
      </c>
      <c r="D51" s="42">
        <f t="shared" si="3"/>
        <v>393714.44053413899</v>
      </c>
      <c r="E51" s="42">
        <f t="shared" si="4"/>
        <v>1168444.3469998487</v>
      </c>
      <c r="F51" s="42">
        <f t="shared" si="0"/>
        <v>1771.7149824036253</v>
      </c>
      <c r="G51" s="42">
        <f t="shared" si="1"/>
        <v>9737.0362249987393</v>
      </c>
      <c r="H51" s="39"/>
    </row>
    <row r="52" spans="1:8" ht="16.2" x14ac:dyDescent="0.35">
      <c r="A52" s="18"/>
      <c r="B52" s="40">
        <f t="shared" si="5"/>
        <v>41</v>
      </c>
      <c r="C52" s="41">
        <f t="shared" si="2"/>
        <v>169433.0118358047</v>
      </c>
      <c r="D52" s="42">
        <f t="shared" si="3"/>
        <v>419881.30696618737</v>
      </c>
      <c r="E52" s="42">
        <f t="shared" si="4"/>
        <v>1287928.7816998337</v>
      </c>
      <c r="F52" s="42">
        <f t="shared" si="0"/>
        <v>1889.4658813478434</v>
      </c>
      <c r="G52" s="42">
        <f t="shared" si="1"/>
        <v>10732.739847498615</v>
      </c>
      <c r="H52" s="39"/>
    </row>
    <row r="53" spans="1:8" ht="16.2" x14ac:dyDescent="0.35">
      <c r="A53" s="18"/>
      <c r="B53" s="40">
        <f t="shared" si="5"/>
        <v>42</v>
      </c>
      <c r="C53" s="41">
        <f t="shared" si="2"/>
        <v>176002.67182637204</v>
      </c>
      <c r="D53" s="42">
        <f t="shared" si="3"/>
        <v>447618.18538415863</v>
      </c>
      <c r="E53" s="42">
        <f t="shared" si="4"/>
        <v>1419361.6598698171</v>
      </c>
      <c r="F53" s="42">
        <f t="shared" si="0"/>
        <v>2014.2818342287137</v>
      </c>
      <c r="G53" s="42">
        <f t="shared" si="1"/>
        <v>11828.013832248476</v>
      </c>
      <c r="H53" s="39"/>
    </row>
    <row r="54" spans="1:8" ht="16.2" x14ac:dyDescent="0.35">
      <c r="A54" s="18"/>
      <c r="B54" s="40">
        <f t="shared" si="5"/>
        <v>43</v>
      </c>
      <c r="C54" s="41">
        <f t="shared" si="2"/>
        <v>182731.74966175068</v>
      </c>
      <c r="D54" s="42">
        <f t="shared" si="3"/>
        <v>477019.27650720818</v>
      </c>
      <c r="E54" s="42">
        <f t="shared" si="4"/>
        <v>1563937.825856799</v>
      </c>
      <c r="F54" s="42">
        <f t="shared" si="0"/>
        <v>2146.5867442824369</v>
      </c>
      <c r="G54" s="42">
        <f t="shared" si="1"/>
        <v>13032.815215473325</v>
      </c>
      <c r="H54" s="39"/>
    </row>
    <row r="55" spans="1:8" ht="16.2" x14ac:dyDescent="0.35">
      <c r="A55" s="18"/>
      <c r="B55" s="40">
        <f t="shared" si="5"/>
        <v>44</v>
      </c>
      <c r="C55" s="41">
        <f t="shared" si="2"/>
        <v>189624.11373836917</v>
      </c>
      <c r="D55" s="42">
        <f t="shared" si="3"/>
        <v>508184.43309764069</v>
      </c>
      <c r="E55" s="42">
        <f t="shared" si="4"/>
        <v>1722971.608442479</v>
      </c>
      <c r="F55" s="42">
        <f t="shared" si="0"/>
        <v>2286.829948939383</v>
      </c>
      <c r="G55" s="42">
        <f t="shared" si="1"/>
        <v>14358.096737020658</v>
      </c>
      <c r="H55" s="39"/>
    </row>
    <row r="56" spans="1:8" ht="16.2" x14ac:dyDescent="0.35">
      <c r="A56" s="18"/>
      <c r="B56" s="40">
        <f t="shared" si="5"/>
        <v>45</v>
      </c>
      <c r="C56" s="41">
        <f t="shared" si="2"/>
        <v>196683.7263222661</v>
      </c>
      <c r="D56" s="42">
        <f t="shared" si="3"/>
        <v>541219.49908349919</v>
      </c>
      <c r="E56" s="42">
        <f t="shared" si="4"/>
        <v>1897908.7692867271</v>
      </c>
      <c r="F56" s="42">
        <f t="shared" si="0"/>
        <v>2435.4877458757464</v>
      </c>
      <c r="G56" s="42">
        <f t="shared" si="1"/>
        <v>15815.906410722726</v>
      </c>
      <c r="H56" s="39"/>
    </row>
    <row r="57" spans="1:8" ht="16.2" x14ac:dyDescent="0.35">
      <c r="A57" s="18"/>
      <c r="B57" s="40">
        <f t="shared" si="5"/>
        <v>46</v>
      </c>
      <c r="C57" s="41">
        <f t="shared" si="2"/>
        <v>203914.64582690832</v>
      </c>
      <c r="D57" s="42">
        <f t="shared" si="3"/>
        <v>576236.66902850918</v>
      </c>
      <c r="E57" s="42">
        <f t="shared" si="4"/>
        <v>2090339.6462154</v>
      </c>
      <c r="F57" s="42">
        <f t="shared" si="0"/>
        <v>2593.0650106282915</v>
      </c>
      <c r="G57" s="42">
        <f t="shared" si="1"/>
        <v>17419.497051795002</v>
      </c>
      <c r="H57" s="39"/>
    </row>
    <row r="58" spans="1:8" ht="16.2" x14ac:dyDescent="0.35">
      <c r="A58" s="18"/>
      <c r="B58" s="40">
        <f t="shared" si="5"/>
        <v>47</v>
      </c>
      <c r="C58" s="41">
        <f t="shared" si="2"/>
        <v>211321.02914628209</v>
      </c>
      <c r="D58" s="42">
        <f t="shared" si="3"/>
        <v>613354.86917021975</v>
      </c>
      <c r="E58" s="42">
        <f t="shared" si="4"/>
        <v>2302013.6108369404</v>
      </c>
      <c r="F58" s="42">
        <f t="shared" si="0"/>
        <v>2760.0969112659891</v>
      </c>
      <c r="G58" s="42">
        <f t="shared" si="1"/>
        <v>19183.446756974503</v>
      </c>
      <c r="H58" s="39"/>
    </row>
    <row r="59" spans="1:8" ht="16.2" x14ac:dyDescent="0.35">
      <c r="A59" s="18"/>
      <c r="B59" s="40">
        <f t="shared" si="5"/>
        <v>48</v>
      </c>
      <c r="C59" s="41">
        <f t="shared" si="2"/>
        <v>218907.1340445985</v>
      </c>
      <c r="D59" s="42">
        <f t="shared" si="3"/>
        <v>652700.16132043302</v>
      </c>
      <c r="E59" s="42">
        <f t="shared" si="4"/>
        <v>2534854.9719206346</v>
      </c>
      <c r="F59" s="42">
        <f t="shared" si="0"/>
        <v>2937.1507259419486</v>
      </c>
      <c r="G59" s="42">
        <f t="shared" si="1"/>
        <v>21123.791432671958</v>
      </c>
      <c r="H59" s="39"/>
    </row>
    <row r="60" spans="1:8" ht="16.2" x14ac:dyDescent="0.35">
      <c r="A60" s="18"/>
      <c r="B60" s="40">
        <f t="shared" si="5"/>
        <v>49</v>
      </c>
      <c r="C60" s="41">
        <f t="shared" si="2"/>
        <v>226677.32160398693</v>
      </c>
      <c r="D60" s="42">
        <f t="shared" si="3"/>
        <v>694406.17099965899</v>
      </c>
      <c r="E60" s="42">
        <f t="shared" si="4"/>
        <v>2790980.4691126985</v>
      </c>
      <c r="F60" s="42">
        <f t="shared" si="0"/>
        <v>3124.8277694984658</v>
      </c>
      <c r="G60" s="42">
        <f t="shared" si="1"/>
        <v>23258.170575939152</v>
      </c>
      <c r="H60" s="39"/>
    </row>
    <row r="61" spans="1:8" ht="16.2" x14ac:dyDescent="0.35">
      <c r="A61" s="18"/>
      <c r="B61" s="40">
        <f t="shared" si="5"/>
        <v>50</v>
      </c>
      <c r="C61" s="41">
        <f t="shared" si="2"/>
        <v>234636.05873158373</v>
      </c>
      <c r="D61" s="42">
        <f t="shared" si="3"/>
        <v>738614.54125963862</v>
      </c>
      <c r="E61" s="42">
        <f t="shared" si="4"/>
        <v>3072718.5160239683</v>
      </c>
      <c r="F61" s="42">
        <f t="shared" si="0"/>
        <v>3323.7654356683738</v>
      </c>
      <c r="G61" s="42">
        <f t="shared" si="1"/>
        <v>25605.987633533074</v>
      </c>
      <c r="H61" s="39"/>
    </row>
    <row r="62" spans="1:8" ht="16.2" x14ac:dyDescent="0.35">
      <c r="A62" s="18"/>
      <c r="B62" s="40">
        <f t="shared" si="5"/>
        <v>51</v>
      </c>
      <c r="C62" s="41">
        <f t="shared" si="2"/>
        <v>242787.92072745727</v>
      </c>
      <c r="D62" s="42">
        <f t="shared" si="3"/>
        <v>785475.41373521695</v>
      </c>
      <c r="E62" s="42">
        <f t="shared" si="4"/>
        <v>3382630.3676263653</v>
      </c>
      <c r="F62" s="42">
        <f t="shared" si="0"/>
        <v>3534.6393618084762</v>
      </c>
      <c r="G62" s="42">
        <f t="shared" si="1"/>
        <v>28188.586396886381</v>
      </c>
      <c r="H62" s="39"/>
    </row>
    <row r="63" spans="1:8" ht="16.2" x14ac:dyDescent="0.35">
      <c r="A63" s="18"/>
      <c r="B63" s="40">
        <f t="shared" si="5"/>
        <v>52</v>
      </c>
      <c r="C63" s="41">
        <f t="shared" si="2"/>
        <v>251137.59391484561</v>
      </c>
      <c r="D63" s="42">
        <f t="shared" si="3"/>
        <v>835147.93855932995</v>
      </c>
      <c r="E63" s="42">
        <f t="shared" si="4"/>
        <v>3723533.4043890019</v>
      </c>
      <c r="F63" s="42">
        <f t="shared" si="0"/>
        <v>3758.1657235169846</v>
      </c>
      <c r="G63" s="42">
        <f t="shared" si="1"/>
        <v>31029.44503657502</v>
      </c>
      <c r="H63" s="39"/>
    </row>
    <row r="64" spans="1:8" ht="16.2" x14ac:dyDescent="0.35">
      <c r="A64" s="18"/>
      <c r="B64" s="40">
        <f t="shared" si="5"/>
        <v>53</v>
      </c>
      <c r="C64" s="41">
        <f t="shared" si="2"/>
        <v>259689.87833421907</v>
      </c>
      <c r="D64" s="42">
        <f t="shared" si="3"/>
        <v>887800.81487288978</v>
      </c>
      <c r="E64" s="42">
        <f t="shared" si="4"/>
        <v>4098526.7448279024</v>
      </c>
      <c r="F64" s="42">
        <f t="shared" si="0"/>
        <v>3995.1036669280038</v>
      </c>
      <c r="G64" s="42">
        <f t="shared" si="1"/>
        <v>34154.389540232522</v>
      </c>
      <c r="H64" s="39"/>
    </row>
    <row r="65" spans="1:8" ht="16.2" x14ac:dyDescent="0.35">
      <c r="A65" s="18"/>
      <c r="B65" s="40">
        <f t="shared" si="5"/>
        <v>54</v>
      </c>
      <c r="C65" s="41">
        <f t="shared" si="2"/>
        <v>268449.69050271617</v>
      </c>
      <c r="D65" s="42">
        <f t="shared" si="3"/>
        <v>943612.86376526323</v>
      </c>
      <c r="E65" s="42">
        <f t="shared" si="4"/>
        <v>4511019.4193106927</v>
      </c>
      <c r="F65" s="42">
        <f t="shared" si="0"/>
        <v>4246.2578869436848</v>
      </c>
      <c r="G65" s="42">
        <f t="shared" si="1"/>
        <v>37591.828494255773</v>
      </c>
      <c r="H65" s="39"/>
    </row>
    <row r="66" spans="1:8" ht="16.2" x14ac:dyDescent="0.35">
      <c r="A66" s="18"/>
      <c r="B66" s="40">
        <f t="shared" si="5"/>
        <v>55</v>
      </c>
      <c r="C66" s="41">
        <f t="shared" si="2"/>
        <v>277422.06624053931</v>
      </c>
      <c r="D66" s="42">
        <f t="shared" si="3"/>
        <v>1002773.6355911791</v>
      </c>
      <c r="E66" s="42">
        <f t="shared" si="4"/>
        <v>4964761.3612417625</v>
      </c>
      <c r="F66" s="42">
        <f t="shared" si="0"/>
        <v>4512.4813601603064</v>
      </c>
      <c r="G66" s="42">
        <f t="shared" si="1"/>
        <v>41373.011343681355</v>
      </c>
      <c r="H66" s="39"/>
    </row>
    <row r="67" spans="1:8" ht="16.2" x14ac:dyDescent="0.35">
      <c r="A67" s="18"/>
      <c r="B67" s="40">
        <f t="shared" si="5"/>
        <v>56</v>
      </c>
      <c r="C67" s="41">
        <f t="shared" si="2"/>
        <v>286612.16356593545</v>
      </c>
      <c r="D67" s="42">
        <f t="shared" si="3"/>
        <v>1065484.0537266498</v>
      </c>
      <c r="E67" s="42">
        <f t="shared" si="4"/>
        <v>5463877.4973659394</v>
      </c>
      <c r="F67" s="42">
        <f t="shared" si="0"/>
        <v>4794.6782417699242</v>
      </c>
      <c r="G67" s="42">
        <f t="shared" si="1"/>
        <v>45532.312478049491</v>
      </c>
      <c r="H67" s="39"/>
    </row>
    <row r="68" spans="1:8" ht="16.2" x14ac:dyDescent="0.35">
      <c r="A68" s="18"/>
      <c r="B68" s="40">
        <f t="shared" si="5"/>
        <v>57</v>
      </c>
      <c r="C68" s="41">
        <f t="shared" si="2"/>
        <v>296025.2656604253</v>
      </c>
      <c r="D68" s="42">
        <f t="shared" si="3"/>
        <v>1131957.0969502488</v>
      </c>
      <c r="E68" s="42">
        <f t="shared" si="4"/>
        <v>6012905.2471025335</v>
      </c>
      <c r="F68" s="42">
        <f t="shared" si="0"/>
        <v>5093.8069362761198</v>
      </c>
      <c r="G68" s="42">
        <f t="shared" si="1"/>
        <v>50107.543725854448</v>
      </c>
      <c r="H68" s="39"/>
    </row>
    <row r="69" spans="1:8" ht="16.2" x14ac:dyDescent="0.35">
      <c r="A69" s="18"/>
      <c r="B69" s="40">
        <f t="shared" si="5"/>
        <v>58</v>
      </c>
      <c r="C69" s="41">
        <f t="shared" si="2"/>
        <v>305666.78390598641</v>
      </c>
      <c r="D69" s="42">
        <f t="shared" si="3"/>
        <v>1202418.5227672637</v>
      </c>
      <c r="E69" s="42">
        <f t="shared" si="4"/>
        <v>6616835.7718127873</v>
      </c>
      <c r="F69" s="42">
        <f t="shared" si="0"/>
        <v>5410.8833524526863</v>
      </c>
      <c r="G69" s="42">
        <f t="shared" si="1"/>
        <v>55140.298098439896</v>
      </c>
      <c r="H69" s="39"/>
    </row>
    <row r="70" spans="1:8" ht="16.2" x14ac:dyDescent="0.35">
      <c r="A70" s="18"/>
      <c r="B70" s="40">
        <f t="shared" si="5"/>
        <v>59</v>
      </c>
      <c r="C70" s="41">
        <f t="shared" si="2"/>
        <v>315542.26099593571</v>
      </c>
      <c r="D70" s="42">
        <f t="shared" si="3"/>
        <v>1277107.6341332996</v>
      </c>
      <c r="E70" s="42">
        <f t="shared" si="4"/>
        <v>7281159.3489940669</v>
      </c>
      <c r="F70" s="42">
        <f t="shared" si="0"/>
        <v>5746.984353599848</v>
      </c>
      <c r="G70" s="42">
        <f t="shared" si="1"/>
        <v>60676.327908283893</v>
      </c>
      <c r="H70" s="39"/>
    </row>
    <row r="71" spans="1:8" ht="16.8" thickBot="1" x14ac:dyDescent="0.4">
      <c r="A71" s="18"/>
      <c r="B71" s="43">
        <f t="shared" si="5"/>
        <v>60</v>
      </c>
      <c r="C71" s="44">
        <f t="shared" si="2"/>
        <v>325657.37412129983</v>
      </c>
      <c r="D71" s="45">
        <f t="shared" si="3"/>
        <v>1356278.0921812977</v>
      </c>
      <c r="E71" s="45">
        <f t="shared" si="4"/>
        <v>8011915.2838934744</v>
      </c>
      <c r="F71" s="45">
        <f t="shared" si="0"/>
        <v>6103.2514148158398</v>
      </c>
      <c r="G71" s="45">
        <f t="shared" si="1"/>
        <v>66765.960699112286</v>
      </c>
      <c r="H71" s="39"/>
    </row>
    <row r="72" spans="1:8" ht="16.2" x14ac:dyDescent="0.35">
      <c r="A72" s="18"/>
      <c r="B72" s="19"/>
      <c r="C72" s="18"/>
      <c r="D72" s="18"/>
      <c r="E72" s="18"/>
      <c r="F72" s="18"/>
      <c r="G72" s="18"/>
      <c r="H72" s="18"/>
    </row>
  </sheetData>
  <mergeCells count="8">
    <mergeCell ref="B2:F2"/>
    <mergeCell ref="G2:G6"/>
    <mergeCell ref="B3:C3"/>
    <mergeCell ref="B9:B10"/>
    <mergeCell ref="C9:C10"/>
    <mergeCell ref="D9:D10"/>
    <mergeCell ref="E9:E10"/>
    <mergeCell ref="F9:G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showGridLines="0" workbookViewId="0">
      <selection activeCell="F20" sqref="F20:G20"/>
    </sheetView>
  </sheetViews>
  <sheetFormatPr defaultRowHeight="14.4" x14ac:dyDescent="0.3"/>
  <cols>
    <col min="2" max="2" width="25.5546875" customWidth="1"/>
    <col min="3" max="7" width="24.6640625" customWidth="1"/>
  </cols>
  <sheetData>
    <row r="1" spans="2:7" ht="15" thickBot="1" x14ac:dyDescent="0.35"/>
    <row r="2" spans="2:7" x14ac:dyDescent="0.3">
      <c r="B2" s="295" t="s">
        <v>94</v>
      </c>
      <c r="C2" s="296"/>
      <c r="D2" s="295" t="s">
        <v>95</v>
      </c>
      <c r="E2" s="296"/>
      <c r="F2" s="295" t="s">
        <v>96</v>
      </c>
      <c r="G2" s="296"/>
    </row>
    <row r="3" spans="2:7" x14ac:dyDescent="0.3">
      <c r="B3" s="79" t="s">
        <v>97</v>
      </c>
      <c r="C3" s="80">
        <v>2000</v>
      </c>
      <c r="D3" s="79" t="s">
        <v>97</v>
      </c>
      <c r="E3" s="80">
        <v>1000</v>
      </c>
      <c r="F3" s="79" t="s">
        <v>97</v>
      </c>
      <c r="G3" s="80">
        <v>1000</v>
      </c>
    </row>
    <row r="4" spans="2:7" x14ac:dyDescent="0.3">
      <c r="B4" s="70"/>
      <c r="C4" s="71"/>
      <c r="D4" s="70"/>
      <c r="E4" s="71"/>
      <c r="F4" s="70"/>
      <c r="G4" s="71"/>
    </row>
    <row r="5" spans="2:7" x14ac:dyDescent="0.3">
      <c r="B5" s="70"/>
      <c r="C5" s="71"/>
      <c r="D5" s="70"/>
      <c r="E5" s="71"/>
      <c r="F5" s="70"/>
      <c r="G5" s="71"/>
    </row>
    <row r="6" spans="2:7" x14ac:dyDescent="0.3">
      <c r="B6" s="70"/>
      <c r="C6" s="71"/>
      <c r="D6" s="70"/>
      <c r="E6" s="71"/>
      <c r="F6" s="70"/>
      <c r="G6" s="71"/>
    </row>
    <row r="7" spans="2:7" x14ac:dyDescent="0.3">
      <c r="B7" s="70"/>
      <c r="C7" s="71"/>
      <c r="D7" s="70"/>
      <c r="E7" s="71"/>
      <c r="F7" s="70"/>
      <c r="G7" s="71"/>
    </row>
    <row r="8" spans="2:7" x14ac:dyDescent="0.3">
      <c r="B8" s="70"/>
      <c r="C8" s="71"/>
      <c r="D8" s="70"/>
      <c r="E8" s="71"/>
      <c r="F8" s="70"/>
      <c r="G8" s="71"/>
    </row>
    <row r="9" spans="2:7" x14ac:dyDescent="0.3">
      <c r="B9" s="70"/>
      <c r="C9" s="71"/>
      <c r="D9" s="70"/>
      <c r="E9" s="71"/>
      <c r="F9" s="70"/>
      <c r="G9" s="71"/>
    </row>
    <row r="10" spans="2:7" x14ac:dyDescent="0.3">
      <c r="B10" s="70"/>
      <c r="C10" s="71"/>
      <c r="D10" s="70"/>
      <c r="E10" s="71"/>
      <c r="F10" s="70"/>
      <c r="G10" s="71"/>
    </row>
    <row r="11" spans="2:7" x14ac:dyDescent="0.3">
      <c r="B11" s="70"/>
      <c r="C11" s="71"/>
      <c r="D11" s="70"/>
      <c r="E11" s="71"/>
      <c r="F11" s="70"/>
      <c r="G11" s="71"/>
    </row>
    <row r="12" spans="2:7" x14ac:dyDescent="0.3">
      <c r="B12" s="70"/>
      <c r="C12" s="71"/>
      <c r="D12" s="70"/>
      <c r="E12" s="71"/>
      <c r="F12" s="70"/>
      <c r="G12" s="71"/>
    </row>
    <row r="13" spans="2:7" x14ac:dyDescent="0.3">
      <c r="B13" s="70"/>
      <c r="C13" s="71"/>
      <c r="D13" s="70"/>
      <c r="E13" s="71"/>
      <c r="F13" s="70"/>
      <c r="G13" s="71"/>
    </row>
    <row r="14" spans="2:7" x14ac:dyDescent="0.3">
      <c r="B14" s="70"/>
      <c r="C14" s="71"/>
      <c r="D14" s="70"/>
      <c r="E14" s="71"/>
      <c r="F14" s="70"/>
      <c r="G14" s="71"/>
    </row>
    <row r="15" spans="2:7" x14ac:dyDescent="0.3">
      <c r="B15" s="70"/>
      <c r="C15" s="71"/>
      <c r="D15" s="70"/>
      <c r="E15" s="71"/>
      <c r="F15" s="70"/>
      <c r="G15" s="71"/>
    </row>
    <row r="16" spans="2:7" ht="15" thickBot="1" x14ac:dyDescent="0.35">
      <c r="B16" s="72"/>
      <c r="C16" s="73"/>
      <c r="D16" s="72"/>
      <c r="E16" s="73"/>
      <c r="F16" s="72"/>
      <c r="G16" s="73"/>
    </row>
    <row r="17" spans="1:7" ht="15" thickBot="1" x14ac:dyDescent="0.35">
      <c r="B17" s="81" t="s">
        <v>98</v>
      </c>
      <c r="C17" s="82">
        <f>SUM(C4:C16)</f>
        <v>0</v>
      </c>
      <c r="D17" s="81" t="s">
        <v>98</v>
      </c>
      <c r="E17" s="82">
        <f>SUM(E4:E16)</f>
        <v>0</v>
      </c>
      <c r="F17" s="81" t="s">
        <v>98</v>
      </c>
      <c r="G17" s="82">
        <f>SUM(G4:G16)</f>
        <v>0</v>
      </c>
    </row>
    <row r="18" spans="1:7" ht="15" thickBot="1" x14ac:dyDescent="0.35">
      <c r="B18" s="216" t="s">
        <v>99</v>
      </c>
      <c r="C18" s="217">
        <f>C3-C17</f>
        <v>2000</v>
      </c>
      <c r="D18" s="216" t="s">
        <v>99</v>
      </c>
      <c r="E18" s="217">
        <f>E3-E17</f>
        <v>1000</v>
      </c>
      <c r="F18" s="216" t="s">
        <v>99</v>
      </c>
      <c r="G18" s="217">
        <f>G3-G17</f>
        <v>1000</v>
      </c>
    </row>
    <row r="19" spans="1:7" ht="15" thickBot="1" x14ac:dyDescent="0.35">
      <c r="B19" s="78"/>
      <c r="C19" s="78"/>
      <c r="D19" s="78"/>
      <c r="E19" s="78"/>
      <c r="F19" s="78"/>
      <c r="G19" s="78"/>
    </row>
    <row r="20" spans="1:7" x14ac:dyDescent="0.3">
      <c r="B20" s="199" t="s">
        <v>107</v>
      </c>
      <c r="C20" s="218" t="s">
        <v>136</v>
      </c>
      <c r="D20" s="219" t="s">
        <v>91</v>
      </c>
      <c r="F20" s="199" t="s">
        <v>92</v>
      </c>
      <c r="G20" s="218" t="s">
        <v>93</v>
      </c>
    </row>
    <row r="21" spans="1:7" x14ac:dyDescent="0.3">
      <c r="A21">
        <v>1</v>
      </c>
      <c r="B21" s="70"/>
      <c r="C21" s="71"/>
      <c r="D21" s="71"/>
      <c r="F21" s="70"/>
      <c r="G21" s="74"/>
    </row>
    <row r="22" spans="1:7" x14ac:dyDescent="0.3">
      <c r="A22">
        <v>2</v>
      </c>
      <c r="B22" s="70"/>
      <c r="C22" s="71"/>
      <c r="D22" s="71"/>
      <c r="F22" s="70"/>
      <c r="G22" s="74"/>
    </row>
    <row r="23" spans="1:7" x14ac:dyDescent="0.3">
      <c r="A23">
        <v>3</v>
      </c>
      <c r="B23" s="70"/>
      <c r="C23" s="71"/>
      <c r="D23" s="71"/>
      <c r="F23" s="70"/>
      <c r="G23" s="74"/>
    </row>
    <row r="24" spans="1:7" x14ac:dyDescent="0.3">
      <c r="A24">
        <v>4</v>
      </c>
      <c r="B24" s="70"/>
      <c r="C24" s="71"/>
      <c r="D24" s="71"/>
      <c r="F24" s="70"/>
      <c r="G24" s="74"/>
    </row>
    <row r="25" spans="1:7" x14ac:dyDescent="0.3">
      <c r="A25">
        <v>5</v>
      </c>
      <c r="B25" s="70"/>
      <c r="C25" s="71"/>
      <c r="D25" s="71"/>
      <c r="F25" s="70"/>
      <c r="G25" s="74"/>
    </row>
    <row r="26" spans="1:7" ht="15" thickBot="1" x14ac:dyDescent="0.35">
      <c r="A26">
        <v>6</v>
      </c>
      <c r="B26" s="70"/>
      <c r="C26" s="71"/>
      <c r="D26" s="71"/>
      <c r="F26" s="72"/>
      <c r="G26" s="75"/>
    </row>
    <row r="27" spans="1:7" x14ac:dyDescent="0.3">
      <c r="A27">
        <v>7</v>
      </c>
      <c r="B27" s="70"/>
      <c r="C27" s="71"/>
      <c r="D27" s="71"/>
    </row>
    <row r="28" spans="1:7" x14ac:dyDescent="0.3">
      <c r="A28">
        <v>8</v>
      </c>
      <c r="B28" s="70"/>
      <c r="C28" s="71"/>
      <c r="D28" s="71"/>
    </row>
    <row r="29" spans="1:7" x14ac:dyDescent="0.3">
      <c r="A29">
        <v>9</v>
      </c>
      <c r="B29" s="70"/>
      <c r="C29" s="71"/>
      <c r="D29" s="71"/>
    </row>
    <row r="30" spans="1:7" x14ac:dyDescent="0.3">
      <c r="A30">
        <v>10</v>
      </c>
      <c r="B30" s="70"/>
      <c r="C30" s="71"/>
      <c r="D30" s="71"/>
    </row>
    <row r="31" spans="1:7" x14ac:dyDescent="0.3">
      <c r="A31">
        <v>11</v>
      </c>
      <c r="B31" s="70"/>
      <c r="C31" s="71"/>
      <c r="D31" s="71"/>
    </row>
    <row r="32" spans="1:7" x14ac:dyDescent="0.3">
      <c r="A32">
        <v>12</v>
      </c>
      <c r="B32" s="70"/>
      <c r="C32" s="71"/>
      <c r="D32" s="71"/>
    </row>
    <row r="33" spans="1:4" x14ac:dyDescent="0.3">
      <c r="A33">
        <v>13</v>
      </c>
      <c r="B33" s="70"/>
      <c r="C33" s="71"/>
      <c r="D33" s="71"/>
    </row>
    <row r="34" spans="1:4" x14ac:dyDescent="0.3">
      <c r="A34">
        <v>14</v>
      </c>
      <c r="B34" s="70"/>
      <c r="C34" s="71"/>
      <c r="D34" s="71"/>
    </row>
    <row r="35" spans="1:4" x14ac:dyDescent="0.3">
      <c r="A35">
        <v>15</v>
      </c>
      <c r="B35" s="70"/>
      <c r="C35" s="71"/>
      <c r="D35" s="71"/>
    </row>
    <row r="36" spans="1:4" x14ac:dyDescent="0.3">
      <c r="A36">
        <v>16</v>
      </c>
      <c r="B36" s="70"/>
      <c r="C36" s="71"/>
      <c r="D36" s="71"/>
    </row>
    <row r="37" spans="1:4" x14ac:dyDescent="0.3">
      <c r="A37">
        <v>17</v>
      </c>
      <c r="B37" s="70"/>
      <c r="C37" s="71"/>
      <c r="D37" s="71"/>
    </row>
    <row r="38" spans="1:4" x14ac:dyDescent="0.3">
      <c r="A38">
        <v>18</v>
      </c>
      <c r="B38" s="70"/>
      <c r="C38" s="71"/>
      <c r="D38" s="71"/>
    </row>
    <row r="39" spans="1:4" x14ac:dyDescent="0.3">
      <c r="A39">
        <v>19</v>
      </c>
      <c r="B39" s="70"/>
      <c r="C39" s="71"/>
      <c r="D39" s="71"/>
    </row>
    <row r="40" spans="1:4" x14ac:dyDescent="0.3">
      <c r="A40">
        <v>20</v>
      </c>
      <c r="B40" s="70"/>
      <c r="C40" s="71"/>
      <c r="D40" s="71"/>
    </row>
    <row r="41" spans="1:4" x14ac:dyDescent="0.3">
      <c r="A41">
        <v>21</v>
      </c>
      <c r="B41" s="70"/>
      <c r="C41" s="71"/>
      <c r="D41" s="71"/>
    </row>
    <row r="42" spans="1:4" ht="15" thickBot="1" x14ac:dyDescent="0.35">
      <c r="A42">
        <v>22</v>
      </c>
      <c r="B42" s="72"/>
      <c r="C42" s="73"/>
      <c r="D42" s="73"/>
    </row>
  </sheetData>
  <mergeCells count="3">
    <mergeCell ref="B2:C2"/>
    <mergeCell ref="D2:E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2"/>
  <sheetViews>
    <sheetView showGridLines="0" workbookViewId="0">
      <selection activeCell="B3" sqref="B3"/>
    </sheetView>
  </sheetViews>
  <sheetFormatPr defaultRowHeight="14.4" x14ac:dyDescent="0.3"/>
  <cols>
    <col min="1" max="1" width="10" customWidth="1"/>
    <col min="2" max="2" width="79.109375" customWidth="1"/>
    <col min="4" max="4" width="30.109375" customWidth="1"/>
    <col min="6" max="6" width="23.44140625" customWidth="1"/>
  </cols>
  <sheetData>
    <row r="1" spans="1:2" ht="15" thickBot="1" x14ac:dyDescent="0.35"/>
    <row r="2" spans="1:2" ht="15" thickBot="1" x14ac:dyDescent="0.35">
      <c r="A2" s="85" t="s">
        <v>100</v>
      </c>
      <c r="B2" s="98" t="s">
        <v>102</v>
      </c>
    </row>
    <row r="3" spans="1:2" x14ac:dyDescent="0.3">
      <c r="A3" s="83">
        <v>1</v>
      </c>
      <c r="B3" s="71"/>
    </row>
    <row r="4" spans="1:2" x14ac:dyDescent="0.3">
      <c r="A4" s="83">
        <v>2</v>
      </c>
      <c r="B4" s="71"/>
    </row>
    <row r="5" spans="1:2" x14ac:dyDescent="0.3">
      <c r="A5" s="83">
        <v>3</v>
      </c>
      <c r="B5" s="71"/>
    </row>
    <row r="6" spans="1:2" x14ac:dyDescent="0.3">
      <c r="A6" s="83">
        <v>4</v>
      </c>
      <c r="B6" s="71"/>
    </row>
    <row r="7" spans="1:2" ht="15" thickBot="1" x14ac:dyDescent="0.35">
      <c r="A7" s="84">
        <v>5</v>
      </c>
      <c r="B7" s="73"/>
    </row>
    <row r="8" spans="1:2" ht="15" thickBot="1" x14ac:dyDescent="0.35"/>
    <row r="9" spans="1:2" ht="15" thickBot="1" x14ac:dyDescent="0.35">
      <c r="A9" s="85" t="s">
        <v>101</v>
      </c>
      <c r="B9" s="99" t="s">
        <v>102</v>
      </c>
    </row>
    <row r="10" spans="1:2" x14ac:dyDescent="0.3">
      <c r="A10" s="83">
        <v>1</v>
      </c>
      <c r="B10" s="71"/>
    </row>
    <row r="11" spans="1:2" x14ac:dyDescent="0.3">
      <c r="A11" s="83">
        <v>2</v>
      </c>
      <c r="B11" s="71"/>
    </row>
    <row r="12" spans="1:2" x14ac:dyDescent="0.3">
      <c r="A12" s="83">
        <v>3</v>
      </c>
      <c r="B12" s="71"/>
    </row>
    <row r="13" spans="1:2" x14ac:dyDescent="0.3">
      <c r="A13" s="83">
        <v>4</v>
      </c>
      <c r="B13" s="71"/>
    </row>
    <row r="14" spans="1:2" ht="15" thickBot="1" x14ac:dyDescent="0.35">
      <c r="A14" s="84">
        <v>5</v>
      </c>
      <c r="B14" s="73"/>
    </row>
    <row r="15" spans="1:2" ht="15" thickBot="1" x14ac:dyDescent="0.35"/>
    <row r="16" spans="1:2" ht="15" thickBot="1" x14ac:dyDescent="0.35">
      <c r="A16" s="85" t="s">
        <v>103</v>
      </c>
      <c r="B16" s="99" t="s">
        <v>102</v>
      </c>
    </row>
    <row r="17" spans="1:2" x14ac:dyDescent="0.3">
      <c r="A17" s="83">
        <v>1</v>
      </c>
      <c r="B17" s="71"/>
    </row>
    <row r="18" spans="1:2" x14ac:dyDescent="0.3">
      <c r="A18" s="83">
        <v>2</v>
      </c>
      <c r="B18" s="71"/>
    </row>
    <row r="19" spans="1:2" x14ac:dyDescent="0.3">
      <c r="A19" s="83">
        <v>3</v>
      </c>
      <c r="B19" s="71"/>
    </row>
    <row r="20" spans="1:2" x14ac:dyDescent="0.3">
      <c r="A20" s="83">
        <v>4</v>
      </c>
      <c r="B20" s="71"/>
    </row>
    <row r="21" spans="1:2" ht="15" thickBot="1" x14ac:dyDescent="0.35">
      <c r="A21" s="84">
        <v>5</v>
      </c>
      <c r="B21" s="73"/>
    </row>
    <row r="22" spans="1:2" ht="15" thickBot="1" x14ac:dyDescent="0.35"/>
    <row r="23" spans="1:2" ht="15" thickBot="1" x14ac:dyDescent="0.35">
      <c r="A23" s="85" t="s">
        <v>104</v>
      </c>
      <c r="B23" s="99" t="s">
        <v>102</v>
      </c>
    </row>
    <row r="24" spans="1:2" x14ac:dyDescent="0.3">
      <c r="A24" s="83">
        <v>1</v>
      </c>
      <c r="B24" s="71"/>
    </row>
    <row r="25" spans="1:2" x14ac:dyDescent="0.3">
      <c r="A25" s="83">
        <v>2</v>
      </c>
      <c r="B25" s="71"/>
    </row>
    <row r="26" spans="1:2" x14ac:dyDescent="0.3">
      <c r="A26" s="83">
        <v>3</v>
      </c>
      <c r="B26" s="71"/>
    </row>
    <row r="27" spans="1:2" x14ac:dyDescent="0.3">
      <c r="A27" s="83">
        <v>4</v>
      </c>
      <c r="B27" s="71"/>
    </row>
    <row r="28" spans="1:2" ht="15" thickBot="1" x14ac:dyDescent="0.35">
      <c r="A28" s="84">
        <v>5</v>
      </c>
      <c r="B28" s="73"/>
    </row>
    <row r="29" spans="1:2" ht="15" thickBot="1" x14ac:dyDescent="0.35"/>
    <row r="30" spans="1:2" ht="15" thickBot="1" x14ac:dyDescent="0.35">
      <c r="A30" s="85" t="s">
        <v>105</v>
      </c>
      <c r="B30" s="99" t="s">
        <v>102</v>
      </c>
    </row>
    <row r="31" spans="1:2" x14ac:dyDescent="0.3">
      <c r="A31" s="83">
        <v>1</v>
      </c>
      <c r="B31" s="71"/>
    </row>
    <row r="32" spans="1:2" x14ac:dyDescent="0.3">
      <c r="A32" s="83">
        <v>2</v>
      </c>
      <c r="B32" s="71"/>
    </row>
    <row r="33" spans="1:2" x14ac:dyDescent="0.3">
      <c r="A33" s="83">
        <v>3</v>
      </c>
      <c r="B33" s="71"/>
    </row>
    <row r="34" spans="1:2" x14ac:dyDescent="0.3">
      <c r="A34" s="83">
        <v>4</v>
      </c>
      <c r="B34" s="71"/>
    </row>
    <row r="35" spans="1:2" ht="15" thickBot="1" x14ac:dyDescent="0.35">
      <c r="A35" s="84">
        <v>5</v>
      </c>
      <c r="B35" s="73"/>
    </row>
    <row r="36" spans="1:2" ht="15" thickBot="1" x14ac:dyDescent="0.35"/>
    <row r="37" spans="1:2" ht="15" thickBot="1" x14ac:dyDescent="0.35">
      <c r="A37" s="85" t="s">
        <v>106</v>
      </c>
      <c r="B37" s="99" t="s">
        <v>102</v>
      </c>
    </row>
    <row r="38" spans="1:2" x14ac:dyDescent="0.3">
      <c r="A38" s="83">
        <v>1</v>
      </c>
      <c r="B38" s="71"/>
    </row>
    <row r="39" spans="1:2" x14ac:dyDescent="0.3">
      <c r="A39" s="83">
        <v>2</v>
      </c>
      <c r="B39" s="71"/>
    </row>
    <row r="40" spans="1:2" x14ac:dyDescent="0.3">
      <c r="A40" s="83">
        <v>3</v>
      </c>
      <c r="B40" s="71"/>
    </row>
    <row r="41" spans="1:2" x14ac:dyDescent="0.3">
      <c r="A41" s="83">
        <v>4</v>
      </c>
      <c r="B41" s="71"/>
    </row>
    <row r="42" spans="1:2" ht="15" thickBot="1" x14ac:dyDescent="0.35">
      <c r="A42" s="84">
        <v>5</v>
      </c>
      <c r="B42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0C37-4778-4D95-AAE2-996457B000A6}">
  <dimension ref="A2:C13"/>
  <sheetViews>
    <sheetView showGridLines="0" workbookViewId="0">
      <selection activeCell="B11" sqref="B11"/>
    </sheetView>
  </sheetViews>
  <sheetFormatPr defaultRowHeight="14.4" x14ac:dyDescent="0.3"/>
  <cols>
    <col min="1" max="1" width="20.21875" customWidth="1"/>
    <col min="2" max="3" width="32" style="136" customWidth="1"/>
  </cols>
  <sheetData>
    <row r="2" spans="1:3" ht="15.6" x14ac:dyDescent="0.3">
      <c r="B2" s="137" t="s">
        <v>144</v>
      </c>
      <c r="C2" s="137" t="s">
        <v>145</v>
      </c>
    </row>
    <row r="3" spans="1:3" x14ac:dyDescent="0.3">
      <c r="A3" s="138" t="s">
        <v>100</v>
      </c>
      <c r="B3" s="135"/>
      <c r="C3" s="135"/>
    </row>
    <row r="5" spans="1:3" x14ac:dyDescent="0.3">
      <c r="A5" s="138" t="s">
        <v>101</v>
      </c>
      <c r="B5" s="135"/>
      <c r="C5" s="135"/>
    </row>
    <row r="7" spans="1:3" x14ac:dyDescent="0.3">
      <c r="A7" s="138" t="s">
        <v>103</v>
      </c>
      <c r="B7" s="135"/>
      <c r="C7" s="135"/>
    </row>
    <row r="9" spans="1:3" x14ac:dyDescent="0.3">
      <c r="A9" s="138" t="s">
        <v>104</v>
      </c>
      <c r="B9" s="135"/>
      <c r="C9" s="135"/>
    </row>
    <row r="11" spans="1:3" x14ac:dyDescent="0.3">
      <c r="A11" s="138" t="s">
        <v>105</v>
      </c>
      <c r="B11" s="135"/>
      <c r="C11" s="135"/>
    </row>
    <row r="13" spans="1:3" x14ac:dyDescent="0.3">
      <c r="A13" s="138" t="s">
        <v>106</v>
      </c>
      <c r="B13" s="135"/>
      <c r="C13" s="1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Informações pertinentes</vt:lpstr>
      <vt:lpstr>Mês a Mês</vt:lpstr>
      <vt:lpstr>Controle de gastos</vt:lpstr>
      <vt:lpstr>Planejamento</vt:lpstr>
      <vt:lpstr>Desempenho</vt:lpstr>
      <vt:lpstr>Plan6</vt:lpstr>
      <vt:lpstr>LISTA DE PAGAMENTO</vt:lpstr>
      <vt:lpstr>Objetivos</vt:lpstr>
      <vt:lpstr>Saldos finais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EGIDIO</dc:creator>
  <cp:lastModifiedBy>Eduardo Stetner Dalla Rosa dos Santos</cp:lastModifiedBy>
  <cp:lastPrinted>2021-06-13T13:38:28Z</cp:lastPrinted>
  <dcterms:created xsi:type="dcterms:W3CDTF">2019-12-05T22:55:57Z</dcterms:created>
  <dcterms:modified xsi:type="dcterms:W3CDTF">2021-09-03T10:08:50Z</dcterms:modified>
</cp:coreProperties>
</file>