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npitta03_ucy_ac_cy/Documents/Desktop/πανεπιστήμιο κύπρου/5ο εξάμηνο/Εργαστηριακή 2/Πείραμα 3-Συντονισμός spin e/"/>
    </mc:Choice>
  </mc:AlternateContent>
  <xr:revisionPtr revIDLastSave="41" documentId="13_ncr:1_{869B7264-5C37-4FB4-9396-892870B769C6}" xr6:coauthVersionLast="47" xr6:coauthVersionMax="47" xr10:uidLastSave="{6AF63692-D8BD-410D-A4D8-EBE340A78D7A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22" i="1" l="1"/>
  <c r="L22" i="1"/>
  <c r="H23" i="1"/>
  <c r="J23" i="1" s="1"/>
  <c r="H17" i="1"/>
  <c r="H25" i="1"/>
  <c r="G34" i="1"/>
  <c r="C35" i="1"/>
  <c r="E34" i="1"/>
  <c r="A30" i="2"/>
  <c r="A31" i="2" s="1"/>
  <c r="A29" i="2"/>
  <c r="C23" i="2"/>
  <c r="C24" i="2" s="1"/>
  <c r="C26" i="2" s="1"/>
  <c r="B23" i="2"/>
  <c r="B24" i="2" s="1"/>
  <c r="B26" i="2" s="1"/>
  <c r="A23" i="2"/>
  <c r="A24" i="2" s="1"/>
  <c r="A26" i="2" s="1"/>
  <c r="D22" i="2"/>
  <c r="C22" i="2"/>
  <c r="F22" i="2" s="1"/>
  <c r="E28" i="2" s="1"/>
  <c r="B22" i="2"/>
  <c r="E22" i="2" s="1"/>
  <c r="H22" i="2" s="1"/>
  <c r="A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D23" i="2" s="1"/>
  <c r="D24" i="2" s="1"/>
  <c r="F4" i="2"/>
  <c r="E4" i="2"/>
  <c r="D4" i="2"/>
  <c r="F3" i="2"/>
  <c r="E3" i="2"/>
  <c r="D3" i="2"/>
  <c r="S2" i="2"/>
  <c r="R2" i="2"/>
  <c r="Q2" i="2"/>
  <c r="O2" i="2"/>
  <c r="N2" i="2"/>
  <c r="F2" i="2"/>
  <c r="F23" i="2" s="1"/>
  <c r="F24" i="2" s="1"/>
  <c r="E2" i="2"/>
  <c r="E23" i="2" s="1"/>
  <c r="E24" i="2" s="1"/>
  <c r="D2" i="2"/>
  <c r="A35" i="2" s="1"/>
  <c r="A36" i="2" s="1"/>
  <c r="A30" i="1"/>
  <c r="A31" i="1" s="1"/>
  <c r="A29" i="1"/>
  <c r="C23" i="1"/>
  <c r="C24" i="1" s="1"/>
  <c r="C26" i="1" s="1"/>
  <c r="B23" i="1"/>
  <c r="B24" i="1" s="1"/>
  <c r="B26" i="1" s="1"/>
  <c r="A23" i="1"/>
  <c r="A24" i="1" s="1"/>
  <c r="A26" i="1" s="1"/>
  <c r="D22" i="1"/>
  <c r="C22" i="1"/>
  <c r="F22" i="1" s="1"/>
  <c r="E28" i="1" s="1"/>
  <c r="B22" i="1"/>
  <c r="E22" i="1" s="1"/>
  <c r="A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A35" i="1" s="1"/>
  <c r="A36" i="1" s="1"/>
  <c r="F6" i="1"/>
  <c r="E6" i="1"/>
  <c r="D6" i="1"/>
  <c r="D23" i="1" s="1"/>
  <c r="D24" i="1" s="1"/>
  <c r="F5" i="1"/>
  <c r="E5" i="1"/>
  <c r="D5" i="1"/>
  <c r="F4" i="1"/>
  <c r="E4" i="1"/>
  <c r="D4" i="1"/>
  <c r="F3" i="1"/>
  <c r="E3" i="1"/>
  <c r="D3" i="1"/>
  <c r="S2" i="1"/>
  <c r="R2" i="1"/>
  <c r="Q2" i="1"/>
  <c r="O2" i="1"/>
  <c r="N2" i="1"/>
  <c r="F2" i="1"/>
  <c r="F23" i="1" s="1"/>
  <c r="F24" i="1" s="1"/>
  <c r="E2" i="1"/>
  <c r="E23" i="1" s="1"/>
  <c r="E24" i="1" s="1"/>
  <c r="D2" i="1"/>
  <c r="A34" i="1" s="1"/>
  <c r="J22" i="2" l="1"/>
  <c r="C35" i="2"/>
  <c r="J22" i="1"/>
  <c r="H23" i="2"/>
  <c r="J23" i="2" s="1"/>
  <c r="H25" i="2"/>
  <c r="A34" i="2"/>
  <c r="C34" i="2"/>
  <c r="C34" i="1"/>
  <c r="E35" i="1" l="1"/>
  <c r="E35" i="2"/>
  <c r="E34" i="2"/>
</calcChain>
</file>

<file path=xl/sharedStrings.xml><?xml version="1.0" encoding="utf-8"?>
<sst xmlns="http://schemas.openxmlformats.org/spreadsheetml/2006/main" count="48" uniqueCount="25">
  <si>
    <t>Imin</t>
  </si>
  <si>
    <t>Icent</t>
  </si>
  <si>
    <t>Imax</t>
  </si>
  <si>
    <t>Bmin</t>
  </si>
  <si>
    <t>Bcent</t>
  </si>
  <si>
    <t>Bmax</t>
  </si>
  <si>
    <t>gcent</t>
  </si>
  <si>
    <t>h</t>
  </si>
  <si>
    <t>v</t>
  </si>
  <si>
    <t>n</t>
  </si>
  <si>
    <t>m0</t>
  </si>
  <si>
    <t>mb</t>
  </si>
  <si>
    <t>r</t>
  </si>
  <si>
    <t>Αποκλιση απο θεωρ.</t>
  </si>
  <si>
    <t>Oliko sfalma</t>
  </si>
  <si>
    <t>ΔΒ</t>
  </si>
  <si>
    <t>Current</t>
  </si>
  <si>
    <t>Baverage</t>
  </si>
  <si>
    <t>g</t>
  </si>
  <si>
    <t>σg</t>
  </si>
  <si>
    <t>σ</t>
  </si>
  <si>
    <t>%</t>
  </si>
  <si>
    <t>σχετικό σφάλμα</t>
  </si>
  <si>
    <t>σχετικό σάλμα</t>
  </si>
  <si>
    <t>σΒcent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</si>
</sst>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7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4" zoomScaleNormal="100" workbookViewId="0">
      <selection activeCell="H22" sqref="H22"/>
    </sheetView>
  </sheetViews>
  <sheetFormatPr defaultColWidth="11.54296875" defaultRowHeight="12.5" x14ac:dyDescent="0.25"/>
  <sheetData>
    <row r="1" spans="1:19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1065</v>
      </c>
      <c r="B2">
        <v>1272</v>
      </c>
      <c r="C2">
        <v>1467</v>
      </c>
      <c r="D2" s="1">
        <f t="shared" ref="D2:D22" si="0">(4/5)^(3/2)*250*1.256*10^(-6)*A2*10^(-3)/(54*10^(-3))</f>
        <v>4.4311910658115829E-3</v>
      </c>
      <c r="E2" s="1">
        <f t="shared" ref="E2:E22" si="1">(4/5)^(3/2)*250*1.256*10^(-6)*B2*10^(-3)/(54*10^(-3))</f>
        <v>5.2924648222651017E-3</v>
      </c>
      <c r="F2" s="1">
        <f t="shared" ref="F2:F22" si="2">(4/5)^(3/2)*250*1.256*10^(-6)*C2*10^(-3)/(54*10^(-3))</f>
        <v>6.103809665301026E-3</v>
      </c>
      <c r="N2">
        <f>6.62618*10^(-34)</f>
        <v>6.626180000000001E-34</v>
      </c>
      <c r="O2">
        <f>146*10^6</f>
        <v>146000000</v>
      </c>
      <c r="P2">
        <v>250</v>
      </c>
      <c r="Q2">
        <f>1.256*10^(-6)</f>
        <v>1.2559999999999999E-6</v>
      </c>
      <c r="R2">
        <f>9.27408*10^(-24)</f>
        <v>9.27408E-24</v>
      </c>
      <c r="S2">
        <f>54*10^(-3)</f>
        <v>5.3999999999999999E-2</v>
      </c>
    </row>
    <row r="3" spans="1:19" x14ac:dyDescent="0.25">
      <c r="A3">
        <v>1076</v>
      </c>
      <c r="B3">
        <v>1279</v>
      </c>
      <c r="C3">
        <v>1466</v>
      </c>
      <c r="D3" s="1">
        <f t="shared" si="0"/>
        <v>4.4769592364443788E-3</v>
      </c>
      <c r="E3" s="1">
        <f t="shared" si="1"/>
        <v>5.3215900217586992E-3</v>
      </c>
      <c r="F3" s="1">
        <f t="shared" si="2"/>
        <v>6.0996489225162258E-3</v>
      </c>
    </row>
    <row r="4" spans="1:19" x14ac:dyDescent="0.25">
      <c r="A4">
        <v>1077</v>
      </c>
      <c r="B4">
        <v>1273</v>
      </c>
      <c r="C4">
        <v>1464</v>
      </c>
      <c r="D4" s="1">
        <f t="shared" si="0"/>
        <v>4.4811199792291782E-3</v>
      </c>
      <c r="E4" s="1">
        <f t="shared" si="1"/>
        <v>5.296625565049902E-3</v>
      </c>
      <c r="F4" s="1">
        <f t="shared" si="2"/>
        <v>6.0913274369466261E-3</v>
      </c>
    </row>
    <row r="5" spans="1:19" x14ac:dyDescent="0.25">
      <c r="A5">
        <v>1079</v>
      </c>
      <c r="B5">
        <v>1271</v>
      </c>
      <c r="C5">
        <v>1473</v>
      </c>
      <c r="D5" s="1">
        <f t="shared" si="0"/>
        <v>4.4894414647987779E-3</v>
      </c>
      <c r="E5" s="1">
        <f t="shared" si="1"/>
        <v>5.2883040794803032E-3</v>
      </c>
      <c r="F5" s="1">
        <f t="shared" si="2"/>
        <v>6.1287741220098233E-3</v>
      </c>
    </row>
    <row r="6" spans="1:19" x14ac:dyDescent="0.25">
      <c r="A6">
        <v>1081</v>
      </c>
      <c r="B6">
        <v>1272</v>
      </c>
      <c r="C6">
        <v>1472</v>
      </c>
      <c r="D6" s="1">
        <f t="shared" si="0"/>
        <v>4.4977629503683775E-3</v>
      </c>
      <c r="E6" s="1">
        <f t="shared" si="1"/>
        <v>5.2924648222651017E-3</v>
      </c>
      <c r="F6" s="1">
        <f t="shared" si="2"/>
        <v>6.1246133792250239E-3</v>
      </c>
    </row>
    <row r="7" spans="1:19" x14ac:dyDescent="0.25">
      <c r="A7">
        <v>1080</v>
      </c>
      <c r="B7">
        <v>1275</v>
      </c>
      <c r="C7">
        <v>1463</v>
      </c>
      <c r="D7" s="1">
        <f t="shared" si="0"/>
        <v>4.4936022075835773E-3</v>
      </c>
      <c r="E7" s="1">
        <f t="shared" si="1"/>
        <v>5.3049470506195007E-3</v>
      </c>
      <c r="F7" s="1">
        <f t="shared" si="2"/>
        <v>6.0871666941618276E-3</v>
      </c>
    </row>
    <row r="8" spans="1:19" x14ac:dyDescent="0.25">
      <c r="A8">
        <v>1079</v>
      </c>
      <c r="B8">
        <v>1275</v>
      </c>
      <c r="C8">
        <v>1462</v>
      </c>
      <c r="D8" s="1">
        <f t="shared" si="0"/>
        <v>4.4894414647987779E-3</v>
      </c>
      <c r="E8" s="1">
        <f t="shared" si="1"/>
        <v>5.3049470506195007E-3</v>
      </c>
      <c r="F8" s="1">
        <f t="shared" si="2"/>
        <v>6.0830059513770282E-3</v>
      </c>
    </row>
    <row r="9" spans="1:19" x14ac:dyDescent="0.25">
      <c r="A9">
        <v>1080</v>
      </c>
      <c r="B9">
        <v>1278</v>
      </c>
      <c r="C9">
        <v>1464</v>
      </c>
      <c r="D9" s="1">
        <f t="shared" si="0"/>
        <v>4.4936022075835773E-3</v>
      </c>
      <c r="E9" s="1">
        <f t="shared" si="1"/>
        <v>5.3174292789738998E-3</v>
      </c>
      <c r="F9" s="1">
        <f t="shared" si="2"/>
        <v>6.0913274369466261E-3</v>
      </c>
    </row>
    <row r="10" spans="1:19" x14ac:dyDescent="0.25">
      <c r="A10">
        <v>1079</v>
      </c>
      <c r="B10">
        <v>1277</v>
      </c>
      <c r="C10">
        <v>1465</v>
      </c>
      <c r="D10" s="1">
        <f t="shared" si="0"/>
        <v>4.4894414647987779E-3</v>
      </c>
      <c r="E10" s="1">
        <f t="shared" si="1"/>
        <v>5.3132685361891004E-3</v>
      </c>
      <c r="F10" s="1">
        <f t="shared" si="2"/>
        <v>6.0954881797314264E-3</v>
      </c>
    </row>
    <row r="11" spans="1:19" x14ac:dyDescent="0.25">
      <c r="A11">
        <v>1080</v>
      </c>
      <c r="B11">
        <v>1273</v>
      </c>
      <c r="C11">
        <v>1468</v>
      </c>
      <c r="D11" s="1">
        <f t="shared" si="0"/>
        <v>4.4936022075835773E-3</v>
      </c>
      <c r="E11" s="1">
        <f t="shared" si="1"/>
        <v>5.296625565049902E-3</v>
      </c>
      <c r="F11" s="1">
        <f t="shared" si="2"/>
        <v>6.1079704080858246E-3</v>
      </c>
    </row>
    <row r="12" spans="1:19" x14ac:dyDescent="0.25">
      <c r="A12">
        <v>1077</v>
      </c>
      <c r="B12">
        <v>1274</v>
      </c>
      <c r="C12">
        <v>1462</v>
      </c>
      <c r="D12" s="1">
        <f t="shared" si="0"/>
        <v>4.4811199792291782E-3</v>
      </c>
      <c r="E12" s="1">
        <f t="shared" si="1"/>
        <v>5.3007863078347005E-3</v>
      </c>
      <c r="F12" s="1">
        <f t="shared" si="2"/>
        <v>6.0830059513770282E-3</v>
      </c>
    </row>
    <row r="13" spans="1:19" x14ac:dyDescent="0.25">
      <c r="A13">
        <v>1080</v>
      </c>
      <c r="B13">
        <v>1276</v>
      </c>
      <c r="C13">
        <v>1463</v>
      </c>
      <c r="D13" s="1">
        <f t="shared" si="0"/>
        <v>4.4936022075835773E-3</v>
      </c>
      <c r="E13" s="1">
        <f t="shared" si="1"/>
        <v>5.3091077934043001E-3</v>
      </c>
      <c r="F13" s="1">
        <f t="shared" si="2"/>
        <v>6.0871666941618276E-3</v>
      </c>
    </row>
    <row r="14" spans="1:19" x14ac:dyDescent="0.25">
      <c r="A14">
        <v>1081</v>
      </c>
      <c r="B14">
        <v>1278</v>
      </c>
      <c r="C14">
        <v>1466</v>
      </c>
      <c r="D14" s="1">
        <f t="shared" si="0"/>
        <v>4.4977629503683775E-3</v>
      </c>
      <c r="E14" s="1">
        <f t="shared" si="1"/>
        <v>5.3174292789738998E-3</v>
      </c>
      <c r="F14" s="1">
        <f t="shared" si="2"/>
        <v>6.0996489225162258E-3</v>
      </c>
    </row>
    <row r="15" spans="1:19" x14ac:dyDescent="0.25">
      <c r="A15">
        <v>1082</v>
      </c>
      <c r="B15">
        <v>1277</v>
      </c>
      <c r="C15">
        <v>1460</v>
      </c>
      <c r="D15" s="1">
        <f t="shared" si="0"/>
        <v>4.5019236931531769E-3</v>
      </c>
      <c r="E15" s="1">
        <f t="shared" si="1"/>
        <v>5.3132685361891004E-3</v>
      </c>
      <c r="F15" s="1">
        <f t="shared" si="2"/>
        <v>6.0746844658074294E-3</v>
      </c>
    </row>
    <row r="16" spans="1:19" x14ac:dyDescent="0.25">
      <c r="A16">
        <v>1079</v>
      </c>
      <c r="B16">
        <v>1277</v>
      </c>
      <c r="C16">
        <v>1464</v>
      </c>
      <c r="D16" s="1">
        <f t="shared" si="0"/>
        <v>4.4894414647987779E-3</v>
      </c>
      <c r="E16" s="1">
        <f t="shared" si="1"/>
        <v>5.3132685361891004E-3</v>
      </c>
      <c r="F16" s="1">
        <f t="shared" si="2"/>
        <v>6.0913274369466261E-3</v>
      </c>
      <c r="H16" t="s">
        <v>24</v>
      </c>
    </row>
    <row r="17" spans="1:12" x14ac:dyDescent="0.25">
      <c r="A17">
        <v>1080</v>
      </c>
      <c r="B17">
        <v>1279</v>
      </c>
      <c r="C17">
        <v>1462</v>
      </c>
      <c r="D17" s="1">
        <f t="shared" si="0"/>
        <v>4.4936022075835773E-3</v>
      </c>
      <c r="E17" s="1">
        <f t="shared" si="1"/>
        <v>5.3215900217586992E-3</v>
      </c>
      <c r="F17" s="1">
        <f t="shared" si="2"/>
        <v>6.0830059513770282E-3</v>
      </c>
      <c r="H17">
        <f>((4/5)^(3/2)*P2*Q2*B26)/S2</f>
        <v>8.6662284302989785E-3</v>
      </c>
      <c r="J17" s="4">
        <v>2.0023179999999998</v>
      </c>
    </row>
    <row r="18" spans="1:12" x14ac:dyDescent="0.25">
      <c r="A18">
        <v>1080</v>
      </c>
      <c r="B18">
        <v>1279</v>
      </c>
      <c r="C18">
        <v>1461</v>
      </c>
      <c r="D18" s="1">
        <f t="shared" si="0"/>
        <v>4.4936022075835773E-3</v>
      </c>
      <c r="E18" s="1">
        <f t="shared" si="1"/>
        <v>5.3215900217586992E-3</v>
      </c>
      <c r="F18" s="1">
        <f t="shared" si="2"/>
        <v>6.0788452085922279E-3</v>
      </c>
    </row>
    <row r="19" spans="1:12" x14ac:dyDescent="0.25">
      <c r="A19">
        <v>1084</v>
      </c>
      <c r="B19">
        <v>1279</v>
      </c>
      <c r="C19">
        <v>1461</v>
      </c>
      <c r="D19" s="1">
        <f t="shared" si="0"/>
        <v>4.5102451787227757E-3</v>
      </c>
      <c r="E19" s="1">
        <f t="shared" si="1"/>
        <v>5.3215900217586992E-3</v>
      </c>
      <c r="F19" s="1">
        <f t="shared" si="2"/>
        <v>6.0788452085922279E-3</v>
      </c>
    </row>
    <row r="20" spans="1:12" x14ac:dyDescent="0.25">
      <c r="A20">
        <v>1082</v>
      </c>
      <c r="B20">
        <v>1276</v>
      </c>
      <c r="C20">
        <v>1462</v>
      </c>
      <c r="D20" s="1">
        <f t="shared" si="0"/>
        <v>4.5019236931531769E-3</v>
      </c>
      <c r="E20" s="1">
        <f t="shared" si="1"/>
        <v>5.3091077934043001E-3</v>
      </c>
      <c r="F20" s="1">
        <f t="shared" si="2"/>
        <v>6.0830059513770282E-3</v>
      </c>
    </row>
    <row r="21" spans="1:12" x14ac:dyDescent="0.25">
      <c r="A21">
        <v>1080</v>
      </c>
      <c r="B21">
        <v>1277</v>
      </c>
      <c r="C21">
        <v>1461</v>
      </c>
      <c r="D21" s="1">
        <f t="shared" si="0"/>
        <v>4.4936022075835773E-3</v>
      </c>
      <c r="E21" s="1">
        <f t="shared" si="1"/>
        <v>5.3132685361891004E-3</v>
      </c>
      <c r="F21" s="1">
        <f t="shared" si="2"/>
        <v>6.0788452085922279E-3</v>
      </c>
      <c r="J21" t="s">
        <v>13</v>
      </c>
      <c r="L21" t="s">
        <v>22</v>
      </c>
    </row>
    <row r="22" spans="1:12" x14ac:dyDescent="0.25">
      <c r="A22">
        <f>AVERAGE(A2:A21)</f>
        <v>1079.05</v>
      </c>
      <c r="B22" s="1">
        <f>AVERAGE(B2:B21)</f>
        <v>1275.8499999999999</v>
      </c>
      <c r="C22" s="1">
        <f>AVERAGE(C2:C21)</f>
        <v>1464.3</v>
      </c>
      <c r="D22" s="2">
        <f t="shared" si="0"/>
        <v>4.4896495019380173E-3</v>
      </c>
      <c r="E22" s="2">
        <f t="shared" si="1"/>
        <v>5.3084836819865802E-3</v>
      </c>
      <c r="F22" s="2">
        <f t="shared" si="2"/>
        <v>6.0925756597820669E-3</v>
      </c>
      <c r="G22" s="1" t="s">
        <v>18</v>
      </c>
      <c r="H22" s="1">
        <f>6.62618*10^-(34)*146*10^6/(9.27408*10^(-24)*E22)</f>
        <v>1.9650552268797412</v>
      </c>
      <c r="I22" s="1"/>
      <c r="J22">
        <f>ABS(H22-2.002)/2.002*100</f>
        <v>1.8453932627501783</v>
      </c>
      <c r="K22" t="s">
        <v>21</v>
      </c>
      <c r="L22">
        <f>(H23/H22)*100</f>
        <v>0.16325242667141138</v>
      </c>
    </row>
    <row r="23" spans="1:12" x14ac:dyDescent="0.25">
      <c r="A23">
        <f t="shared" ref="A23:F23" si="3">STDEV(A2:A21)</f>
        <v>3.776311204838589</v>
      </c>
      <c r="B23">
        <f t="shared" si="3"/>
        <v>2.6011131220468298</v>
      </c>
      <c r="C23">
        <f t="shared" si="3"/>
        <v>3.5407403329336593</v>
      </c>
      <c r="D23">
        <f t="shared" si="3"/>
        <v>1.5712259598690212E-5</v>
      </c>
      <c r="E23">
        <f t="shared" si="3"/>
        <v>1.082256265500392E-5</v>
      </c>
      <c r="F23">
        <f t="shared" si="3"/>
        <v>1.4732109793102524E-5</v>
      </c>
      <c r="G23" t="s">
        <v>19</v>
      </c>
      <c r="H23">
        <f>5*SQRT(5)*N2*O2*S2*B26*10^(-3)/(8*(B22*10^-3)^2*Q2*R2*P2)</f>
        <v>3.2080003433145859E-3</v>
      </c>
      <c r="J23">
        <f>ABS(2.002-H22)/H23</f>
        <v>11.516449241425676</v>
      </c>
      <c r="K23" t="s">
        <v>20</v>
      </c>
    </row>
    <row r="24" spans="1:12" x14ac:dyDescent="0.25">
      <c r="A24">
        <f t="shared" ref="A24:F24" si="4">A23/SQRT(20)</f>
        <v>0.84440885582132175</v>
      </c>
      <c r="B24">
        <f t="shared" si="4"/>
        <v>0.58162657580634181</v>
      </c>
      <c r="C24">
        <f t="shared" si="4"/>
        <v>0.79173360751148991</v>
      </c>
      <c r="D24">
        <f t="shared" si="4"/>
        <v>3.5133680542794879E-6</v>
      </c>
      <c r="E24">
        <f t="shared" si="4"/>
        <v>2.4199985787339369E-6</v>
      </c>
      <c r="F24">
        <f t="shared" si="4"/>
        <v>3.2941998949367604E-6</v>
      </c>
    </row>
    <row r="25" spans="1:12" ht="13" x14ac:dyDescent="0.3">
      <c r="A25" s="3" t="s">
        <v>14</v>
      </c>
      <c r="H25">
        <f>N2*O2*E24/(R2*E22^2)</f>
        <v>8.9581717512279412E-4</v>
      </c>
    </row>
    <row r="26" spans="1:12" x14ac:dyDescent="0.25">
      <c r="A26">
        <f>SQRT(A24^2+2^2)</f>
        <v>2.1709505558140827</v>
      </c>
      <c r="B26" s="1">
        <f>SQRT(B24^2+2^2)</f>
        <v>2.0828560856872014</v>
      </c>
      <c r="C26" s="1">
        <f>SQRT(C24^2+2^2)</f>
        <v>2.1510095548981547</v>
      </c>
    </row>
    <row r="27" spans="1:12" ht="13" x14ac:dyDescent="0.3">
      <c r="E27" s="3" t="s">
        <v>15</v>
      </c>
    </row>
    <row r="28" spans="1:12" ht="13" x14ac:dyDescent="0.3">
      <c r="A28" s="3" t="s">
        <v>16</v>
      </c>
      <c r="E28">
        <f>F22-D22</f>
        <v>1.6029261578440496E-3</v>
      </c>
    </row>
    <row r="29" spans="1:12" x14ac:dyDescent="0.25">
      <c r="A29">
        <f>AVERAGE(A2:A21,C2:C21)</f>
        <v>1271.675</v>
      </c>
      <c r="C29" s="1"/>
    </row>
    <row r="30" spans="1:12" x14ac:dyDescent="0.25">
      <c r="A30">
        <f>STDEV(A2:A21,C2:C21)</f>
        <v>195.1123788605309</v>
      </c>
    </row>
    <row r="31" spans="1:12" x14ac:dyDescent="0.25">
      <c r="A31">
        <f>A30/SQRT(39)</f>
        <v>31.242985011455524</v>
      </c>
    </row>
    <row r="33" spans="1:7" ht="13" x14ac:dyDescent="0.3">
      <c r="A33" s="3" t="s">
        <v>17</v>
      </c>
      <c r="C33" s="3" t="s">
        <v>18</v>
      </c>
      <c r="E33" s="1" t="s">
        <v>13</v>
      </c>
      <c r="G33" t="s">
        <v>23</v>
      </c>
    </row>
    <row r="34" spans="1:7" x14ac:dyDescent="0.25">
      <c r="A34">
        <f>AVERAGE(D2:D21,F2:F21)</f>
        <v>5.2911125808600421E-3</v>
      </c>
      <c r="C34">
        <f>N2*O2/(R2*A34)</f>
        <v>1.9715066437686655</v>
      </c>
      <c r="E34">
        <f>ABS(C34-2.002)/2.002*100</f>
        <v>1.5231446668998161</v>
      </c>
      <c r="F34" t="s">
        <v>21</v>
      </c>
      <c r="G34">
        <f>(C35/C34)*100</f>
        <v>2.4568372431207295</v>
      </c>
    </row>
    <row r="35" spans="1:7" x14ac:dyDescent="0.25">
      <c r="A35">
        <f>STDEV(D2:D21,F2:F21)</f>
        <v>8.118124225690419E-4</v>
      </c>
      <c r="C35">
        <f>N2*O2*A36/(R2*A34^2)</f>
        <v>4.8436709474708101E-2</v>
      </c>
      <c r="E35">
        <f>ABS(2.002-C34)/C35</f>
        <v>0.62955053227256985</v>
      </c>
      <c r="F35" t="s">
        <v>20</v>
      </c>
      <c r="G35">
        <v>2</v>
      </c>
    </row>
    <row r="36" spans="1:7" x14ac:dyDescent="0.25">
      <c r="A36">
        <f>A35/SQRT(39)</f>
        <v>1.2999402446201594E-4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zoomScaleNormal="100" workbookViewId="0">
      <selection activeCell="A36" sqref="A36"/>
    </sheetView>
  </sheetViews>
  <sheetFormatPr defaultColWidth="11.54296875" defaultRowHeight="12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1065</v>
      </c>
      <c r="B2">
        <v>1272</v>
      </c>
      <c r="C2">
        <v>1467</v>
      </c>
      <c r="D2" s="1">
        <f t="shared" ref="D2:D22" si="0">(4/5)^(3/2)*250*1.256*10^(-6)*A2*10^(-3)/(54*10^(-3))</f>
        <v>4.4311910658115829E-3</v>
      </c>
      <c r="E2" s="1">
        <f t="shared" ref="E2:E22" si="1">(4/5)^(3/2)*250*1.256*10^(-6)*B2*10^(-3)/(54*10^(-3))</f>
        <v>5.2924648222651017E-3</v>
      </c>
      <c r="F2" s="1">
        <f t="shared" ref="F2:F22" si="2">(4/5)^(3/2)*250*1.256*10^(-6)*C2*10^(-3)/(54*10^(-3))</f>
        <v>6.103809665301026E-3</v>
      </c>
      <c r="N2">
        <f>6.62618*10^(-34)</f>
        <v>6.626180000000001E-34</v>
      </c>
      <c r="O2">
        <f>146*10^6</f>
        <v>146000000</v>
      </c>
      <c r="P2">
        <v>250</v>
      </c>
      <c r="Q2">
        <f>1.256*10^(-6)</f>
        <v>1.2559999999999999E-6</v>
      </c>
      <c r="R2">
        <f>9.27408*10^(-24)</f>
        <v>9.27408E-24</v>
      </c>
      <c r="S2">
        <f>54*10^(-3)</f>
        <v>5.3999999999999999E-2</v>
      </c>
    </row>
    <row r="3" spans="1:19" x14ac:dyDescent="0.25">
      <c r="A3">
        <v>1076</v>
      </c>
      <c r="B3">
        <v>1279</v>
      </c>
      <c r="C3">
        <v>1466</v>
      </c>
      <c r="D3" s="1">
        <f t="shared" si="0"/>
        <v>4.4769592364443788E-3</v>
      </c>
      <c r="E3" s="1">
        <f t="shared" si="1"/>
        <v>5.3215900217586992E-3</v>
      </c>
      <c r="F3" s="1">
        <f t="shared" si="2"/>
        <v>6.0996489225162258E-3</v>
      </c>
    </row>
    <row r="4" spans="1:19" x14ac:dyDescent="0.25">
      <c r="A4">
        <v>1077</v>
      </c>
      <c r="B4">
        <v>1273</v>
      </c>
      <c r="C4">
        <v>1464</v>
      </c>
      <c r="D4" s="1">
        <f t="shared" si="0"/>
        <v>4.4811199792291782E-3</v>
      </c>
      <c r="E4" s="1">
        <f t="shared" si="1"/>
        <v>5.296625565049902E-3</v>
      </c>
      <c r="F4" s="1">
        <f t="shared" si="2"/>
        <v>6.0913274369466261E-3</v>
      </c>
    </row>
    <row r="5" spans="1:19" x14ac:dyDescent="0.25">
      <c r="A5">
        <v>1079</v>
      </c>
      <c r="B5">
        <v>1271</v>
      </c>
      <c r="C5">
        <v>1473</v>
      </c>
      <c r="D5" s="1">
        <f t="shared" si="0"/>
        <v>4.4894414647987779E-3</v>
      </c>
      <c r="E5" s="1">
        <f t="shared" si="1"/>
        <v>5.2883040794803032E-3</v>
      </c>
      <c r="F5" s="1">
        <f t="shared" si="2"/>
        <v>6.1287741220098233E-3</v>
      </c>
    </row>
    <row r="6" spans="1:19" x14ac:dyDescent="0.25">
      <c r="A6">
        <v>1081</v>
      </c>
      <c r="B6">
        <v>1272</v>
      </c>
      <c r="C6">
        <v>1472</v>
      </c>
      <c r="D6" s="1">
        <f t="shared" si="0"/>
        <v>4.4977629503683775E-3</v>
      </c>
      <c r="E6" s="1">
        <f t="shared" si="1"/>
        <v>5.2924648222651017E-3</v>
      </c>
      <c r="F6" s="1">
        <f t="shared" si="2"/>
        <v>6.1246133792250239E-3</v>
      </c>
    </row>
    <row r="7" spans="1:19" x14ac:dyDescent="0.25">
      <c r="A7">
        <v>1080</v>
      </c>
      <c r="B7">
        <v>1275</v>
      </c>
      <c r="C7">
        <v>1463</v>
      </c>
      <c r="D7" s="1">
        <f t="shared" si="0"/>
        <v>4.4936022075835773E-3</v>
      </c>
      <c r="E7" s="1">
        <f t="shared" si="1"/>
        <v>5.3049470506195007E-3</v>
      </c>
      <c r="F7" s="1">
        <f t="shared" si="2"/>
        <v>6.0871666941618276E-3</v>
      </c>
    </row>
    <row r="8" spans="1:19" x14ac:dyDescent="0.25">
      <c r="A8">
        <v>1079</v>
      </c>
      <c r="B8">
        <v>1275</v>
      </c>
      <c r="C8">
        <v>1462</v>
      </c>
      <c r="D8" s="1">
        <f t="shared" si="0"/>
        <v>4.4894414647987779E-3</v>
      </c>
      <c r="E8" s="1">
        <f t="shared" si="1"/>
        <v>5.3049470506195007E-3</v>
      </c>
      <c r="F8" s="1">
        <f t="shared" si="2"/>
        <v>6.0830059513770282E-3</v>
      </c>
    </row>
    <row r="9" spans="1:19" x14ac:dyDescent="0.25">
      <c r="A9">
        <v>1080</v>
      </c>
      <c r="B9">
        <v>1278</v>
      </c>
      <c r="C9">
        <v>1464</v>
      </c>
      <c r="D9" s="1">
        <f t="shared" si="0"/>
        <v>4.4936022075835773E-3</v>
      </c>
      <c r="E9" s="1">
        <f t="shared" si="1"/>
        <v>5.3174292789738998E-3</v>
      </c>
      <c r="F9" s="1">
        <f t="shared" si="2"/>
        <v>6.0913274369466261E-3</v>
      </c>
    </row>
    <row r="10" spans="1:19" x14ac:dyDescent="0.25">
      <c r="A10">
        <v>1079</v>
      </c>
      <c r="B10">
        <v>1277</v>
      </c>
      <c r="C10">
        <v>1465</v>
      </c>
      <c r="D10" s="1">
        <f t="shared" si="0"/>
        <v>4.4894414647987779E-3</v>
      </c>
      <c r="E10" s="1">
        <f t="shared" si="1"/>
        <v>5.3132685361891004E-3</v>
      </c>
      <c r="F10" s="1">
        <f t="shared" si="2"/>
        <v>6.0954881797314264E-3</v>
      </c>
    </row>
    <row r="11" spans="1:19" x14ac:dyDescent="0.25">
      <c r="D11" s="1">
        <f t="shared" si="0"/>
        <v>0</v>
      </c>
      <c r="E11" s="1">
        <f t="shared" si="1"/>
        <v>0</v>
      </c>
      <c r="F11" s="1">
        <f t="shared" si="2"/>
        <v>0</v>
      </c>
    </row>
    <row r="12" spans="1:19" x14ac:dyDescent="0.25">
      <c r="D12" s="1">
        <f t="shared" si="0"/>
        <v>0</v>
      </c>
      <c r="E12" s="1">
        <f t="shared" si="1"/>
        <v>0</v>
      </c>
      <c r="F12" s="1">
        <f t="shared" si="2"/>
        <v>0</v>
      </c>
    </row>
    <row r="13" spans="1:19" x14ac:dyDescent="0.25">
      <c r="D13" s="1">
        <f t="shared" si="0"/>
        <v>0</v>
      </c>
      <c r="E13" s="1">
        <f t="shared" si="1"/>
        <v>0</v>
      </c>
      <c r="F13" s="1">
        <f t="shared" si="2"/>
        <v>0</v>
      </c>
    </row>
    <row r="14" spans="1:19" x14ac:dyDescent="0.25">
      <c r="D14" s="1">
        <f t="shared" si="0"/>
        <v>0</v>
      </c>
      <c r="E14" s="1">
        <f t="shared" si="1"/>
        <v>0</v>
      </c>
      <c r="F14" s="1">
        <f t="shared" si="2"/>
        <v>0</v>
      </c>
    </row>
    <row r="15" spans="1:19" x14ac:dyDescent="0.25">
      <c r="D15" s="1">
        <f t="shared" si="0"/>
        <v>0</v>
      </c>
      <c r="E15" s="1">
        <f t="shared" si="1"/>
        <v>0</v>
      </c>
      <c r="F15" s="1">
        <f t="shared" si="2"/>
        <v>0</v>
      </c>
    </row>
    <row r="16" spans="1:19" x14ac:dyDescent="0.25">
      <c r="D16" s="1">
        <f t="shared" si="0"/>
        <v>0</v>
      </c>
      <c r="E16" s="1">
        <f t="shared" si="1"/>
        <v>0</v>
      </c>
      <c r="F16" s="1">
        <f t="shared" si="2"/>
        <v>0</v>
      </c>
    </row>
    <row r="17" spans="1:10" x14ac:dyDescent="0.25">
      <c r="D17" s="1">
        <f t="shared" si="0"/>
        <v>0</v>
      </c>
      <c r="E17" s="1">
        <f t="shared" si="1"/>
        <v>0</v>
      </c>
      <c r="F17" s="1">
        <f t="shared" si="2"/>
        <v>0</v>
      </c>
    </row>
    <row r="18" spans="1:10" x14ac:dyDescent="0.25">
      <c r="D18" s="1">
        <f t="shared" si="0"/>
        <v>0</v>
      </c>
      <c r="E18" s="1">
        <f t="shared" si="1"/>
        <v>0</v>
      </c>
      <c r="F18" s="1">
        <f t="shared" si="2"/>
        <v>0</v>
      </c>
    </row>
    <row r="19" spans="1:10" x14ac:dyDescent="0.25">
      <c r="D19" s="1">
        <f t="shared" si="0"/>
        <v>0</v>
      </c>
      <c r="E19" s="1">
        <f t="shared" si="1"/>
        <v>0</v>
      </c>
      <c r="F19" s="1">
        <f t="shared" si="2"/>
        <v>0</v>
      </c>
    </row>
    <row r="20" spans="1:10" x14ac:dyDescent="0.25">
      <c r="D20" s="1">
        <f t="shared" si="0"/>
        <v>0</v>
      </c>
      <c r="E20" s="1">
        <f t="shared" si="1"/>
        <v>0</v>
      </c>
      <c r="F20" s="1">
        <f t="shared" si="2"/>
        <v>0</v>
      </c>
    </row>
    <row r="21" spans="1:10" x14ac:dyDescent="0.25">
      <c r="D21" s="1">
        <f t="shared" si="0"/>
        <v>0</v>
      </c>
      <c r="E21" s="1">
        <f t="shared" si="1"/>
        <v>0</v>
      </c>
      <c r="F21" s="1">
        <f t="shared" si="2"/>
        <v>0</v>
      </c>
      <c r="J21" t="s">
        <v>13</v>
      </c>
    </row>
    <row r="22" spans="1:10" x14ac:dyDescent="0.25">
      <c r="A22">
        <f>AVERAGE(A2:A21)</f>
        <v>1077.3333333333333</v>
      </c>
      <c r="B22" s="1">
        <f>AVERAGE(B2:B21)</f>
        <v>1274.6666666666667</v>
      </c>
      <c r="C22" s="1">
        <f>AVERAGE(C2:C21)</f>
        <v>1466.2222222222222</v>
      </c>
      <c r="D22" s="2">
        <f t="shared" si="0"/>
        <v>4.4825068934907777E-3</v>
      </c>
      <c r="E22" s="2">
        <f t="shared" si="1"/>
        <v>5.3035601363579021E-3</v>
      </c>
      <c r="F22" s="2">
        <f t="shared" si="2"/>
        <v>6.1005735320239594E-3</v>
      </c>
      <c r="G22" s="1"/>
      <c r="H22" s="1">
        <f>6.62618*10^-(34)*146*10^6/(9.27408*10^(-24)*E22)</f>
        <v>1.966879480555322</v>
      </c>
      <c r="I22" s="1"/>
      <c r="J22">
        <f>ABS(H22-2.002)/2.002*100</f>
        <v>1.7542717005333546</v>
      </c>
    </row>
    <row r="23" spans="1:10" x14ac:dyDescent="0.25">
      <c r="A23">
        <f t="shared" ref="A23:F23" si="3">STDEV(A2:A21)</f>
        <v>4.8733971724044816</v>
      </c>
      <c r="B23">
        <f t="shared" si="3"/>
        <v>2.8722813232690139</v>
      </c>
      <c r="C23">
        <f t="shared" si="3"/>
        <v>3.8658045015810676</v>
      </c>
      <c r="D23">
        <f t="shared" si="3"/>
        <v>2.2879890743982699E-3</v>
      </c>
      <c r="E23">
        <f t="shared" si="3"/>
        <v>2.7070425275307307E-3</v>
      </c>
      <c r="F23">
        <f t="shared" si="3"/>
        <v>3.1138587243306568E-3</v>
      </c>
      <c r="H23">
        <f>5*SQRT(5)*N2*O2*S2*B26*10^(-3)/(8*(B22*10^-3)^2*Q2*R2*P2)</f>
        <v>3.3894542753658149E-3</v>
      </c>
      <c r="J23">
        <f>ABS(2.002-H22)/H23</f>
        <v>10.361703268850645</v>
      </c>
    </row>
    <row r="24" spans="1:10" x14ac:dyDescent="0.25">
      <c r="A24">
        <f t="shared" ref="A24:F24" si="4">A23/SQRT(10)</f>
        <v>1.541103500742244</v>
      </c>
      <c r="B24">
        <f t="shared" si="4"/>
        <v>0.90829510622924725</v>
      </c>
      <c r="C24">
        <f t="shared" si="4"/>
        <v>1.2224747213928167</v>
      </c>
      <c r="D24">
        <f t="shared" si="4"/>
        <v>7.2352567366789765E-4</v>
      </c>
      <c r="E24">
        <f t="shared" si="4"/>
        <v>8.5604201099361737E-4</v>
      </c>
      <c r="F24">
        <f t="shared" si="4"/>
        <v>9.8468858808712441E-4</v>
      </c>
    </row>
    <row r="25" spans="1:10" x14ac:dyDescent="0.25">
      <c r="A25" t="s">
        <v>14</v>
      </c>
      <c r="H25">
        <f>N2*O2*E24/(R2*E22^2)</f>
        <v>0.31747192878497715</v>
      </c>
    </row>
    <row r="26" spans="1:10" x14ac:dyDescent="0.25">
      <c r="A26">
        <f>SQRT(A24^2+2^2)</f>
        <v>2.5248762345905194</v>
      </c>
      <c r="B26" s="1">
        <f>SQRT(B24^2+2^2)</f>
        <v>2.1965882636488794</v>
      </c>
      <c r="C26" s="1">
        <f>SQRT(C24^2+2^2)</f>
        <v>2.3440231322332221</v>
      </c>
    </row>
    <row r="27" spans="1:10" x14ac:dyDescent="0.25">
      <c r="E27" t="s">
        <v>15</v>
      </c>
    </row>
    <row r="28" spans="1:10" x14ac:dyDescent="0.25">
      <c r="A28" t="s">
        <v>16</v>
      </c>
      <c r="E28">
        <f>F22-D22</f>
        <v>1.6180666385331817E-3</v>
      </c>
    </row>
    <row r="29" spans="1:10" x14ac:dyDescent="0.25">
      <c r="A29">
        <f>AVERAGE(A2:A21,C2:C21)</f>
        <v>1271.7777777777778</v>
      </c>
      <c r="C29" s="1"/>
    </row>
    <row r="30" spans="1:10" x14ac:dyDescent="0.25">
      <c r="A30">
        <f>STDEV(A2:A21,C2:C21)</f>
        <v>200.12718178420675</v>
      </c>
    </row>
    <row r="31" spans="1:10" x14ac:dyDescent="0.25">
      <c r="A31">
        <f>A30/SQRT(20)</f>
        <v>44.749798261494391</v>
      </c>
    </row>
    <row r="33" spans="1:5" x14ac:dyDescent="0.25">
      <c r="A33" t="s">
        <v>17</v>
      </c>
      <c r="C33" t="s">
        <v>18</v>
      </c>
    </row>
    <row r="34" spans="1:5" x14ac:dyDescent="0.25">
      <c r="A34">
        <f>AVERAGE(D2:D10,F2:F10)</f>
        <v>5.2915402127573681E-3</v>
      </c>
      <c r="C34">
        <f>N2*O2/(R2*A34)</f>
        <v>1.9713473179216023</v>
      </c>
      <c r="E34">
        <f>ABS(C34-2.002)/2.002*100</f>
        <v>1.5311030009189532</v>
      </c>
    </row>
    <row r="35" spans="1:5" x14ac:dyDescent="0.25">
      <c r="A35">
        <f>STDEV(D2:D10,F1:F10)</f>
        <v>8.3267772765091737E-4</v>
      </c>
      <c r="C35">
        <f>N2*O2*A35/(R2*A34*2)</f>
        <v>8.2074850254884525E-4</v>
      </c>
      <c r="E35">
        <f>ABS(2.002-C34)/C35</f>
        <v>37.347228759120654</v>
      </c>
    </row>
    <row r="36" spans="1:5" x14ac:dyDescent="0.25">
      <c r="A36">
        <f>A35/SQRT(20)</f>
        <v>1.8619240023775075E-4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natassa.pittas6@outlook.com</cp:lastModifiedBy>
  <cp:revision>2</cp:revision>
  <dcterms:created xsi:type="dcterms:W3CDTF">2021-09-09T13:49:57Z</dcterms:created>
  <dcterms:modified xsi:type="dcterms:W3CDTF">2021-12-07T20:14:45Z</dcterms:modified>
  <dc:language>en-US</dc:language>
</cp:coreProperties>
</file>