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npitta03_ucy_ac_cy/Documents/Desktop/πανεπιστήμιο κύπρου/5ο εξάμηνο/Εργαστηριακή 2/Πείραμα 9-Φασματοσκοπία ακτινών γ/"/>
    </mc:Choice>
  </mc:AlternateContent>
  <xr:revisionPtr revIDLastSave="263" documentId="8_{A938F587-97C9-45B9-9D7A-CCA5766ECF1E}" xr6:coauthVersionLast="47" xr6:coauthVersionMax="47" xr10:uidLastSave="{FE512F53-3A16-48E9-AAA2-6847ECCD8E43}"/>
  <bookViews>
    <workbookView xWindow="-110" yWindow="-110" windowWidth="19420" windowHeight="10420" xr2:uid="{6A045CE3-4034-466E-BB3F-F707738B0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" i="1" l="1"/>
  <c r="C10" i="1"/>
  <c r="C11" i="1"/>
  <c r="C12" i="1"/>
  <c r="C9" i="1"/>
  <c r="G4" i="1"/>
  <c r="F12" i="1"/>
  <c r="H12" i="1" s="1"/>
  <c r="F13" i="1"/>
  <c r="H13" i="1" s="1"/>
  <c r="F14" i="1"/>
  <c r="H14" i="1" s="1"/>
  <c r="F15" i="1"/>
  <c r="F16" i="1"/>
  <c r="F17" i="1"/>
  <c r="H17" i="1" s="1"/>
  <c r="F11" i="1"/>
  <c r="E12" i="1"/>
  <c r="E13" i="1"/>
  <c r="E14" i="1"/>
  <c r="E15" i="1"/>
  <c r="G15" i="1" s="1"/>
  <c r="E16" i="1"/>
  <c r="E17" i="1"/>
  <c r="E11" i="1"/>
  <c r="H16" i="1"/>
  <c r="AC12" i="1"/>
  <c r="Y12" i="1"/>
  <c r="U12" i="1"/>
  <c r="Q12" i="1"/>
  <c r="AB12" i="1"/>
  <c r="X12" i="1"/>
  <c r="T12" i="1"/>
  <c r="T1" i="1"/>
  <c r="R1" i="1"/>
  <c r="H15" i="1"/>
  <c r="G14" i="1" l="1"/>
  <c r="G12" i="1"/>
  <c r="G13" i="1"/>
  <c r="G17" i="1"/>
  <c r="G16" i="1"/>
  <c r="E19" i="1" l="1"/>
  <c r="G7" i="1"/>
  <c r="G5" i="1"/>
  <c r="G6" i="1"/>
  <c r="F4" i="1"/>
  <c r="F5" i="1"/>
  <c r="F6" i="1"/>
  <c r="F7" i="1"/>
  <c r="T4" i="1"/>
  <c r="P10" i="1"/>
  <c r="P2" i="1"/>
  <c r="P4" i="1"/>
  <c r="P5" i="1" s="1"/>
  <c r="P6" i="1" s="1"/>
  <c r="P7" i="1" s="1"/>
  <c r="P8" i="1" s="1"/>
  <c r="P9" i="1" s="1"/>
  <c r="X4" i="1" l="1"/>
  <c r="T5" i="1"/>
  <c r="G11" i="1"/>
  <c r="H11" i="1"/>
  <c r="T6" i="1" l="1"/>
  <c r="X5" i="1"/>
  <c r="X6" i="1" s="1"/>
  <c r="X7" i="1" s="1"/>
  <c r="X8" i="1" s="1"/>
  <c r="X9" i="1" s="1"/>
  <c r="X10" i="1" s="1"/>
  <c r="AB4" i="1"/>
  <c r="AB5" i="1" s="1"/>
  <c r="AB6" i="1" s="1"/>
  <c r="AB7" i="1" s="1"/>
  <c r="AB8" i="1" s="1"/>
  <c r="AB9" i="1" s="1"/>
  <c r="AB10" i="1" s="1"/>
  <c r="T7" i="1" l="1"/>
  <c r="T8" i="1" l="1"/>
  <c r="T9" i="1" l="1"/>
  <c r="F19" i="1" l="1"/>
  <c r="T10" i="1"/>
  <c r="H19" i="1" l="1"/>
  <c r="G19" i="1" l="1"/>
  <c r="I20" i="1"/>
  <c r="E21" i="1" l="1"/>
  <c r="E20" i="1"/>
  <c r="I17" i="1" l="1"/>
  <c r="I13" i="1"/>
  <c r="I14" i="1"/>
  <c r="I15" i="1"/>
  <c r="I12" i="1"/>
  <c r="I16" i="1"/>
  <c r="I11" i="1"/>
  <c r="I19" i="1" l="1"/>
  <c r="I21" i="1" s="1"/>
  <c r="G21" i="1" s="1"/>
  <c r="G20" i="1" l="1"/>
</calcChain>
</file>

<file path=xl/sharedStrings.xml><?xml version="1.0" encoding="utf-8"?>
<sst xmlns="http://schemas.openxmlformats.org/spreadsheetml/2006/main" count="66" uniqueCount="30">
  <si>
    <t>Ραδιοπηγή</t>
  </si>
  <si>
    <t>Cs</t>
  </si>
  <si>
    <t>Co</t>
  </si>
  <si>
    <t>Na</t>
  </si>
  <si>
    <t>Εγ theor</t>
  </si>
  <si>
    <t>Εγ exp</t>
  </si>
  <si>
    <t>Te theor</t>
  </si>
  <si>
    <t>Te exp</t>
  </si>
  <si>
    <t>ΔΕ exp</t>
  </si>
  <si>
    <t>Ι(x)</t>
  </si>
  <si>
    <t>x</t>
  </si>
  <si>
    <t>Io</t>
  </si>
  <si>
    <t>Io(counts/sec)</t>
  </si>
  <si>
    <t>lnI</t>
  </si>
  <si>
    <t>xy</t>
  </si>
  <si>
    <t>x^2</t>
  </si>
  <si>
    <t>(y-ax-b)^2</t>
  </si>
  <si>
    <t>SUM</t>
  </si>
  <si>
    <t>a</t>
  </si>
  <si>
    <t>b</t>
  </si>
  <si>
    <t>sa</t>
  </si>
  <si>
    <t>sb</t>
  </si>
  <si>
    <t>D</t>
  </si>
  <si>
    <t>sy</t>
  </si>
  <si>
    <t>μ</t>
  </si>
  <si>
    <t>σμ</t>
  </si>
  <si>
    <t>σ</t>
  </si>
  <si>
    <t>Να</t>
  </si>
  <si>
    <t>Διακριτική ικανότητα</t>
  </si>
  <si>
    <t>ΔΕ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</si>
</sst>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11AE-A7A3-4F5A-8DC8-063DD98E6CD9}">
  <dimension ref="A1:AD21"/>
  <sheetViews>
    <sheetView tabSelected="1" topLeftCell="G1" zoomScaleNormal="100" workbookViewId="0">
      <selection activeCell="P12" sqref="P12"/>
    </sheetView>
  </sheetViews>
  <sheetFormatPr defaultRowHeight="14.5" x14ac:dyDescent="0.35"/>
  <cols>
    <col min="3" max="3" width="13.26953125" customWidth="1"/>
    <col min="7" max="7" width="11.81640625" bestFit="1" customWidth="1"/>
    <col min="9" max="9" width="11.81640625" bestFit="1" customWidth="1"/>
    <col min="11" max="11" width="10.54296875" customWidth="1"/>
    <col min="18" max="18" width="11.81640625" bestFit="1" customWidth="1"/>
    <col min="23" max="23" width="11.81640625" bestFit="1" customWidth="1"/>
  </cols>
  <sheetData>
    <row r="1" spans="1:30" x14ac:dyDescent="0.35">
      <c r="O1" t="s">
        <v>1</v>
      </c>
      <c r="R1">
        <f>6.022*10^23</f>
        <v>6.0219999999999996E+23</v>
      </c>
      <c r="S1">
        <v>208</v>
      </c>
      <c r="T1">
        <f>10^24</f>
        <v>9.9999999999999998E+23</v>
      </c>
      <c r="W1" t="s">
        <v>2</v>
      </c>
      <c r="AA1" t="s">
        <v>27</v>
      </c>
    </row>
    <row r="2" spans="1:30" x14ac:dyDescent="0.35">
      <c r="O2" t="s">
        <v>11</v>
      </c>
      <c r="P2">
        <f>K4</f>
        <v>1577.69</v>
      </c>
      <c r="S2" t="s">
        <v>11</v>
      </c>
      <c r="T2">
        <v>556.38</v>
      </c>
      <c r="W2" t="s">
        <v>11</v>
      </c>
      <c r="X2">
        <v>455.15</v>
      </c>
      <c r="AA2" t="s">
        <v>11</v>
      </c>
      <c r="AB2">
        <v>112.98</v>
      </c>
    </row>
    <row r="3" spans="1:30" x14ac:dyDescent="0.35">
      <c r="B3" t="s">
        <v>0</v>
      </c>
      <c r="C3" t="s">
        <v>4</v>
      </c>
      <c r="D3" t="s">
        <v>5</v>
      </c>
      <c r="E3" t="s">
        <v>8</v>
      </c>
      <c r="F3" t="s">
        <v>6</v>
      </c>
      <c r="G3" t="s">
        <v>7</v>
      </c>
      <c r="I3" t="s">
        <v>0</v>
      </c>
      <c r="J3" t="s">
        <v>4</v>
      </c>
      <c r="K3" t="s">
        <v>12</v>
      </c>
      <c r="O3" t="s">
        <v>9</v>
      </c>
      <c r="P3" t="s">
        <v>10</v>
      </c>
      <c r="S3" t="s">
        <v>9</v>
      </c>
      <c r="T3" t="s">
        <v>10</v>
      </c>
      <c r="W3" t="s">
        <v>9</v>
      </c>
      <c r="X3" t="s">
        <v>10</v>
      </c>
      <c r="AA3" t="s">
        <v>9</v>
      </c>
      <c r="AB3" t="s">
        <v>10</v>
      </c>
    </row>
    <row r="4" spans="1:30" x14ac:dyDescent="0.35">
      <c r="B4" t="s">
        <v>1</v>
      </c>
      <c r="C4">
        <v>662</v>
      </c>
      <c r="D4">
        <v>663.6</v>
      </c>
      <c r="E4">
        <v>41.99</v>
      </c>
      <c r="F4">
        <f>C4*(C4/511)*(1-COS(PI()))/(1+(C4/511)*(1-COS(PI())))</f>
        <v>477.65013623978206</v>
      </c>
      <c r="G4">
        <f>D4*(D4/511)*(1-COS(PI()))/(1+(D4/511)*(1-COS(PI())))</f>
        <v>479.12627570449354</v>
      </c>
      <c r="I4" t="s">
        <v>1</v>
      </c>
      <c r="J4">
        <v>662</v>
      </c>
      <c r="K4">
        <v>1577.69</v>
      </c>
      <c r="O4">
        <v>745.44</v>
      </c>
      <c r="P4">
        <f>(56.88/49) +(55.88/49)</f>
        <v>2.3012244897959189</v>
      </c>
      <c r="Q4" t="s">
        <v>24</v>
      </c>
      <c r="R4">
        <v>0.101691224192687</v>
      </c>
      <c r="S4">
        <v>229.84</v>
      </c>
      <c r="T4">
        <f>55.48/49</f>
        <v>1.1322448979591837</v>
      </c>
      <c r="U4" t="s">
        <v>24</v>
      </c>
      <c r="V4">
        <v>5.06507814647571E-2</v>
      </c>
      <c r="W4">
        <v>195.01</v>
      </c>
      <c r="X4">
        <f>T4</f>
        <v>1.1322448979591837</v>
      </c>
      <c r="Y4" t="s">
        <v>24</v>
      </c>
      <c r="Z4">
        <v>5.3516625531262803E-2</v>
      </c>
      <c r="AA4">
        <v>31.24</v>
      </c>
      <c r="AB4">
        <f>X4</f>
        <v>1.1322448979591837</v>
      </c>
      <c r="AC4" t="s">
        <v>24</v>
      </c>
      <c r="AD4">
        <v>0.120131365297894</v>
      </c>
    </row>
    <row r="5" spans="1:30" x14ac:dyDescent="0.35">
      <c r="B5" t="s">
        <v>2</v>
      </c>
      <c r="C5">
        <v>1173</v>
      </c>
      <c r="D5">
        <v>1174.0899999999999</v>
      </c>
      <c r="E5">
        <v>48.7</v>
      </c>
      <c r="F5">
        <f>C5*(C5/511)*(1-COS(PI()))/(1+(C5/511)*(1-COS(PI())))</f>
        <v>963.19845992299611</v>
      </c>
      <c r="G5">
        <f t="shared" ref="G5:G6" si="0">D5*(D5/511)*(1-COS(PI()))/(1+(D5/511)*(1-COS(PI())))</f>
        <v>964.25361684119218</v>
      </c>
      <c r="I5" t="s">
        <v>2</v>
      </c>
      <c r="J5">
        <v>1173</v>
      </c>
      <c r="K5">
        <v>556.38</v>
      </c>
      <c r="O5">
        <v>670.77</v>
      </c>
      <c r="P5">
        <f>P4 +(56.82/49)</f>
        <v>3.4608163265306127</v>
      </c>
      <c r="Q5" t="s">
        <v>25</v>
      </c>
      <c r="R5">
        <v>9.6637350428331663E-6</v>
      </c>
      <c r="S5">
        <v>208.56</v>
      </c>
      <c r="T5">
        <f>T4+(56.39/49)</f>
        <v>2.2830612244897956</v>
      </c>
      <c r="U5" t="s">
        <v>25</v>
      </c>
      <c r="V5">
        <v>2.382327537249539E-4</v>
      </c>
      <c r="W5">
        <v>184.36</v>
      </c>
      <c r="X5">
        <f>X4+(56.39/49)</f>
        <v>2.2830612244897956</v>
      </c>
      <c r="Y5" t="s">
        <v>25</v>
      </c>
      <c r="Z5">
        <v>4.933917245628004E-5</v>
      </c>
      <c r="AA5">
        <v>28.13</v>
      </c>
      <c r="AB5">
        <f>AB4+(56.39/49)</f>
        <v>2.2830612244897956</v>
      </c>
      <c r="AC5" t="s">
        <v>25</v>
      </c>
      <c r="AD5">
        <v>2.5030146952129026E-4</v>
      </c>
    </row>
    <row r="6" spans="1:30" x14ac:dyDescent="0.35">
      <c r="B6" t="s">
        <v>2</v>
      </c>
      <c r="C6">
        <v>1333</v>
      </c>
      <c r="D6">
        <v>1331.69</v>
      </c>
      <c r="E6">
        <v>55.26</v>
      </c>
      <c r="F6">
        <f t="shared" ref="F6:F7" si="1">C6*(C6/511)*(1-COS(PI()))/(1+(C6/511)*(1-COS(PI())))</f>
        <v>1118.5955303745673</v>
      </c>
      <c r="G6">
        <f t="shared" si="0"/>
        <v>1117.3194489002578</v>
      </c>
      <c r="I6" t="s">
        <v>2</v>
      </c>
      <c r="J6">
        <v>1333</v>
      </c>
      <c r="K6">
        <v>455.15</v>
      </c>
      <c r="O6">
        <v>594.42999999999995</v>
      </c>
      <c r="P6">
        <f>P5+(56.3/(7*6.99))</f>
        <v>4.611439665995154</v>
      </c>
      <c r="S6">
        <v>205.93</v>
      </c>
      <c r="T6">
        <f>T5+(56.63/49)</f>
        <v>3.4387755102040813</v>
      </c>
      <c r="W6">
        <v>171.99</v>
      </c>
      <c r="X6">
        <f>X5+(56.63/49)</f>
        <v>3.4387755102040813</v>
      </c>
      <c r="AA6">
        <v>24.28</v>
      </c>
      <c r="AB6">
        <f>AB5+(56.63/49)</f>
        <v>3.4387755102040813</v>
      </c>
    </row>
    <row r="7" spans="1:30" x14ac:dyDescent="0.35">
      <c r="B7" t="s">
        <v>3</v>
      </c>
      <c r="C7">
        <v>1275</v>
      </c>
      <c r="D7">
        <v>1280.48</v>
      </c>
      <c r="E7">
        <v>38.5</v>
      </c>
      <c r="F7">
        <f t="shared" si="1"/>
        <v>1062.1528912120223</v>
      </c>
      <c r="G7">
        <f>D7*(D7/511)*(1-COS(PI()))/(1+(D7/511)*(1-COS(PI())))</f>
        <v>1067.4807161551585</v>
      </c>
      <c r="I7" t="s">
        <v>3</v>
      </c>
      <c r="J7">
        <v>1275</v>
      </c>
      <c r="K7">
        <v>112.98</v>
      </c>
      <c r="O7">
        <v>525.21</v>
      </c>
      <c r="P7">
        <f>P6+ (56.75/49)</f>
        <v>5.7696029313012769</v>
      </c>
      <c r="S7">
        <v>198.21</v>
      </c>
      <c r="T7">
        <f>T6+(56.75/49)</f>
        <v>4.5969387755102034</v>
      </c>
      <c r="W7">
        <v>163.69999999999999</v>
      </c>
      <c r="X7">
        <f>X6+(56.75/49)</f>
        <v>4.5969387755102034</v>
      </c>
      <c r="AA7">
        <v>21.72</v>
      </c>
      <c r="AB7">
        <f>AB6+(56.75/49)</f>
        <v>4.5969387755102034</v>
      </c>
    </row>
    <row r="8" spans="1:30" x14ac:dyDescent="0.35">
      <c r="A8" t="s">
        <v>0</v>
      </c>
      <c r="B8" t="s">
        <v>5</v>
      </c>
      <c r="C8" t="s">
        <v>28</v>
      </c>
      <c r="O8">
        <v>469.93</v>
      </c>
      <c r="P8">
        <f>P7 + (56.63/49)</f>
        <v>6.9253172170155626</v>
      </c>
      <c r="S8">
        <v>184.69</v>
      </c>
      <c r="T8">
        <f>T7+(56.3/(7*6.99))</f>
        <v>5.7475621149747447</v>
      </c>
      <c r="W8">
        <v>149.12</v>
      </c>
      <c r="X8">
        <f>X7+(56.3/(7*6.99))</f>
        <v>5.7475621149747447</v>
      </c>
      <c r="AA8">
        <v>17.84</v>
      </c>
      <c r="AB8">
        <f>AB7+(56.3/(7*6.99))</f>
        <v>5.7475621149747447</v>
      </c>
    </row>
    <row r="9" spans="1:30" x14ac:dyDescent="0.35">
      <c r="A9" t="s">
        <v>1</v>
      </c>
      <c r="B9">
        <v>663.6</v>
      </c>
      <c r="C9">
        <f>E4*100/D4</f>
        <v>6.3276069921639539</v>
      </c>
      <c r="O9">
        <v>414.7</v>
      </c>
      <c r="P9">
        <f>P8 + (56.39/49)</f>
        <v>8.0761335435461739</v>
      </c>
      <c r="S9">
        <v>171.32</v>
      </c>
      <c r="T9">
        <f>T8+(56.82/49)</f>
        <v>6.9071539517094385</v>
      </c>
      <c r="W9">
        <v>144.26</v>
      </c>
      <c r="X9">
        <f>X8+(56.82/49)</f>
        <v>6.9071539517094385</v>
      </c>
      <c r="AA9">
        <v>15.49</v>
      </c>
      <c r="AB9">
        <f>AB8+(56.82/49)</f>
        <v>6.9071539517094385</v>
      </c>
    </row>
    <row r="10" spans="1:30" x14ac:dyDescent="0.35">
      <c r="A10" t="s">
        <v>2</v>
      </c>
      <c r="B10">
        <v>1174.0899999999999</v>
      </c>
      <c r="C10">
        <f>E5*100/D5</f>
        <v>4.147893262015689</v>
      </c>
      <c r="E10" t="s">
        <v>13</v>
      </c>
      <c r="F10" t="s">
        <v>10</v>
      </c>
      <c r="G10" t="s">
        <v>14</v>
      </c>
      <c r="H10" t="s">
        <v>15</v>
      </c>
      <c r="I10" t="s">
        <v>16</v>
      </c>
      <c r="O10">
        <v>841.75</v>
      </c>
      <c r="P10">
        <f>55.88/49</f>
        <v>1.1404081632653063</v>
      </c>
      <c r="S10">
        <v>157.34</v>
      </c>
      <c r="T10">
        <f>T9+(56.88/49)</f>
        <v>8.0679702782400504</v>
      </c>
      <c r="W10">
        <v>135.19999999999999</v>
      </c>
      <c r="X10">
        <f>X9+(56.88/49)</f>
        <v>8.0679702782400504</v>
      </c>
      <c r="AA10">
        <v>14.1</v>
      </c>
      <c r="AB10">
        <f>AB9+(56.88/49)</f>
        <v>8.0679702782400504</v>
      </c>
    </row>
    <row r="11" spans="1:30" x14ac:dyDescent="0.35">
      <c r="A11" t="s">
        <v>2</v>
      </c>
      <c r="B11">
        <v>1331.69</v>
      </c>
      <c r="C11">
        <f>E6*100/D6</f>
        <v>4.1496143997476889</v>
      </c>
      <c r="E11">
        <f>LN(O4)</f>
        <v>6.6139746480684867</v>
      </c>
      <c r="F11">
        <f>P4</f>
        <v>2.3012244897959189</v>
      </c>
      <c r="G11">
        <f>E11*F11</f>
        <v>15.220240435024545</v>
      </c>
      <c r="H11">
        <f>F11^2</f>
        <v>5.2956341524364872</v>
      </c>
      <c r="I11">
        <f>(E11-$E$20*F11-$E$21)^2</f>
        <v>2.7333025247037548E-5</v>
      </c>
    </row>
    <row r="12" spans="1:30" x14ac:dyDescent="0.35">
      <c r="A12" t="s">
        <v>3</v>
      </c>
      <c r="B12">
        <v>1280.48</v>
      </c>
      <c r="C12">
        <f>E7*100/D7</f>
        <v>3.006684993127577</v>
      </c>
      <c r="E12">
        <f t="shared" ref="E12:E17" si="2">LN(O5)</f>
        <v>6.508426306229822</v>
      </c>
      <c r="F12">
        <f t="shared" ref="F12:F17" si="3">P5</f>
        <v>3.4608163265306127</v>
      </c>
      <c r="G12">
        <f t="shared" ref="G12:G16" si="4">E12*F12</f>
        <v>22.524468020621498</v>
      </c>
      <c r="H12">
        <f t="shared" ref="H12:H16" si="5">F12^2</f>
        <v>11.977249645980844</v>
      </c>
      <c r="I12">
        <f t="shared" ref="I12:I16" si="6">(E12-$E$20*F12-$E$21)^2</f>
        <v>5.1034907438029388E-5</v>
      </c>
      <c r="K12" t="s">
        <v>6</v>
      </c>
      <c r="L12" t="s">
        <v>7</v>
      </c>
      <c r="M12" t="s">
        <v>29</v>
      </c>
      <c r="O12" t="s">
        <v>26</v>
      </c>
      <c r="P12">
        <f>S1*R4*T1/R1</f>
        <v>35.124169100097802</v>
      </c>
      <c r="Q12">
        <f>S1*R5*T1/R1</f>
        <v>3.3378560094807354E-3</v>
      </c>
      <c r="S12" t="s">
        <v>26</v>
      </c>
      <c r="T12">
        <f>S1*V4*T1/R1</f>
        <v>17.494790011075185</v>
      </c>
      <c r="U12">
        <f>S1*V5*T1/R1</f>
        <v>8.2285640609084054E-2</v>
      </c>
      <c r="W12" t="s">
        <v>26</v>
      </c>
      <c r="X12">
        <f>S1*Z4*T1/R1</f>
        <v>18.484653122721127</v>
      </c>
      <c r="Y12">
        <f>S1*Z5*T1/R1</f>
        <v>1.7041759998183741E-2</v>
      </c>
      <c r="AA12" t="s">
        <v>26</v>
      </c>
      <c r="AB12">
        <f>S1*AD4*T1/R1</f>
        <v>41.493397512391155</v>
      </c>
      <c r="AC12">
        <f>S1*AD5*T1/R1</f>
        <v>8.6454177450063729E-2</v>
      </c>
    </row>
    <row r="13" spans="1:30" x14ac:dyDescent="0.35">
      <c r="E13">
        <f t="shared" si="2"/>
        <v>6.387602963193185</v>
      </c>
      <c r="F13">
        <f t="shared" si="3"/>
        <v>4.611439665995154</v>
      </c>
      <c r="G13">
        <f t="shared" si="4"/>
        <v>29.456045675097236</v>
      </c>
      <c r="H13">
        <f t="shared" si="5"/>
        <v>21.265375793113499</v>
      </c>
      <c r="I13">
        <f t="shared" si="6"/>
        <v>1.1081075602218258E-5</v>
      </c>
      <c r="K13">
        <v>477.65013623978206</v>
      </c>
      <c r="L13">
        <v>479.12627570449354</v>
      </c>
    </row>
    <row r="14" spans="1:30" x14ac:dyDescent="0.35">
      <c r="E14">
        <f t="shared" si="2"/>
        <v>6.263798182612951</v>
      </c>
      <c r="F14">
        <f t="shared" si="3"/>
        <v>5.7696029313012769</v>
      </c>
      <c r="G14">
        <f t="shared" si="4"/>
        <v>36.139628355483296</v>
      </c>
      <c r="H14">
        <f t="shared" si="5"/>
        <v>33.288317984880287</v>
      </c>
      <c r="I14">
        <f t="shared" si="6"/>
        <v>7.2949437714736268E-6</v>
      </c>
      <c r="K14">
        <v>963.19845992299611</v>
      </c>
      <c r="L14">
        <v>964.25361684119218</v>
      </c>
    </row>
    <row r="15" spans="1:30" x14ac:dyDescent="0.35">
      <c r="E15">
        <f t="shared" si="2"/>
        <v>6.152583747441799</v>
      </c>
      <c r="F15">
        <f t="shared" si="3"/>
        <v>6.9253172170155626</v>
      </c>
      <c r="G15">
        <f t="shared" si="4"/>
        <v>42.60859415528882</v>
      </c>
      <c r="H15">
        <f t="shared" si="5"/>
        <v>47.960018556292177</v>
      </c>
      <c r="I15">
        <f t="shared" si="6"/>
        <v>1.3036793437211209E-5</v>
      </c>
      <c r="K15">
        <v>1118.5955303745673</v>
      </c>
      <c r="L15">
        <v>1117.3194489002578</v>
      </c>
    </row>
    <row r="16" spans="1:30" x14ac:dyDescent="0.35">
      <c r="E16">
        <f t="shared" si="2"/>
        <v>6.0275553672523356</v>
      </c>
      <c r="F16">
        <f t="shared" si="3"/>
        <v>8.0761335435461739</v>
      </c>
      <c r="G16">
        <f t="shared" si="4"/>
        <v>48.679342087048362</v>
      </c>
      <c r="H16">
        <f t="shared" si="5"/>
        <v>65.223933013191683</v>
      </c>
      <c r="I16">
        <f t="shared" si="6"/>
        <v>1.9270424124064309E-5</v>
      </c>
      <c r="K16">
        <v>1062.1528912120223</v>
      </c>
      <c r="L16">
        <v>1067.4807161551585</v>
      </c>
    </row>
    <row r="17" spans="4:9" x14ac:dyDescent="0.35">
      <c r="E17">
        <f t="shared" si="2"/>
        <v>6.7354830580411837</v>
      </c>
      <c r="F17">
        <f t="shared" si="3"/>
        <v>1.1404081632653063</v>
      </c>
      <c r="G17">
        <f>E17*F17</f>
        <v>7.6811998629253342</v>
      </c>
      <c r="H17">
        <f>F17^2</f>
        <v>1.3005307788421494</v>
      </c>
      <c r="I17">
        <f>(E17-$E$20*F17-$E$21)^2</f>
        <v>3.113541127432978E-6</v>
      </c>
    </row>
    <row r="19" spans="4:9" x14ac:dyDescent="0.35">
      <c r="D19" t="s">
        <v>17</v>
      </c>
      <c r="E19">
        <f>SUM(E11:E17)</f>
        <v>44.689424272839766</v>
      </c>
      <c r="F19">
        <f t="shared" ref="F19:I19" si="7">SUM(F11:F17)</f>
        <v>32.284942337450005</v>
      </c>
      <c r="G19">
        <f t="shared" si="7"/>
        <v>202.30951859148908</v>
      </c>
      <c r="H19">
        <f t="shared" si="7"/>
        <v>186.31105992473712</v>
      </c>
      <c r="I19">
        <f t="shared" si="7"/>
        <v>1.321647107474673E-4</v>
      </c>
    </row>
    <row r="20" spans="4:9" x14ac:dyDescent="0.35">
      <c r="D20" t="s">
        <v>18</v>
      </c>
      <c r="E20">
        <f>(7*G19-F19*E19)/I20</f>
        <v>-0.10169122419268652</v>
      </c>
      <c r="F20" t="s">
        <v>20</v>
      </c>
      <c r="G20">
        <f>SQRT(7*I21^2/I20)</f>
        <v>9.6637350428331663E-6</v>
      </c>
      <c r="H20" t="s">
        <v>22</v>
      </c>
      <c r="I20">
        <f>7*H19-F19^2</f>
        <v>261.85991774068816</v>
      </c>
    </row>
    <row r="21" spans="4:9" x14ac:dyDescent="0.35">
      <c r="D21" t="s">
        <v>19</v>
      </c>
      <c r="E21">
        <f>(H19*E19-F19*G19)/I20</f>
        <v>6.8532170831607635</v>
      </c>
      <c r="F21" t="s">
        <v>21</v>
      </c>
      <c r="G21">
        <f>SQRT(H19*I21^2/I20)</f>
        <v>4.9855756710418755E-5</v>
      </c>
      <c r="H21" t="s">
        <v>23</v>
      </c>
      <c r="I21">
        <f>SQRT(I19^2/5)</f>
        <v>5.9105855491586789E-5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natassa.pittas6@outlook.com</cp:lastModifiedBy>
  <dcterms:created xsi:type="dcterms:W3CDTF">2021-11-04T08:57:37Z</dcterms:created>
  <dcterms:modified xsi:type="dcterms:W3CDTF">2021-11-08T21:14:49Z</dcterms:modified>
</cp:coreProperties>
</file>