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PrototiposRegistroTablero\"/>
    </mc:Choice>
  </mc:AlternateContent>
  <xr:revisionPtr revIDLastSave="0" documentId="13_ncr:1_{0129CEBE-8C06-424F-BC43-1FFAB1705FA0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Recolección" sheetId="1" r:id="rId1"/>
    <sheet name="Venta" sheetId="4" r:id="rId2"/>
    <sheet name="Postu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L8" i="1" s="1"/>
  <c r="H8" i="1"/>
  <c r="H3" i="1"/>
  <c r="H4" i="1"/>
  <c r="H5" i="1"/>
  <c r="I5" i="1" s="1"/>
  <c r="H6" i="1"/>
  <c r="H7" i="1"/>
  <c r="J3" i="1"/>
  <c r="L3" i="1" s="1"/>
  <c r="J4" i="1"/>
  <c r="J5" i="1"/>
  <c r="L5" i="1" s="1"/>
  <c r="J6" i="1"/>
  <c r="L6" i="1" s="1"/>
  <c r="J7" i="1"/>
  <c r="L7" i="1" s="1"/>
  <c r="I3" i="2"/>
  <c r="I4" i="2"/>
  <c r="I5" i="2"/>
  <c r="I6" i="2"/>
  <c r="I7" i="2"/>
  <c r="H3" i="2"/>
  <c r="H4" i="2"/>
  <c r="H5" i="2"/>
  <c r="H6" i="2"/>
  <c r="H7" i="2"/>
  <c r="B3" i="4"/>
  <c r="C3" i="4" s="1"/>
  <c r="L4" i="1"/>
  <c r="K4" i="1"/>
  <c r="K7" i="1"/>
  <c r="K8" i="1" l="1"/>
  <c r="K3" i="1"/>
  <c r="K5" i="1"/>
  <c r="M5" i="1" s="1"/>
  <c r="N5" i="1" s="1"/>
  <c r="K6" i="1"/>
  <c r="I3" i="1"/>
  <c r="I6" i="1"/>
  <c r="I8" i="1" s="1"/>
  <c r="M8" i="1" s="1"/>
  <c r="N8" i="1" s="1"/>
  <c r="I7" i="1"/>
  <c r="M7" i="1" s="1"/>
  <c r="N7" i="1" s="1"/>
  <c r="I4" i="1"/>
  <c r="M4" i="1" s="1"/>
  <c r="N4" i="1" s="1"/>
  <c r="M3" i="1" l="1"/>
  <c r="N3" i="1" s="1"/>
  <c r="M6" i="1"/>
  <c r="N6" i="1" s="1"/>
  <c r="D3" i="4" l="1"/>
</calcChain>
</file>

<file path=xl/sharedStrings.xml><?xml version="1.0" encoding="utf-8"?>
<sst xmlns="http://schemas.openxmlformats.org/spreadsheetml/2006/main" count="47" uniqueCount="33">
  <si>
    <t>Fecha</t>
  </si>
  <si>
    <t>Postura</t>
  </si>
  <si>
    <t>Kilos Recolectados</t>
  </si>
  <si>
    <t>Cajas</t>
  </si>
  <si>
    <t>Gallinas</t>
  </si>
  <si>
    <t>Kilos Vendidos</t>
  </si>
  <si>
    <t>Importe Venta</t>
  </si>
  <si>
    <t>Importe Costo</t>
  </si>
  <si>
    <t>Fecha Inicio Postura</t>
  </si>
  <si>
    <t>Costo en Crianza</t>
  </si>
  <si>
    <t>Alimento Consumido</t>
  </si>
  <si>
    <t>Costo Alimento</t>
  </si>
  <si>
    <t>Costo</t>
  </si>
  <si>
    <t>Costo Med. Preventivo</t>
  </si>
  <si>
    <t>Costo Med. Correctivo</t>
  </si>
  <si>
    <t>Costo Med. General</t>
  </si>
  <si>
    <t>Fecha Inicio Pelecha</t>
  </si>
  <si>
    <t>Fecha Fin Pelecha</t>
  </si>
  <si>
    <t xml:space="preserve">No. Gallinas Inicio </t>
  </si>
  <si>
    <t>No. Gallinas Fin</t>
  </si>
  <si>
    <t>Incio de Postura</t>
  </si>
  <si>
    <t>Pelecha</t>
  </si>
  <si>
    <t>Recolección</t>
  </si>
  <si>
    <t>Venta</t>
  </si>
  <si>
    <t>Gastos</t>
  </si>
  <si>
    <t>Costo Embalaje</t>
  </si>
  <si>
    <t>No. Gallinas inicio de Postura</t>
  </si>
  <si>
    <t>ASP1</t>
  </si>
  <si>
    <t>ASP2</t>
  </si>
  <si>
    <t>ASP3</t>
  </si>
  <si>
    <t>ASP4</t>
  </si>
  <si>
    <t>ASP5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</si>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</sst>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6" formatCode="_-* #,##0_-;\-* #,##0_-;_-* &quot;-&quot;??_-;_-@_-"/>
    <numFmt numFmtId="167" formatCode="_-* #,##0.0_-;\-* #,##0.0_-;_-* &quot;-&quot;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0" fillId="0" borderId="0" xfId="0" applyNumberFormat="1"/>
    <xf numFmtId="43" fontId="0" fillId="0" borderId="0" xfId="1" applyFont="1" applyFill="1"/>
    <xf numFmtId="166" fontId="0" fillId="0" borderId="0" xfId="1" applyNumberFormat="1" applyFont="1" applyFill="1"/>
    <xf numFmtId="44" fontId="0" fillId="0" borderId="0" xfId="2" applyFont="1" applyFill="1"/>
    <xf numFmtId="43" fontId="0" fillId="0" borderId="0" xfId="0" applyNumberFormat="1"/>
    <xf numFmtId="43" fontId="0" fillId="0" borderId="0" xfId="0" applyNumberFormat="1" applyFill="1"/>
    <xf numFmtId="167" fontId="0" fillId="0" borderId="0" xfId="0" applyNumberFormat="1" applyFill="1"/>
    <xf numFmtId="14" fontId="0" fillId="0" borderId="0" xfId="0" applyNumberFormat="1" applyFill="1"/>
    <xf numFmtId="166" fontId="0" fillId="0" borderId="0" xfId="1" applyNumberFormat="1" applyFont="1"/>
    <xf numFmtId="44" fontId="0" fillId="0" borderId="0" xfId="2" applyFont="1"/>
    <xf numFmtId="43" fontId="0" fillId="0" borderId="0" xfId="1" applyNumberFormat="1" applyFont="1" applyFill="1"/>
    <xf numFmtId="44" fontId="0" fillId="0" borderId="0" xfId="2" applyNumberFormat="1" applyFont="1" applyFill="1"/>
  </cellXfs>
  <cellStyles count="3">
    <cellStyle name="Millares" xfId="1" builtinId="3"/>
    <cellStyle name="Moneda" xfId="2" builtinId="4"/>
    <cellStyle name="Normal" xfId="0" builtinId="0"/>
  </cellStyles>
  <dxfs count="40"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B050"/>
        </bottom>
      </border>
    </dxf>
    <dxf>
      <border outline="0">
        <top style="thin">
          <color rgb="FF00B050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B050"/>
        </left>
        <right style="thin">
          <color rgb="FF00B050"/>
        </right>
        <top/>
        <bottom/>
      </border>
    </dxf>
    <dxf>
      <numFmt numFmtId="19" formatCode="dd/mm/yyyy"/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_-* #,##0_-;\-* #,##0_-;_-* &quot;-&quot;??_-;_-@_-"/>
    </dxf>
    <dxf>
      <fill>
        <patternFill patternType="none">
          <fgColor indexed="64"/>
          <bgColor indexed="65"/>
        </patternFill>
      </fill>
    </dxf>
    <dxf>
      <numFmt numFmtId="167" formatCode="_-* #,##0.0_-;\-* #,##0.0_-;_-* &quot;-&quot;?_-;_-@_-"/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border outline="0">
        <top style="thin">
          <color rgb="FF00B0F0"/>
        </top>
      </border>
    </dxf>
    <dxf>
      <border outline="0">
        <bottom style="thin">
          <color rgb="FF00B0F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7" tint="-0.249977111117893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 tint="-0.249977111117893"/>
        </left>
        <right style="thin">
          <color theme="7" tint="-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B5F80A-109A-474D-9C24-0E2E8E6358C9}" name="Recoleccion" displayName="Recoleccion" ref="A2:N8" totalsRowShown="0" headerRowDxfId="39" dataDxfId="37" headerRowBorderDxfId="38" tableBorderDxfId="36">
  <autoFilter ref="A2:N8" xr:uid="{ACDE4F69-2E7D-4780-9EDB-78B01CD33BF2}"/>
  <tableColumns count="14">
    <tableColumn id="1" xr3:uid="{D8FA6C26-5F8D-4A4B-A6D9-0E1E8BFCC3CA}" name="Fecha" dataDxfId="25"/>
    <tableColumn id="2" xr3:uid="{9995E024-0965-4868-AAA0-C4404866D704}" name="Postura" dataDxfId="24"/>
    <tableColumn id="3" xr3:uid="{41539F1D-1BD5-4A2A-8DB2-193BCFBC1433}" name="Gallinas" dataDxfId="23" dataCellStyle="Millares"/>
    <tableColumn id="14" xr3:uid="{75B110FF-B8C4-4B04-BBA8-E17D7351A75C}" name="Cantidad" dataDxfId="20" dataCellStyle="Millares"/>
    <tableColumn id="4" xr3:uid="{60CBDD98-674D-4FF2-982F-AA26AE5AFFB2}" name="Kilos Recolectados" dataDxfId="21" dataCellStyle="Millares"/>
    <tableColumn id="5" xr3:uid="{61DAC780-CDD3-4F62-90B2-6B137ACFD8C2}" name="Cajas" dataDxfId="22"/>
    <tableColumn id="6" xr3:uid="{10DF5CD4-88EB-4EF8-957E-0116A0E6C8C2}" name="Costo Embalaje" dataDxfId="35"/>
    <tableColumn id="7" xr3:uid="{ECB5D989-8060-4A77-88AE-4F406493E361}" name="Alimento Consumido" dataDxfId="0" dataCellStyle="Millares">
      <calculatedColumnFormula>Recoleccion[[#This Row],[Gallinas]]*0.98</calculatedColumnFormula>
    </tableColumn>
    <tableColumn id="8" xr3:uid="{3B5D1C11-5D48-44EB-8649-9C0D4EB84C35}" name="Costo Alimento" dataDxfId="34"/>
    <tableColumn id="9" xr3:uid="{9D5D6D8E-20D2-4B7E-A0E4-8F727BE1214A}" name="Costo Med. Preventivo" dataDxfId="1" dataCellStyle="Moneda">
      <calculatedColumnFormula>Recoleccion[[#This Row],[Gallinas]]*0.8</calculatedColumnFormula>
    </tableColumn>
    <tableColumn id="10" xr3:uid="{3CFA8952-A5AD-468D-BBE8-CDB930F168FD}" name="Costo Med. Correctivo" dataDxfId="19" dataCellStyle="Moneda">
      <calculatedColumnFormula>Recoleccion[[#This Row],[Costo Med. Preventivo]]*1.1</calculatedColumnFormula>
    </tableColumn>
    <tableColumn id="11" xr3:uid="{1062B1B1-5D88-4F54-88CE-7E643D9194C9}" name="Costo Med. General" dataDxfId="18" dataCellStyle="Moneda">
      <calculatedColumnFormula>Recoleccion[[#This Row],[Costo Med. Preventivo]]*0.87</calculatedColumnFormula>
    </tableColumn>
    <tableColumn id="12" xr3:uid="{88D62B2F-2787-4BD9-BEDD-0BE4687453E7}" name="Costo" dataDxfId="17">
      <calculatedColumnFormula>SUM(Recoleccion[[#This Row],[Costo Embalaje]:[Costo Med. General]])</calculatedColumnFormula>
    </tableColumn>
    <tableColumn id="13" xr3:uid="{E35F7B21-CD64-46B1-9AF7-8E2E35901621}" name="Gastos" dataDxfId="16">
      <calculatedColumnFormula>Recoleccion[[#This Row],[Costo]]*1.3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84188E-FC38-4797-9C1D-43B7DB4AB1C9}" name="VentaHuevo" displayName="VentaHuevo" ref="A2:D3" totalsRowShown="0" headerRowDxfId="9" dataDxfId="8" headerRowBorderDxfId="6" tableBorderDxfId="7">
  <autoFilter ref="A2:D3" xr:uid="{F23EDC60-7B90-4088-BF32-7BD85E4A78F5}"/>
  <tableColumns count="4">
    <tableColumn id="1" xr3:uid="{E7F3A772-F74D-40DD-A0AC-EF7BD43E9A94}" name="Fecha" dataDxfId="5"/>
    <tableColumn id="2" xr3:uid="{E8C53785-EB63-48EC-B042-A4B7AB94293C}" name="Kilos Vendidos" dataDxfId="4">
      <calculatedColumnFormula>SUM(Recoleccion[Kilos Recolectados])*0.98</calculatedColumnFormula>
    </tableColumn>
    <tableColumn id="3" xr3:uid="{D49FABAA-A03A-4525-A0C7-1F18D990B9A6}" name="Importe Venta" dataDxfId="3" dataCellStyle="Moneda">
      <calculatedColumnFormula>VentaHuevo[[#This Row],[Kilos Vendidos]]*25</calculatedColumnFormula>
    </tableColumn>
    <tableColumn id="4" xr3:uid="{CD54EF9F-616C-48E5-86FD-B58C4014016F}" name="Importe Costo" dataDxfId="2" dataCellStyle="Moneda">
      <calculatedColumnFormula>SUM(Recoleccion[[Costo]:[Gastos]])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9C2B6-D75C-43B9-8533-E050D83AA968}" name="InicoPostura" displayName="InicoPostura" ref="A2:D7" totalsRowShown="0" headerRowDxfId="33" headerRowBorderDxfId="32" tableBorderDxfId="31">
  <autoFilter ref="A2:D7" xr:uid="{4CC6A700-C381-422B-A411-9768158758D7}"/>
  <tableColumns count="4">
    <tableColumn id="1" xr3:uid="{6950B685-4D3F-4F97-A1E5-67F9D54895FC}" name="Postura" dataDxfId="15"/>
    <tableColumn id="2" xr3:uid="{508F22B7-9921-4BAF-816C-7138C719725B}" name="Fecha Inicio Postura"/>
    <tableColumn id="3" xr3:uid="{E0BE62DB-BD30-46C5-A419-9EEAF2454317}" name="No. Gallinas inicio de Postura" dataDxfId="14" dataCellStyle="Millares"/>
    <tableColumn id="4" xr3:uid="{422787AD-5AC6-4B88-9FA6-184B40FDD5FA}" name="Costo en Crianza" dataCellStyle="Moneda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0A635-0E32-4543-AF0A-74DD937B6153}" name="Pelecha" displayName="Pelecha" ref="F2:J7" totalsRowShown="0" headerRowDxfId="30" dataDxfId="28" headerRowBorderDxfId="29" tableBorderDxfId="27">
  <autoFilter ref="F2:J7" xr:uid="{233B1291-212B-403C-90A4-87BB13C3D049}"/>
  <tableColumns count="5">
    <tableColumn id="1" xr3:uid="{9687C0B7-6CF4-4735-8C16-0CD52F104F84}" name="Postura" dataDxfId="13"/>
    <tableColumn id="2" xr3:uid="{7AD14025-1AEF-4F5F-85CE-45440196D529}" name="Fecha Inicio Pelecha" dataDxfId="26"/>
    <tableColumn id="3" xr3:uid="{83F6717F-6FB4-40CC-BDD6-A6CC7BC96FFB}" name="No. Gallinas Inicio " dataDxfId="12">
      <calculatedColumnFormula>Recoleccion[[#This Row],[Gallinas]]-Recoleccion[[#This Row],[Gallinas]]*0.03</calculatedColumnFormula>
    </tableColumn>
    <tableColumn id="4" xr3:uid="{AA4A9996-E1E9-4B52-820A-D41FD5AD5516}" name="Fecha Fin Pelecha" dataDxfId="10">
      <calculatedColumnFormula>Pelecha[[#This Row],[Fecha Inicio Pelecha]]+35</calculatedColumnFormula>
    </tableColumn>
    <tableColumn id="5" xr3:uid="{F71A4959-FA4A-4B63-8DD9-48C2C2740684}" name="No. Gallinas Fin" dataDxfId="1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1.85546875" bestFit="1" customWidth="1"/>
    <col min="2" max="2" width="12.28515625" bestFit="1" customWidth="1"/>
    <col min="3" max="3" width="12.7109375" bestFit="1" customWidth="1"/>
    <col min="4" max="4" width="12.7109375" customWidth="1"/>
    <col min="5" max="5" width="22.140625" bestFit="1" customWidth="1"/>
    <col min="6" max="6" width="10.140625" bestFit="1" customWidth="1"/>
    <col min="7" max="7" width="19.140625" bestFit="1" customWidth="1"/>
    <col min="8" max="8" width="24.42578125" bestFit="1" customWidth="1"/>
    <col min="9" max="9" width="19.28515625" bestFit="1" customWidth="1"/>
    <col min="10" max="10" width="26.140625" bestFit="1" customWidth="1"/>
    <col min="11" max="11" width="25.42578125" bestFit="1" customWidth="1"/>
    <col min="12" max="12" width="23.42578125" bestFit="1" customWidth="1"/>
    <col min="13" max="13" width="10.5703125" bestFit="1" customWidth="1"/>
    <col min="14" max="14" width="11.5703125" bestFit="1" customWidth="1"/>
    <col min="15" max="15" width="11.28515625" customWidth="1"/>
    <col min="18" max="18" width="14.140625" bestFit="1" customWidth="1"/>
    <col min="19" max="19" width="13.85546875" bestFit="1" customWidth="1"/>
    <col min="20" max="20" width="13.5703125" bestFit="1" customWidth="1"/>
  </cols>
  <sheetData>
    <row r="1" spans="1:15" ht="23.25" x14ac:dyDescent="0.35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"/>
    </row>
    <row r="2" spans="1:15" x14ac:dyDescent="0.25">
      <c r="A2" s="7" t="s">
        <v>0</v>
      </c>
      <c r="B2" s="7" t="s">
        <v>1</v>
      </c>
      <c r="C2" s="7" t="s">
        <v>4</v>
      </c>
      <c r="D2" s="7" t="s">
        <v>32</v>
      </c>
      <c r="E2" s="7" t="s">
        <v>2</v>
      </c>
      <c r="F2" s="7" t="s">
        <v>3</v>
      </c>
      <c r="G2" s="7" t="s">
        <v>25</v>
      </c>
      <c r="H2" s="7" t="s">
        <v>10</v>
      </c>
      <c r="I2" s="7" t="s">
        <v>11</v>
      </c>
      <c r="J2" s="7" t="s">
        <v>13</v>
      </c>
      <c r="K2" s="7" t="s">
        <v>14</v>
      </c>
      <c r="L2" s="7" t="s">
        <v>15</v>
      </c>
      <c r="M2" s="7" t="s">
        <v>12</v>
      </c>
      <c r="N2" s="7" t="s">
        <v>24</v>
      </c>
      <c r="O2" s="1"/>
    </row>
    <row r="3" spans="1:15" x14ac:dyDescent="0.25">
      <c r="A3" s="12">
        <v>44191</v>
      </c>
      <c r="B3" s="5" t="s">
        <v>27</v>
      </c>
      <c r="C3" s="14">
        <v>13200</v>
      </c>
      <c r="D3" s="14">
        <v>101520</v>
      </c>
      <c r="E3" s="13">
        <v>5770.4</v>
      </c>
      <c r="F3" s="5">
        <v>282</v>
      </c>
      <c r="G3" s="5">
        <v>300</v>
      </c>
      <c r="H3" s="13">
        <f>Recoleccion[[#This Row],[Gallinas]]*0.98</f>
        <v>12936</v>
      </c>
      <c r="I3" s="15">
        <f>I5/H5*Recoleccion[[#This Row],[Alimento Consumido]]</f>
        <v>5821.2</v>
      </c>
      <c r="J3" s="15">
        <f>Recoleccion[[#This Row],[Gallinas]]*0.8</f>
        <v>10560</v>
      </c>
      <c r="K3" s="15">
        <f>Recoleccion[[#This Row],[Costo Med. Preventivo]]*1.1</f>
        <v>11616.000000000002</v>
      </c>
      <c r="L3" s="15">
        <f>Recoleccion[[#This Row],[Costo Med. Preventivo]]*0.87</f>
        <v>9187.2000000000007</v>
      </c>
      <c r="M3" s="17">
        <f>SUM(Recoleccion[[#This Row],[Costo Embalaje]:[Costo Med. General]])</f>
        <v>50420.400000000009</v>
      </c>
      <c r="N3" s="18">
        <f>Recoleccion[[#This Row],[Costo]]*1.3</f>
        <v>65546.520000000019</v>
      </c>
    </row>
    <row r="4" spans="1:15" x14ac:dyDescent="0.25">
      <c r="A4" s="12">
        <v>44191</v>
      </c>
      <c r="B4" s="5" t="s">
        <v>28</v>
      </c>
      <c r="C4" s="14">
        <v>12998</v>
      </c>
      <c r="D4" s="14">
        <v>109440</v>
      </c>
      <c r="E4" s="13">
        <v>6707.1500000000015</v>
      </c>
      <c r="F4" s="5">
        <v>304</v>
      </c>
      <c r="G4" s="5">
        <v>300</v>
      </c>
      <c r="H4" s="13">
        <f>Recoleccion[[#This Row],[Gallinas]]*0.98</f>
        <v>12738.039999999999</v>
      </c>
      <c r="I4" s="15">
        <f>I5/H5*Recoleccion[[#This Row],[Alimento Consumido]]</f>
        <v>5732.1179999999995</v>
      </c>
      <c r="J4" s="15">
        <f>Recoleccion[[#This Row],[Gallinas]]*0.8</f>
        <v>10398.400000000001</v>
      </c>
      <c r="K4" s="15">
        <f>Recoleccion[[#This Row],[Costo Med. Preventivo]]*1.1</f>
        <v>11438.240000000003</v>
      </c>
      <c r="L4" s="15">
        <f>Recoleccion[[#This Row],[Costo Med. Preventivo]]*0.87</f>
        <v>9046.608000000002</v>
      </c>
      <c r="M4" s="17">
        <f>SUM(Recoleccion[[#This Row],[Costo Embalaje]:[Costo Med. General]])</f>
        <v>49653.406000000003</v>
      </c>
      <c r="N4" s="18">
        <f>Recoleccion[[#This Row],[Costo]]*1.3</f>
        <v>64549.427800000005</v>
      </c>
    </row>
    <row r="5" spans="1:15" x14ac:dyDescent="0.25">
      <c r="A5" s="12">
        <v>44191</v>
      </c>
      <c r="B5" s="5" t="s">
        <v>29</v>
      </c>
      <c r="C5" s="14">
        <v>14325</v>
      </c>
      <c r="D5" s="14">
        <v>102600</v>
      </c>
      <c r="E5" s="13">
        <v>6304.8499999999995</v>
      </c>
      <c r="F5" s="5">
        <v>285</v>
      </c>
      <c r="G5" s="5">
        <v>300</v>
      </c>
      <c r="H5" s="13">
        <f>Recoleccion[[#This Row],[Gallinas]]*0.98</f>
        <v>14038.5</v>
      </c>
      <c r="I5" s="15">
        <f>Recoleccion[[#This Row],[Alimento Consumido]]*0.45</f>
        <v>6317.3249999999998</v>
      </c>
      <c r="J5" s="15">
        <f>Recoleccion[[#This Row],[Gallinas]]*0.8</f>
        <v>11460</v>
      </c>
      <c r="K5" s="15">
        <f>Recoleccion[[#This Row],[Costo Med. Preventivo]]*1.1</f>
        <v>12606.000000000002</v>
      </c>
      <c r="L5" s="15">
        <f>Recoleccion[[#This Row],[Costo Med. Preventivo]]*0.87</f>
        <v>9970.2000000000007</v>
      </c>
      <c r="M5" s="17">
        <f>SUM(Recoleccion[[#This Row],[Costo Embalaje]:[Costo Med. General]])</f>
        <v>54692.025000000009</v>
      </c>
      <c r="N5" s="18">
        <f>Recoleccion[[#This Row],[Costo]]*1.3</f>
        <v>71099.632500000007</v>
      </c>
    </row>
    <row r="6" spans="1:15" x14ac:dyDescent="0.25">
      <c r="A6" s="12">
        <v>44191</v>
      </c>
      <c r="B6" s="5" t="s">
        <v>30</v>
      </c>
      <c r="C6" s="14">
        <v>11260</v>
      </c>
      <c r="D6" s="14">
        <v>81360</v>
      </c>
      <c r="E6" s="13">
        <v>5222.3499999999995</v>
      </c>
      <c r="F6" s="5">
        <v>226</v>
      </c>
      <c r="G6" s="5">
        <v>300</v>
      </c>
      <c r="H6" s="13">
        <f>Recoleccion[[#This Row],[Gallinas]]*0.98</f>
        <v>11034.8</v>
      </c>
      <c r="I6" s="15">
        <f>I5/H5*Recoleccion[[#This Row],[Alimento Consumido]]</f>
        <v>4965.66</v>
      </c>
      <c r="J6" s="15">
        <f>Recoleccion[[#This Row],[Gallinas]]*0.8</f>
        <v>9008</v>
      </c>
      <c r="K6" s="15">
        <f>Recoleccion[[#This Row],[Costo Med. Preventivo]]*1.1</f>
        <v>9908.8000000000011</v>
      </c>
      <c r="L6" s="15">
        <f>Recoleccion[[#This Row],[Costo Med. Preventivo]]*0.87</f>
        <v>7836.96</v>
      </c>
      <c r="M6" s="17">
        <f>SUM(Recoleccion[[#This Row],[Costo Embalaje]:[Costo Med. General]])</f>
        <v>43054.22</v>
      </c>
      <c r="N6" s="18">
        <f>Recoleccion[[#This Row],[Costo]]*1.3</f>
        <v>55970.486000000004</v>
      </c>
    </row>
    <row r="7" spans="1:15" x14ac:dyDescent="0.25">
      <c r="A7" s="12">
        <v>44191</v>
      </c>
      <c r="B7" s="5" t="s">
        <v>31</v>
      </c>
      <c r="C7" s="14">
        <v>14325</v>
      </c>
      <c r="D7" s="14">
        <v>81360</v>
      </c>
      <c r="E7" s="13">
        <v>5112.6499999999996</v>
      </c>
      <c r="F7" s="5">
        <v>226</v>
      </c>
      <c r="G7" s="5">
        <v>300</v>
      </c>
      <c r="H7" s="13">
        <f>Recoleccion[[#This Row],[Gallinas]]*0.98</f>
        <v>14038.5</v>
      </c>
      <c r="I7" s="15">
        <f>I5/H5*Recoleccion[[#This Row],[Alimento Consumido]]</f>
        <v>6317.3249999999998</v>
      </c>
      <c r="J7" s="15">
        <f>Recoleccion[[#This Row],[Gallinas]]*0.8</f>
        <v>11460</v>
      </c>
      <c r="K7" s="15">
        <f>Recoleccion[[#This Row],[Costo Med. Preventivo]]*1.1</f>
        <v>12606.000000000002</v>
      </c>
      <c r="L7" s="15">
        <f>Recoleccion[[#This Row],[Costo Med. Preventivo]]*0.87</f>
        <v>9970.2000000000007</v>
      </c>
      <c r="M7" s="17">
        <f>SUM(Recoleccion[[#This Row],[Costo Embalaje]:[Costo Med. General]])</f>
        <v>54692.025000000009</v>
      </c>
      <c r="N7" s="18">
        <f>Recoleccion[[#This Row],[Costo]]*1.3</f>
        <v>71099.632500000007</v>
      </c>
    </row>
    <row r="8" spans="1:15" x14ac:dyDescent="0.25">
      <c r="A8" s="19">
        <v>44197</v>
      </c>
      <c r="B8" s="5" t="s">
        <v>31</v>
      </c>
      <c r="C8" s="14">
        <v>14325</v>
      </c>
      <c r="D8" s="14">
        <v>81360</v>
      </c>
      <c r="E8" s="13">
        <v>5112.6499999999996</v>
      </c>
      <c r="F8" s="5">
        <v>226</v>
      </c>
      <c r="G8" s="5">
        <v>300</v>
      </c>
      <c r="H8" s="22">
        <f>Recoleccion[[#This Row],[Gallinas]]*0.98</f>
        <v>14038.5</v>
      </c>
      <c r="I8" s="15">
        <f>I6/H6*Recoleccion[[#This Row],[Alimento Consumido]]</f>
        <v>6317.3249999999998</v>
      </c>
      <c r="J8" s="23">
        <f>Recoleccion[[#This Row],[Gallinas]]*0.8</f>
        <v>11460</v>
      </c>
      <c r="K8" s="15">
        <f>Recoleccion[[#This Row],[Costo Med. Preventivo]]*1.1</f>
        <v>12606.000000000002</v>
      </c>
      <c r="L8" s="15">
        <f>Recoleccion[[#This Row],[Costo Med. Preventivo]]*0.87</f>
        <v>9970.2000000000007</v>
      </c>
      <c r="M8" s="17">
        <f>SUM(Recoleccion[[#This Row],[Costo Embalaje]:[Costo Med. General]])</f>
        <v>54692.025000000009</v>
      </c>
      <c r="N8" s="18">
        <f>Recoleccion[[#This Row],[Costo]]*1.3</f>
        <v>71099.632500000007</v>
      </c>
    </row>
    <row r="10" spans="1:15" x14ac:dyDescent="0.25">
      <c r="I10" s="16"/>
    </row>
  </sheetData>
  <mergeCells count="1">
    <mergeCell ref="A1:N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5B2A-3E41-44E1-BAAD-0CE11C265619}">
  <dimension ref="A1:D22"/>
  <sheetViews>
    <sheetView workbookViewId="0">
      <selection activeCell="E13" sqref="E13"/>
    </sheetView>
  </sheetViews>
  <sheetFormatPr baseColWidth="10" defaultRowHeight="15" x14ac:dyDescent="0.25"/>
  <cols>
    <col min="2" max="2" width="16.5703125" customWidth="1"/>
    <col min="3" max="3" width="18.42578125" bestFit="1" customWidth="1"/>
    <col min="4" max="4" width="18.140625" bestFit="1" customWidth="1"/>
  </cols>
  <sheetData>
    <row r="1" spans="1:4" ht="21" x14ac:dyDescent="0.35">
      <c r="A1" s="9" t="s">
        <v>23</v>
      </c>
      <c r="B1" s="9"/>
      <c r="C1" s="9"/>
      <c r="D1" s="9"/>
    </row>
    <row r="2" spans="1:4" x14ac:dyDescent="0.25">
      <c r="A2" s="6" t="s">
        <v>0</v>
      </c>
      <c r="B2" s="6" t="s">
        <v>5</v>
      </c>
      <c r="C2" s="6" t="s">
        <v>6</v>
      </c>
      <c r="D2" s="6" t="s">
        <v>7</v>
      </c>
    </row>
    <row r="3" spans="1:4" x14ac:dyDescent="0.25">
      <c r="A3" s="19">
        <v>44190</v>
      </c>
      <c r="B3" s="17">
        <f>SUM(Recoleccion[Kilos Recolectados])*0.98</f>
        <v>33545.449000000001</v>
      </c>
      <c r="C3" s="15">
        <f>VentaHuevo[[#This Row],[Kilos Vendidos]]*25</f>
        <v>838636.22499999998</v>
      </c>
      <c r="D3" s="15">
        <f>SUM(Recoleccion[[Costo]:[Gastos]])</f>
        <v>706569.43229999999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98C5-C39C-461A-9939-F0B87288CF83}">
  <dimension ref="A1:L23"/>
  <sheetViews>
    <sheetView workbookViewId="0">
      <selection activeCell="B10" sqref="B10"/>
    </sheetView>
  </sheetViews>
  <sheetFormatPr baseColWidth="10" defaultRowHeight="15" x14ac:dyDescent="0.25"/>
  <cols>
    <col min="1" max="1" width="12.28515625" bestFit="1" customWidth="1"/>
    <col min="2" max="2" width="21" bestFit="1" customWidth="1"/>
    <col min="3" max="3" width="29.5703125" bestFit="1" customWidth="1"/>
    <col min="4" max="4" width="20.140625" bestFit="1" customWidth="1"/>
    <col min="7" max="7" width="21" customWidth="1"/>
    <col min="8" max="8" width="19.5703125" customWidth="1"/>
    <col min="9" max="9" width="18.85546875" customWidth="1"/>
    <col min="10" max="10" width="17" customWidth="1"/>
  </cols>
  <sheetData>
    <row r="1" spans="1:12" ht="21" x14ac:dyDescent="0.35">
      <c r="A1" s="10" t="s">
        <v>20</v>
      </c>
      <c r="B1" s="10"/>
      <c r="C1" s="10"/>
      <c r="D1" s="10"/>
      <c r="F1" s="11" t="s">
        <v>21</v>
      </c>
      <c r="G1" s="11"/>
      <c r="H1" s="11"/>
      <c r="I1" s="11"/>
      <c r="J1" s="11"/>
    </row>
    <row r="2" spans="1:12" x14ac:dyDescent="0.25">
      <c r="A2" s="2" t="s">
        <v>1</v>
      </c>
      <c r="B2" s="3" t="s">
        <v>8</v>
      </c>
      <c r="C2" s="3" t="s">
        <v>26</v>
      </c>
      <c r="D2" s="2" t="s">
        <v>9</v>
      </c>
      <c r="F2" s="4" t="s">
        <v>1</v>
      </c>
      <c r="G2" s="4" t="s">
        <v>16</v>
      </c>
      <c r="H2" s="4" t="s">
        <v>18</v>
      </c>
      <c r="I2" s="4" t="s">
        <v>17</v>
      </c>
      <c r="J2" s="4" t="s">
        <v>19</v>
      </c>
    </row>
    <row r="3" spans="1:12" x14ac:dyDescent="0.25">
      <c r="A3" s="5" t="s">
        <v>27</v>
      </c>
      <c r="B3" s="12">
        <v>43855</v>
      </c>
      <c r="C3" s="20">
        <v>15000</v>
      </c>
      <c r="D3" s="21">
        <v>2567843</v>
      </c>
      <c r="F3" s="5" t="s">
        <v>27</v>
      </c>
      <c r="G3" s="19">
        <v>44201</v>
      </c>
      <c r="H3" s="17">
        <f>Recoleccion[[#This Row],[Gallinas]]-Recoleccion[[#This Row],[Gallinas]]*0.03</f>
        <v>12804</v>
      </c>
      <c r="I3" s="19">
        <f>Pelecha[[#This Row],[Fecha Inicio Pelecha]]+35</f>
        <v>44236</v>
      </c>
      <c r="J3" s="17">
        <v>12675.96</v>
      </c>
      <c r="L3" s="16"/>
    </row>
    <row r="4" spans="1:12" x14ac:dyDescent="0.25">
      <c r="A4" s="5" t="s">
        <v>28</v>
      </c>
      <c r="B4" s="12">
        <v>43847</v>
      </c>
      <c r="C4" s="20">
        <v>15000</v>
      </c>
      <c r="D4" s="21">
        <v>3467895</v>
      </c>
      <c r="F4" s="5" t="s">
        <v>28</v>
      </c>
      <c r="G4" s="19">
        <v>44561</v>
      </c>
      <c r="H4" s="17">
        <f>Recoleccion[[#This Row],[Gallinas]]-Recoleccion[[#This Row],[Gallinas]]*0.03</f>
        <v>12608.06</v>
      </c>
      <c r="I4" s="19">
        <f>Pelecha[[#This Row],[Fecha Inicio Pelecha]]+35</f>
        <v>44596</v>
      </c>
      <c r="J4" s="17">
        <v>12103.737599999999</v>
      </c>
      <c r="L4" s="16"/>
    </row>
    <row r="5" spans="1:12" x14ac:dyDescent="0.25">
      <c r="A5" s="5" t="s">
        <v>29</v>
      </c>
      <c r="B5" s="12">
        <v>43861</v>
      </c>
      <c r="C5" s="20">
        <v>15000</v>
      </c>
      <c r="D5" s="21">
        <v>2764538</v>
      </c>
      <c r="F5" s="5" t="s">
        <v>29</v>
      </c>
      <c r="G5" s="19">
        <v>44224</v>
      </c>
      <c r="H5" s="17">
        <f>Recoleccion[[#This Row],[Gallinas]]-Recoleccion[[#This Row],[Gallinas]]*0.03</f>
        <v>13895.25</v>
      </c>
      <c r="I5" s="19">
        <f>Pelecha[[#This Row],[Fecha Inicio Pelecha]]+35</f>
        <v>44259</v>
      </c>
      <c r="J5" s="17">
        <v>13339.439999999999</v>
      </c>
      <c r="L5" s="16"/>
    </row>
    <row r="6" spans="1:12" x14ac:dyDescent="0.25">
      <c r="A6" s="5" t="s">
        <v>30</v>
      </c>
      <c r="B6" s="12">
        <v>43844</v>
      </c>
      <c r="C6" s="20">
        <v>15000</v>
      </c>
      <c r="D6" s="21">
        <v>3001679</v>
      </c>
      <c r="F6" s="5" t="s">
        <v>30</v>
      </c>
      <c r="G6" s="19">
        <v>43855</v>
      </c>
      <c r="H6" s="17">
        <f>Recoleccion[[#This Row],[Gallinas]]-Recoleccion[[#This Row],[Gallinas]]*0.03</f>
        <v>10922.2</v>
      </c>
      <c r="I6" s="19">
        <f>Pelecha[[#This Row],[Fecha Inicio Pelecha]]+35</f>
        <v>43890</v>
      </c>
      <c r="J6" s="17">
        <v>9939.2020000000011</v>
      </c>
      <c r="L6" s="16"/>
    </row>
    <row r="7" spans="1:12" x14ac:dyDescent="0.25">
      <c r="A7" s="5" t="s">
        <v>31</v>
      </c>
      <c r="B7" s="12">
        <v>43838</v>
      </c>
      <c r="C7" s="20">
        <v>15000</v>
      </c>
      <c r="D7" s="21">
        <v>2963787</v>
      </c>
      <c r="F7" s="5" t="s">
        <v>31</v>
      </c>
      <c r="G7" s="19">
        <v>44224</v>
      </c>
      <c r="H7" s="17">
        <f>Recoleccion[[#This Row],[Gallinas]]-Recoleccion[[#This Row],[Gallinas]]*0.03</f>
        <v>13895.25</v>
      </c>
      <c r="I7" s="19">
        <f>Pelecha[[#This Row],[Fecha Inicio Pelecha]]+35</f>
        <v>44259</v>
      </c>
      <c r="J7" s="17">
        <v>12922.5825</v>
      </c>
      <c r="L7" s="16"/>
    </row>
    <row r="8" spans="1:12" x14ac:dyDescent="0.25">
      <c r="F8" s="5"/>
      <c r="G8" s="5"/>
      <c r="H8" s="5"/>
      <c r="I8" s="5"/>
      <c r="J8" s="5"/>
    </row>
    <row r="9" spans="1:12" x14ac:dyDescent="0.25">
      <c r="F9" s="5"/>
      <c r="G9" s="5"/>
      <c r="H9" s="5"/>
      <c r="I9" s="5"/>
      <c r="J9" s="5"/>
    </row>
    <row r="10" spans="1:12" x14ac:dyDescent="0.25">
      <c r="F10" s="5"/>
      <c r="G10" s="5"/>
      <c r="H10" s="5"/>
      <c r="I10" s="5"/>
      <c r="J10" s="5"/>
    </row>
    <row r="11" spans="1:12" x14ac:dyDescent="0.25">
      <c r="F11" s="5"/>
      <c r="G11" s="5"/>
      <c r="H11" s="5"/>
      <c r="I11" s="5"/>
      <c r="J11" s="5"/>
    </row>
    <row r="12" spans="1:12" x14ac:dyDescent="0.25">
      <c r="F12" s="5"/>
      <c r="G12" s="5"/>
      <c r="H12" s="5"/>
      <c r="I12" s="5"/>
      <c r="J12" s="5"/>
    </row>
    <row r="13" spans="1:12" x14ac:dyDescent="0.25">
      <c r="F13" s="5"/>
      <c r="G13" s="5"/>
      <c r="H13" s="5"/>
      <c r="I13" s="5"/>
      <c r="J13" s="5"/>
    </row>
    <row r="14" spans="1:12" x14ac:dyDescent="0.25">
      <c r="F14" s="5"/>
      <c r="G14" s="5"/>
      <c r="H14" s="5"/>
      <c r="I14" s="5"/>
      <c r="J14" s="5"/>
    </row>
    <row r="15" spans="1:12" x14ac:dyDescent="0.25">
      <c r="F15" s="5"/>
      <c r="G15" s="5"/>
      <c r="H15" s="5"/>
      <c r="I15" s="5"/>
      <c r="J15" s="5"/>
    </row>
    <row r="16" spans="1:12" x14ac:dyDescent="0.25">
      <c r="F16" s="5"/>
      <c r="G16" s="5"/>
      <c r="H16" s="5"/>
      <c r="I16" s="5"/>
      <c r="J16" s="5"/>
    </row>
    <row r="17" spans="6:10" x14ac:dyDescent="0.25">
      <c r="F17" s="5"/>
      <c r="G17" s="5"/>
      <c r="H17" s="5"/>
      <c r="I17" s="5"/>
      <c r="J17" s="5"/>
    </row>
    <row r="18" spans="6:10" x14ac:dyDescent="0.25">
      <c r="F18" s="5"/>
      <c r="G18" s="5"/>
      <c r="H18" s="5"/>
      <c r="I18" s="5"/>
      <c r="J18" s="5"/>
    </row>
    <row r="19" spans="6:10" x14ac:dyDescent="0.25">
      <c r="F19" s="5"/>
      <c r="G19" s="5"/>
      <c r="H19" s="5"/>
      <c r="I19" s="5"/>
      <c r="J19" s="5"/>
    </row>
    <row r="20" spans="6:10" x14ac:dyDescent="0.25">
      <c r="F20" s="5"/>
      <c r="G20" s="5"/>
      <c r="H20" s="5"/>
      <c r="I20" s="5"/>
      <c r="J20" s="5"/>
    </row>
    <row r="21" spans="6:10" x14ac:dyDescent="0.25">
      <c r="F21" s="5"/>
      <c r="G21" s="5"/>
      <c r="H21" s="5"/>
      <c r="I21" s="5"/>
      <c r="J21" s="5"/>
    </row>
    <row r="22" spans="6:10" x14ac:dyDescent="0.25">
      <c r="F22" s="5"/>
      <c r="G22" s="5"/>
      <c r="H22" s="5"/>
      <c r="I22" s="5"/>
      <c r="J22" s="5"/>
    </row>
    <row r="23" spans="6:10" x14ac:dyDescent="0.25">
      <c r="F23" s="5"/>
      <c r="G23" s="5"/>
      <c r="H23" s="5"/>
      <c r="I23" s="5"/>
      <c r="J23" s="5"/>
    </row>
  </sheetData>
  <mergeCells count="2">
    <mergeCell ref="A1:D1"/>
    <mergeCell ref="F1:J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Recolección</vt:lpstr>
      <vt:lpstr>Venta</vt:lpstr>
      <vt:lpstr>Posturas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2021-05-26T06:47:10Z</dcterms:modified>
</cp:coreProperties>
</file>