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22C12D24-0DC4-47C3-B0BA-BB01A8131587}" xr6:coauthVersionLast="46" xr6:coauthVersionMax="46" xr10:uidLastSave="{00000000-0000-0000-0000-000000000000}"/>
  <bookViews>
    <workbookView xWindow="-120" yWindow="-120" windowWidth="19440" windowHeight="11640" xr2:uid="{00000000-000D-0000-FFFF-FFFF00000000}"/>
  </bookViews>
  <sheets>
    <sheet name="ReportesCerdo" sheetId="2" r:id="rId1"/>
    <sheet name="Hoja1" sheetId="1" r:id="rId2"/>
  </sheets>
  <definedNames>
    <definedName name="DatosExternos_1" localSheetId="0" hidden="1">ReportesCerdo!$B$11:$H$12</definedName>
    <definedName name="DatosExternos_2" localSheetId="0" hidden="1">ReportesCerdo!$B$16:$H$17</definedName>
    <definedName name="DatosExternos_3" localSheetId="0" hidden="1">ReportesCerdo!$B$21:$H$22</definedName>
    <definedName name="DatosExternos_4" localSheetId="0" hidden="1">ReportesCerdo!$B$26:$H$27</definedName>
    <definedName name="DatosExternos_5" localSheetId="0" hidden="1">ReportesCerdo!$B$31:$H$32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C18" i="2"/>
  <c r="E18" i="2" s="1"/>
  <c r="D18" i="2"/>
  <c r="F18" i="2"/>
  <c r="G18" i="2"/>
  <c r="H18" i="2"/>
  <c r="C23" i="2"/>
  <c r="D23" i="2"/>
  <c r="F23" i="2"/>
  <c r="G23" i="2"/>
  <c r="H23" i="2"/>
  <c r="C28" i="2"/>
  <c r="D28" i="2"/>
  <c r="F28" i="2"/>
  <c r="G28" i="2"/>
  <c r="H28" i="2"/>
  <c r="C33" i="2"/>
  <c r="D33" i="2"/>
  <c r="F33" i="2"/>
  <c r="G33" i="2"/>
  <c r="H33" i="2"/>
  <c r="C13" i="2"/>
  <c r="D13" i="2"/>
  <c r="E13" i="2"/>
  <c r="F13" i="2"/>
  <c r="G13" i="2"/>
  <c r="H13" i="2"/>
  <c r="E23" i="2" l="1"/>
  <c r="E28" i="2"/>
  <c r="E33" i="2"/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EEDECE-239B-4C97-BEF1-C5130685F179}" keepAlive="1" name="Consulta - NC" description="Conexión a la consulta 'NC' en el libro." type="5" refreshedVersion="0" background="1">
    <dbPr connection="Provider=Microsoft.Mashup.OleDb.1;Data Source=$Workbook$;Location=NC;Extended Properties=&quot;&quot;" command="SELECT * FROM [NC]"/>
  </connection>
  <connection id="2" xr16:uid="{61964FCC-1B0A-4C14-A764-AAED10F2B36E}" keepAlive="1" name="Consulta - PrecioCerdoGDL" description="Conexión a la consulta 'PrecioCerdoGDL' en el libro." type="5" refreshedVersion="0" background="1">
    <dbPr connection="Provider=Microsoft.Mashup.OleDb.1;Data Source=$Workbook$;Location=PrecioCerdoGDL;Extended Properties=&quot;&quot;" command="SELECT * FROM [PrecioCerdoGDL]"/>
  </connection>
  <connection id="3" xr16:uid="{D483A8EE-BA8D-409B-888E-3D19C0D235ED}" keepAlive="1" name="Consulta - VC" description="Conexión a la consulta 'VC' en el libro." type="5" refreshedVersion="6" background="1" saveData="1">
    <dbPr connection="Provider=Microsoft.Mashup.OleDb.1;Data Source=$Workbook$;Location=VC;Extended Properties=&quot;&quot;" command="SELECT * FROM [VC]"/>
  </connection>
  <connection id="4" xr16:uid="{558B05AB-5ABD-400A-960B-3683DF3BC8A3}" keepAlive="1" name="Consulta - VCTotales" description="Conexión a la consulta 'VCTotales' en el libro." type="5" refreshedVersion="6" background="1" saveData="1">
    <dbPr connection="Provider=Microsoft.Mashup.OleDb.1;Data Source=$Workbook$;Location=VCTotales;Extended Properties=&quot;&quot;" command="SELECT * FROM [VCTotales]"/>
  </connection>
  <connection id="5" xr16:uid="{B119E8B8-5FCA-436F-B33F-C01051DE44B7}" keepAlive="1" name="Consulta - VentaCerdoEMBAR" description="Conexión a la consulta 'VentaCerdoEMBAR' en el libro." type="5" refreshedVersion="6" background="1" saveData="1">
    <dbPr connection="Provider=Microsoft.Mashup.OleDb.1;Data Source=$Workbook$;Location=VentaCerdoEMBAR;Extended Properties=&quot;&quot;" command="SELECT * FROM [VentaCerdoEMBAR]"/>
  </connection>
  <connection id="6" xr16:uid="{29941012-C0E6-47C3-B077-2DD7BAAE3BE4}" keepAlive="1" name="Consulta - VentaCerdoGV1" description="Conexión a la consulta 'VentaCerdoGV1' en el libro." type="5" refreshedVersion="6" background="1" saveData="1">
    <dbPr connection="Provider=Microsoft.Mashup.OleDb.1;Data Source=$Workbook$;Location=VentaCerdoGV1;Extended Properties=&quot;&quot;" command="SELECT * FROM [VentaCerdoGV1]"/>
  </connection>
  <connection id="7" xr16:uid="{69F6ACB3-04F7-47DB-9923-CB891CD8CE5A}" keepAlive="1" name="Consulta - VentaCerdoGV4" description="Conexión a la consulta 'VentaCerdoGV4' en el libro." type="5" refreshedVersion="6" background="1" saveData="1">
    <dbPr connection="Provider=Microsoft.Mashup.OleDb.1;Data Source=$Workbook$;Location=VentaCerdoGV4;Extended Properties=&quot;&quot;" command="SELECT * FROM [VentaCerdoGV4]"/>
  </connection>
  <connection id="8" xr16:uid="{2B7A1057-F3FC-46F3-AF90-3F857B6B212A}" keepAlive="1" name="Consulta - VentaCerdoGV5" description="Conexión a la consulta 'VentaCerdoGV5' en el libro." type="5" refreshedVersion="6" background="1" saveData="1">
    <dbPr connection="Provider=Microsoft.Mashup.OleDb.1;Data Source=$Workbook$;Location=VentaCerdoGV5;Extended Properties=&quot;&quot;" command="SELECT * FROM [VentaCerdoGV5]"/>
  </connection>
</connections>
</file>

<file path=xl/sharedStrings.xml><?xml version="1.0" encoding="utf-8"?>
<sst xmlns="http://schemas.openxmlformats.org/spreadsheetml/2006/main" count="54" uniqueCount="20">
  <si>
    <t>AÑO</t>
  </si>
  <si>
    <t>Granja El Volantìn SPR de RL de CV</t>
  </si>
  <si>
    <t>FECHA:</t>
  </si>
  <si>
    <t>REPORTE DE PRODUCCIÓN DE CERDOS</t>
  </si>
  <si>
    <t>Kilos</t>
  </si>
  <si>
    <t>Peso</t>
  </si>
  <si>
    <t>Cabezas</t>
  </si>
  <si>
    <t>Precio</t>
  </si>
  <si>
    <t>Vendido a Precio:</t>
  </si>
  <si>
    <t>Por DEBAJO de GDL</t>
  </si>
  <si>
    <t>Por ARRIBA de GDL</t>
  </si>
  <si>
    <t>Ventas</t>
  </si>
  <si>
    <t>Mes</t>
  </si>
  <si>
    <t>Venta</t>
  </si>
  <si>
    <t>TOTAL</t>
  </si>
  <si>
    <t>VENTAS GENERALES</t>
  </si>
  <si>
    <t>VENTAS EMBAR</t>
  </si>
  <si>
    <t>VENTAS GV1</t>
  </si>
  <si>
    <t>VENTAS GV4</t>
  </si>
  <si>
    <t>VENTAS GV5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</si>
</sst>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w Cen MT"/>
      <family val="2"/>
    </font>
    <font>
      <sz val="11"/>
      <color theme="1"/>
      <name val="Tw Cen MT"/>
      <family val="2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20"/>
      <color theme="1"/>
      <name val="Tw Cen MT"/>
      <family val="2"/>
    </font>
    <font>
      <sz val="16"/>
      <color theme="1"/>
      <name val="Tw Cen MT"/>
      <family val="2"/>
    </font>
    <font>
      <sz val="12"/>
      <color theme="1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3" fillId="0" borderId="0" xfId="0" applyFont="1"/>
    <xf numFmtId="0" fontId="2" fillId="2" borderId="0" xfId="0" applyFont="1" applyFill="1" applyBorder="1"/>
    <xf numFmtId="0" fontId="0" fillId="0" borderId="1" xfId="0" applyNumberFormat="1" applyFont="1" applyBorder="1"/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0" applyBorder="1"/>
    <xf numFmtId="4" fontId="0" fillId="0" borderId="0" xfId="0" applyNumberFormat="1"/>
    <xf numFmtId="3" fontId="0" fillId="0" borderId="0" xfId="0" applyNumberFormat="1"/>
    <xf numFmtId="2" fontId="0" fillId="0" borderId="0" xfId="0" applyNumberFormat="1"/>
    <xf numFmtId="44" fontId="0" fillId="0" borderId="0" xfId="1" applyFont="1"/>
    <xf numFmtId="14" fontId="6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4" fontId="0" fillId="0" borderId="0" xfId="0" applyNumberFormat="1" applyFont="1"/>
    <xf numFmtId="4" fontId="5" fillId="0" borderId="0" xfId="0" applyNumberFormat="1" applyFont="1"/>
    <xf numFmtId="3" fontId="5" fillId="0" borderId="0" xfId="0" applyNumberFormat="1" applyFont="1"/>
    <xf numFmtId="2" fontId="5" fillId="0" borderId="0" xfId="0" applyNumberFormat="1" applyFont="1"/>
    <xf numFmtId="44" fontId="5" fillId="0" borderId="0" xfId="1" applyFont="1"/>
    <xf numFmtId="44" fontId="5" fillId="0" borderId="0" xfId="0" applyNumberFormat="1" applyFont="1"/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0" fillId="0" borderId="0" xfId="0" applyFont="1" applyBorder="1"/>
    <xf numFmtId="0" fontId="10" fillId="0" borderId="0" xfId="0" applyFont="1" applyBorder="1" applyAlignment="1">
      <alignment horizontal="right" indent="1"/>
    </xf>
    <xf numFmtId="14" fontId="10" fillId="0" borderId="0" xfId="0" applyNumberFormat="1" applyFont="1" applyBorder="1" applyAlignment="1">
      <alignment horizontal="left"/>
    </xf>
  </cellXfs>
  <cellStyles count="2">
    <cellStyle name="Moneda" xfId="1" builtinId="4"/>
    <cellStyle name="Normal" xfId="0" builtinId="0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none"/>
      </font>
      <numFmt numFmtId="34" formatCode="_-&quot;$&quot;* #,##0.00_-;\-&quot;$&quot;* #,##0.00_-;_-&quot;$&quot;* &quot;-&quot;??_-;_-@_-"/>
    </dxf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w Cen MT"/>
        <family val="2"/>
        <scheme val="none"/>
      </font>
    </dxf>
    <dxf>
      <font>
        <b/>
        <i val="0"/>
        <color auto="1"/>
      </font>
      <border>
        <top style="double">
          <color rgb="FFFF6565"/>
        </top>
      </border>
    </dxf>
    <dxf>
      <font>
        <b/>
        <i val="0"/>
        <u val="none"/>
        <color theme="0"/>
      </font>
      <fill>
        <patternFill>
          <bgColor rgb="FFFF6565"/>
        </patternFill>
      </fill>
    </dxf>
    <dxf>
      <border>
        <left style="thin">
          <color rgb="FFF76363"/>
        </left>
        <right style="thin">
          <color rgb="FFF76363"/>
        </right>
        <top style="thin">
          <color rgb="FFF76363"/>
        </top>
        <bottom style="thin">
          <color rgb="FFF76363"/>
        </bottom>
        <vertical/>
        <horizontal style="thin">
          <color rgb="FFF7636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2" defaultPivotStyle="PivotStyleLight16">
    <tableStyle name="Estilo de tabla 1" pivot="0" count="3" xr9:uid="{4F3BA03A-C6BF-4325-91C6-2FCFD544623F}">
      <tableStyleElement type="wholeTable" dxfId="69"/>
      <tableStyleElement type="headerRow" dxfId="68"/>
      <tableStyleElement type="totalRow" dxfId="67"/>
    </tableStyle>
  </tableStyles>
  <colors>
    <mruColors>
      <color rgb="FFFFBDBD"/>
      <color rgb="FFFF6565"/>
      <color rgb="FFF76363"/>
      <color rgb="FFFF7D7D"/>
      <color rgb="FFFF9F9F"/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287064B-BA42-4D0F-ABD1-E9F9A517667A}" autoFormatId="16" applyNumberFormats="0" applyBorderFormats="0" applyFontFormats="0" applyPatternFormats="0" applyAlignmentFormats="0" applyWidthHeightFormats="0">
  <queryTableRefresh nextId="9">
    <queryTableFields count="7">
      <queryTableField id="1" name="Mes" tableColumnId="1"/>
      <queryTableField id="2" name="Kilos" tableColumnId="2"/>
      <queryTableField id="3" name="Cabezas" tableColumnId="3"/>
      <queryTableField id="5" name="Peso" tableColumnId="5"/>
      <queryTableField id="4" name="Precio" tableColumnId="4"/>
      <queryTableField id="6" name="Vendido a Precio:" tableColumnId="6"/>
      <queryTableField id="7" name="Venta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B3E07BFA-A519-4B8F-AC18-20DBA49DA1E5}" autoFormatId="16" applyNumberFormats="0" applyBorderFormats="0" applyFontFormats="0" applyPatternFormats="0" applyAlignmentFormats="0" applyWidthHeightFormats="0">
  <queryTableRefresh nextId="8">
    <queryTableFields count="7">
      <queryTableField id="1" name="Mes" tableColumnId="1"/>
      <queryTableField id="2" name="Kilos" tableColumnId="2"/>
      <queryTableField id="3" name="Cabezas" tableColumnId="3"/>
      <queryTableField id="4" name="Peso" tableColumnId="4"/>
      <queryTableField id="5" name="Precio" tableColumnId="5"/>
      <queryTableField id="6" name="Vendido a Precio:" tableColumnId="6"/>
      <queryTableField id="7" name="Venta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F7DE9CE7-1DEA-4A61-8CDC-710B366557EF}" autoFormatId="16" applyNumberFormats="0" applyBorderFormats="0" applyFontFormats="0" applyPatternFormats="0" applyAlignmentFormats="0" applyWidthHeightFormats="0">
  <queryTableRefresh nextId="8">
    <queryTableFields count="7">
      <queryTableField id="1" name="Mes" tableColumnId="1"/>
      <queryTableField id="2" name="Kilos" tableColumnId="2"/>
      <queryTableField id="3" name="Cabezas" tableColumnId="3"/>
      <queryTableField id="4" name="Peso" tableColumnId="4"/>
      <queryTableField id="5" name="Precio" tableColumnId="5"/>
      <queryTableField id="6" name="Vendido a Precio:" tableColumnId="6"/>
      <queryTableField id="7" name="Ventas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" xr16:uid="{503B5C1E-2E2E-45FE-AD2A-D3A459E89B27}" autoFormatId="16" applyNumberFormats="0" applyBorderFormats="0" applyFontFormats="0" applyPatternFormats="0" applyAlignmentFormats="0" applyWidthHeightFormats="0">
  <queryTableRefresh nextId="8">
    <queryTableFields count="7">
      <queryTableField id="1" name="Mes" tableColumnId="1"/>
      <queryTableField id="2" name="Kilos" tableColumnId="2"/>
      <queryTableField id="3" name="Cabezas" tableColumnId="3"/>
      <queryTableField id="4" name="Peso" tableColumnId="4"/>
      <queryTableField id="5" name="Precio" tableColumnId="5"/>
      <queryTableField id="6" name="Vendido a Precio:" tableColumnId="6"/>
      <queryTableField id="7" name="Ventas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8" xr16:uid="{99EF0366-B7F4-41F3-A547-1464EAF13A41}" autoFormatId="16" applyNumberFormats="0" applyBorderFormats="0" applyFontFormats="0" applyPatternFormats="0" applyAlignmentFormats="0" applyWidthHeightFormats="0">
  <queryTableRefresh nextId="8">
    <queryTableFields count="7">
      <queryTableField id="1" name="Mes" tableColumnId="1"/>
      <queryTableField id="2" name="Kilos" tableColumnId="2"/>
      <queryTableField id="3" name="Cabezas" tableColumnId="3"/>
      <queryTableField id="4" name="Peso" tableColumnId="4"/>
      <queryTableField id="5" name="Precio" tableColumnId="5"/>
      <queryTableField id="6" name="Vendido a Precio:" tableColumnId="6"/>
      <queryTableField id="7" name="Ventas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7581A2-F4CE-4574-9CD2-5AC24E53A8D5}" name="Parametros" displayName="Parametros" ref="B1:B2" totalsRowShown="0" headerRowDxfId="70" dataDxfId="71" tableBorderDxfId="73">
  <autoFilter ref="B1:B2" xr:uid="{54788573-109C-49F0-8C72-9E50B9E1F8B2}"/>
  <tableColumns count="1">
    <tableColumn id="1" xr3:uid="{6DB92BF9-3F6F-45C8-A424-6154D0E4BDFC}" name="AÑO" dataDxfId="72">
      <calculatedColumnFormula>YEAR(H8)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0E90CE-AA86-4455-9867-D5815A965558}" name="VCTotales" displayName="VCTotales" ref="B11:H13" tableType="queryTable" totalsRowCount="1" headerRowDxfId="66" dataDxfId="64" totalsRowDxfId="65">
  <autoFilter ref="B11:H12" xr:uid="{4953E129-7665-4EA1-9CF2-89DEDEBA87AF}"/>
  <tableColumns count="7">
    <tableColumn id="1" xr3:uid="{496FB90C-501F-483E-B937-DD01284EF6C8}" uniqueName="1" name="Mes" totalsRowLabel="TOTAL" queryTableFieldId="1" dataDxfId="53" totalsRowDxfId="54"/>
    <tableColumn id="2" xr3:uid="{5EE46A2A-EE49-4C82-971F-B3EA43C16405}" uniqueName="2" name="Kilos" totalsRowFunction="custom" queryTableFieldId="2" dataDxfId="52" totalsRowDxfId="55">
      <totalsRowFormula>SUM(VCTotales[Kilos])</totalsRowFormula>
    </tableColumn>
    <tableColumn id="3" xr3:uid="{79AC3ECC-80D6-4FB3-A8B9-0BEE7C31880F}" uniqueName="3" name="Cabezas" totalsRowFunction="custom" queryTableFieldId="3" dataDxfId="51" totalsRowDxfId="56">
      <totalsRowFormula>SUM(VCTotales[Cabezas])</totalsRowFormula>
    </tableColumn>
    <tableColumn id="5" xr3:uid="{1AA75C35-EF77-480E-81CE-A86CC6A95080}" uniqueName="5" name="Peso" totalsRowFunction="average" queryTableFieldId="5" dataDxfId="50" totalsRowDxfId="57"/>
    <tableColumn id="4" xr3:uid="{9348715B-4E59-472E-8F38-D5BD4B77D9F8}" uniqueName="4" name="Precio" totalsRowFunction="average" queryTableFieldId="4" dataDxfId="49" totalsRowDxfId="58" dataCellStyle="Moneda"/>
    <tableColumn id="6" xr3:uid="{FE150860-FDD2-4807-A507-4243CE91F7CB}" uniqueName="6" name="Vendido a Precio:" totalsRowFunction="custom" queryTableFieldId="6" dataDxfId="48" totalsRowDxfId="59">
      <totalsRowFormula>IF(COUNTIF(VCTotales[Vendido a Precio:],"Por ARRIBA de GDL")&gt;COUNTIF(VCTotales[Vendido a Precio:],"Por DEBAJO de GDL"),"Por ARRIBA de GDL","Por DEBAJO de GDL")</totalsRowFormula>
    </tableColumn>
    <tableColumn id="7" xr3:uid="{60A06E53-82A2-4B2D-849D-6450C1577048}" uniqueName="7" name="Venta" totalsRowFunction="average" queryTableFieldId="7" dataDxfId="47" totalsRowDxfId="60" dataCellStyle="Moneda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E8CD43-1F23-455E-9407-629A71216BF5}" name="VentaCerdoEMBAR" displayName="VentaCerdoEMBAR" ref="B16:H18" tableType="queryTable" totalsRowCount="1" headerRowDxfId="63" dataDxfId="61" totalsRowDxfId="62">
  <autoFilter ref="B16:H17" xr:uid="{4D835805-455B-4AC3-82BB-8293F35A7128}"/>
  <tableColumns count="7">
    <tableColumn id="1" xr3:uid="{857DFA2F-29F7-4C4B-B29F-099B61F027B0}" uniqueName="1" name="Mes" totalsRowLabel="TOTAL" queryTableFieldId="1" dataDxfId="6" totalsRowDxfId="7"/>
    <tableColumn id="2" xr3:uid="{5546F54F-3E04-4459-A050-447582038251}" uniqueName="2" name="Kilos" totalsRowFunction="custom" queryTableFieldId="2" dataDxfId="5" totalsRowDxfId="8">
      <totalsRowFormula>SUM(VentaCerdoEMBAR[Kilos])</totalsRowFormula>
    </tableColumn>
    <tableColumn id="3" xr3:uid="{F14D7F95-2B42-4666-B0C6-7F1E202EFED5}" uniqueName="3" name="Cabezas" totalsRowFunction="custom" queryTableFieldId="3" dataDxfId="4" totalsRowDxfId="9">
      <totalsRowFormula>SUM(VentaCerdoEMBAR[Cabezas])</totalsRowFormula>
    </tableColumn>
    <tableColumn id="4" xr3:uid="{29A59A5E-50E6-498F-ABD1-3B1CC1352142}" uniqueName="4" name="Peso" totalsRowFunction="custom" queryTableFieldId="4" dataDxfId="3" totalsRowDxfId="10">
      <totalsRowFormula>VentaCerdoEMBAR[[#Totals],[Kilos]]/VentaCerdoEMBAR[[#Totals],[Cabezas]]</totalsRowFormula>
    </tableColumn>
    <tableColumn id="5" xr3:uid="{DCFAD9F1-6EE6-4346-9C1A-AB6C15D4BF10}" uniqueName="5" name="Precio" totalsRowFunction="average" queryTableFieldId="5" dataDxfId="2" totalsRowDxfId="11"/>
    <tableColumn id="6" xr3:uid="{5E915A99-359A-484E-AAFF-53551757388B}" uniqueName="6" name="Vendido a Precio:" totalsRowFunction="custom" queryTableFieldId="6" dataDxfId="1" totalsRowDxfId="12">
      <totalsRowFormula>IF(COUNTIF(VentaCerdoEMBAR[Vendido a Precio:],"Por ARRIBA de GDL")&gt;COUNTIF(VentaCerdoEMBAR[Vendido a Precio:],"Por DEBAJO de GDL"),"Por ARRIBA de GDL","Por DEBAJO de GDL")</totalsRowFormula>
    </tableColumn>
    <tableColumn id="7" xr3:uid="{0D650676-5B73-4D94-9959-7CC7F09BF9CE}" uniqueName="7" name="Ventas" totalsRowFunction="sum" queryTableFieldId="7" dataDxfId="0" totalsRowDxfId="13" dataCellStyle="Moneda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E0C6FB-EBBA-475F-8BCE-2674DB0EE99E}" name="VentaCerdoGV1" displayName="VentaCerdoGV1" ref="B21:H23" tableType="queryTable" totalsRowCount="1">
  <autoFilter ref="B21:H22" xr:uid="{717353A0-FE15-42AD-8E80-36A96B4E89F1}"/>
  <tableColumns count="7">
    <tableColumn id="1" xr3:uid="{679676D2-86E0-4E64-8AC2-1A2D97F0BF8F}" uniqueName="1" name="Mes" totalsRowLabel="TOTAL" queryTableFieldId="1"/>
    <tableColumn id="2" xr3:uid="{70FE2F22-750C-430A-8B00-1E9DBF448FF9}" uniqueName="2" name="Kilos" totalsRowFunction="sum" queryTableFieldId="2" dataDxfId="18" totalsRowDxfId="19"/>
    <tableColumn id="3" xr3:uid="{4FB6E2E8-68D3-427C-9E85-2748C378D3DE}" uniqueName="3" name="Cabezas" totalsRowFunction="sum" queryTableFieldId="3" dataDxfId="17" totalsRowDxfId="20"/>
    <tableColumn id="4" xr3:uid="{115FE757-6DE9-4C69-9D85-20664BE7A545}" uniqueName="4" name="Peso" totalsRowFunction="custom" queryTableFieldId="4" dataDxfId="16" totalsRowDxfId="21">
      <totalsRowFormula>VentaCerdoGV1[[#Totals],[Kilos]]/VentaCerdoGV1[[#Totals],[Cabezas]]</totalsRowFormula>
    </tableColumn>
    <tableColumn id="5" xr3:uid="{4DFA747E-1F13-4C0E-BA84-1A24AFC2558F}" uniqueName="5" name="Precio" totalsRowFunction="average" queryTableFieldId="5" dataDxfId="15" totalsRowDxfId="22" dataCellStyle="Moneda"/>
    <tableColumn id="6" xr3:uid="{69042CC9-B5E8-44C1-ACBE-EB72CBB393A4}" uniqueName="6" name="Vendido a Precio:" totalsRowFunction="custom" queryTableFieldId="6" totalsRowDxfId="23">
      <totalsRowFormula>IF(COUNTIF(VentaCerdoGV1[Vendido a Precio:],"Por ARRIBA de GDL")&gt;COUNTIF(VentaCerdoGV1[Vendido a Precio:],"Por DEBAJO de GDL"),"Por ARRIBA de GDL","Por DEBAJO de GDL")</totalsRowFormula>
    </tableColumn>
    <tableColumn id="7" xr3:uid="{F3B8A450-83F4-4901-8BD3-0F477F6CEB18}" uniqueName="7" name="Ventas" totalsRowFunction="sum" queryTableFieldId="7" dataDxfId="14" totalsRowDxfId="24" dataCellStyle="Moneda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C980379-3C98-4D80-91E8-7BDAEEA2DB76}" name="VentaCerdoGV4" displayName="VentaCerdoGV4" ref="B26:H28" tableType="queryTable" totalsRowCount="1">
  <autoFilter ref="B26:H27" xr:uid="{A7C5447D-7E83-4B1F-91A1-06812907B171}"/>
  <tableColumns count="7">
    <tableColumn id="1" xr3:uid="{4E800934-0ABA-42C9-8BC2-B8CA3781986C}" uniqueName="1" name="Mes" totalsRowLabel="TOTAL" queryTableFieldId="1"/>
    <tableColumn id="2" xr3:uid="{9B80CE14-78D4-4107-BFD2-981B40A2D0C7}" uniqueName="2" name="Kilos" totalsRowFunction="sum" queryTableFieldId="2" dataDxfId="29" totalsRowDxfId="30"/>
    <tableColumn id="3" xr3:uid="{38262AEF-AC86-40F2-B8A7-8F14C18492BC}" uniqueName="3" name="Cabezas" totalsRowFunction="sum" queryTableFieldId="3" dataDxfId="28" totalsRowDxfId="31"/>
    <tableColumn id="4" xr3:uid="{6F5F83EF-5257-4F46-8E81-22DE2E9A423C}" uniqueName="4" name="Peso" totalsRowFunction="custom" queryTableFieldId="4" dataDxfId="27" totalsRowDxfId="32">
      <totalsRowFormula>VentaCerdoGV4[[#Totals],[Kilos]]/VentaCerdoGV4[[#Totals],[Cabezas]]</totalsRowFormula>
    </tableColumn>
    <tableColumn id="5" xr3:uid="{EF8C2692-611D-4290-97DE-AFF6B42319EA}" uniqueName="5" name="Precio" totalsRowFunction="average" queryTableFieldId="5" dataDxfId="26" totalsRowDxfId="33" dataCellStyle="Moneda"/>
    <tableColumn id="6" xr3:uid="{12B45D80-842A-4ED7-BB02-FF258634E588}" uniqueName="6" name="Vendido a Precio:" totalsRowFunction="custom" queryTableFieldId="6" totalsRowDxfId="34">
      <totalsRowFormula>IF(COUNTIF(VentaCerdoGV4[Vendido a Precio:],"Por ARRIBA de GDL")&gt;COUNTIF(VentaCerdoGV4[Vendido a Precio:],"Por DEBAJO de GDL"),"Por ARRIBA de GDL","Por DEBAJO de GDL")</totalsRowFormula>
    </tableColumn>
    <tableColumn id="7" xr3:uid="{FCBC4BFE-FC50-4DF1-A3FE-7E4E9493618C}" uniqueName="7" name="Ventas" totalsRowFunction="sum" queryTableFieldId="7" dataDxfId="25" totalsRowDxfId="35" dataCellStyle="Moneda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5C8F88-BD44-4298-A31C-8E9EAA09FF1D}" name="VentaCerdoGV5" displayName="VentaCerdoGV5" ref="B31:H33" tableType="queryTable" totalsRowCount="1">
  <autoFilter ref="B31:H32" xr:uid="{837984A0-F9BB-4545-ABB3-AB9090D23E04}"/>
  <tableColumns count="7">
    <tableColumn id="1" xr3:uid="{FA346A57-09FC-42C2-8E5A-0E76C3AE09F7}" uniqueName="1" name="Mes" totalsRowLabel="TOTAL" queryTableFieldId="1"/>
    <tableColumn id="2" xr3:uid="{DDA060CD-E947-45C5-878C-DAD2389B0B39}" uniqueName="2" name="Kilos" totalsRowFunction="sum" queryTableFieldId="2" dataDxfId="40" totalsRowDxfId="41"/>
    <tableColumn id="3" xr3:uid="{30CA1107-3317-49D9-8A52-8E1E344520BC}" uniqueName="3" name="Cabezas" totalsRowFunction="sum" queryTableFieldId="3" dataDxfId="39" totalsRowDxfId="42"/>
    <tableColumn id="4" xr3:uid="{DB8FB554-EAC4-43D2-B3A9-D56966A0AD56}" uniqueName="4" name="Peso" totalsRowFunction="custom" queryTableFieldId="4" dataDxfId="38" totalsRowDxfId="43">
      <totalsRowFormula>VentaCerdoGV5[[#Totals],[Kilos]]/VentaCerdoGV5[[#Totals],[Cabezas]]</totalsRowFormula>
    </tableColumn>
    <tableColumn id="5" xr3:uid="{4D14F18A-F862-40D3-9DDB-E098FC02DE40}" uniqueName="5" name="Precio" totalsRowFunction="average" queryTableFieldId="5" dataDxfId="37" totalsRowDxfId="44" dataCellStyle="Moneda"/>
    <tableColumn id="6" xr3:uid="{F44E3CAF-9F34-44E1-B107-82D857983C83}" uniqueName="6" name="Vendido a Precio:" totalsRowFunction="custom" queryTableFieldId="6" totalsRowDxfId="45">
      <totalsRowFormula>IF(COUNTIF(VentaCerdoGV5[Vendido a Precio:],"Por ARRIBA de GDL")&gt;COUNTIF(VentaCerdoGV5[Vendido a Precio:],"Por DEBAJO de GDL"),"Por ARRIBA de GDL","Por DEBAJO de GDL")</totalsRowFormula>
    </tableColumn>
    <tableColumn id="7" xr3:uid="{D5B69172-2B88-42C3-B06F-A93427245293}" uniqueName="7" name="Ventas" totalsRowFunction="sum" queryTableFieldId="7" dataDxfId="36" totalsRowDxfId="46" dataCellStyle="Moneda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AA22-77A3-42A2-9CCC-D11A079C0062}">
  <dimension ref="B1:Q34"/>
  <sheetViews>
    <sheetView showGridLines="0" tabSelected="1" zoomScale="110" zoomScaleNormal="110" workbookViewId="0">
      <selection activeCell="I8" sqref="I8"/>
    </sheetView>
  </sheetViews>
  <sheetFormatPr baseColWidth="10" defaultRowHeight="15" x14ac:dyDescent="0.25"/>
  <cols>
    <col min="1" max="1" width="2.7109375" customWidth="1"/>
    <col min="2" max="2" width="7.28515625" bestFit="1" customWidth="1"/>
    <col min="3" max="3" width="11.5703125" bestFit="1" customWidth="1"/>
    <col min="4" max="4" width="10.85546875" bestFit="1" customWidth="1"/>
    <col min="5" max="5" width="7.7109375" bestFit="1" customWidth="1"/>
    <col min="6" max="6" width="14.140625" bestFit="1" customWidth="1"/>
    <col min="7" max="7" width="19.42578125" bestFit="1" customWidth="1"/>
    <col min="8" max="8" width="15.7109375" bestFit="1" customWidth="1"/>
    <col min="9" max="10" width="19" bestFit="1" customWidth="1"/>
    <col min="11" max="11" width="7.140625" bestFit="1" customWidth="1"/>
    <col min="12" max="12" width="14.7109375" bestFit="1" customWidth="1"/>
    <col min="13" max="13" width="18.7109375" bestFit="1" customWidth="1"/>
    <col min="14" max="14" width="15.28515625" bestFit="1" customWidth="1"/>
    <col min="15" max="15" width="17.140625" bestFit="1" customWidth="1"/>
    <col min="16" max="16" width="27.85546875" bestFit="1" customWidth="1"/>
    <col min="17" max="17" width="12.42578125" bestFit="1" customWidth="1"/>
    <col min="18" max="18" width="15.28515625" bestFit="1" customWidth="1"/>
    <col min="19" max="19" width="12.28515625" bestFit="1" customWidth="1"/>
    <col min="20" max="20" width="13.85546875" bestFit="1" customWidth="1"/>
    <col min="21" max="21" width="25.140625" bestFit="1" customWidth="1"/>
    <col min="22" max="22" width="12.42578125" bestFit="1" customWidth="1"/>
    <col min="23" max="23" width="15.28515625" bestFit="1" customWidth="1"/>
    <col min="24" max="24" width="12.28515625" bestFit="1" customWidth="1"/>
    <col min="25" max="25" width="13.85546875" bestFit="1" customWidth="1"/>
    <col min="26" max="26" width="25.140625" bestFit="1" customWidth="1"/>
    <col min="27" max="27" width="12.42578125" bestFit="1" customWidth="1"/>
    <col min="28" max="28" width="15.28515625" bestFit="1" customWidth="1"/>
    <col min="29" max="29" width="12.28515625" bestFit="1" customWidth="1"/>
    <col min="30" max="30" width="13.85546875" bestFit="1" customWidth="1"/>
    <col min="31" max="31" width="25.140625" bestFit="1" customWidth="1"/>
  </cols>
  <sheetData>
    <row r="1" spans="2:17" x14ac:dyDescent="0.25">
      <c r="B1" s="3" t="s">
        <v>0</v>
      </c>
    </row>
    <row r="2" spans="2:17" x14ac:dyDescent="0.25">
      <c r="B2" s="4">
        <f ca="1">YEAR(H8)</f>
        <v>2021</v>
      </c>
    </row>
    <row r="4" spans="2:17" x14ac:dyDescent="0.25">
      <c r="K4" s="8"/>
    </row>
    <row r="5" spans="2:17" ht="15" customHeight="1" x14ac:dyDescent="0.25">
      <c r="B5" s="23" t="s">
        <v>1</v>
      </c>
      <c r="C5" s="23"/>
      <c r="D5" s="23"/>
      <c r="E5" s="23"/>
      <c r="F5" s="23"/>
      <c r="G5" s="23"/>
      <c r="H5" s="23"/>
      <c r="I5" s="15"/>
      <c r="J5" s="15"/>
      <c r="K5" s="6"/>
      <c r="L5" s="6"/>
      <c r="M5" s="6"/>
      <c r="N5" s="6"/>
      <c r="O5" s="6"/>
      <c r="P5" s="6"/>
      <c r="Q5" s="6"/>
    </row>
    <row r="6" spans="2:17" ht="15" customHeight="1" x14ac:dyDescent="0.25">
      <c r="B6" s="23"/>
      <c r="C6" s="23"/>
      <c r="D6" s="23"/>
      <c r="E6" s="23"/>
      <c r="F6" s="23"/>
      <c r="G6" s="23"/>
      <c r="H6" s="23"/>
      <c r="I6" s="15"/>
      <c r="J6" s="15"/>
      <c r="K6" s="6"/>
      <c r="L6" s="6"/>
      <c r="M6" s="6"/>
      <c r="N6" s="6"/>
      <c r="O6" s="6"/>
      <c r="P6" s="6"/>
      <c r="Q6" s="6"/>
    </row>
    <row r="7" spans="2:17" ht="20.25" x14ac:dyDescent="0.3">
      <c r="B7" s="24" t="s">
        <v>3</v>
      </c>
      <c r="C7" s="24"/>
      <c r="D7" s="24"/>
      <c r="E7" s="24"/>
      <c r="F7" s="24"/>
      <c r="G7" s="24"/>
      <c r="H7" s="24"/>
      <c r="I7" s="16"/>
      <c r="J7" s="16"/>
      <c r="K7" s="7"/>
      <c r="L7" s="7"/>
      <c r="M7" s="7"/>
      <c r="N7" s="7"/>
      <c r="O7" s="7"/>
      <c r="P7" s="7"/>
      <c r="Q7" s="7"/>
    </row>
    <row r="8" spans="2:17" ht="15.75" x14ac:dyDescent="0.25">
      <c r="B8" s="25"/>
      <c r="C8" s="25"/>
      <c r="D8" s="25"/>
      <c r="E8" s="25"/>
      <c r="G8" s="26" t="s">
        <v>2</v>
      </c>
      <c r="H8" s="27">
        <f ca="1">TODAY()</f>
        <v>44259</v>
      </c>
      <c r="I8" s="13"/>
      <c r="J8" s="13"/>
      <c r="L8" s="2"/>
      <c r="M8" s="2"/>
      <c r="N8" s="2"/>
    </row>
    <row r="9" spans="2:17" x14ac:dyDescent="0.25">
      <c r="H9" s="14"/>
      <c r="I9" s="14"/>
      <c r="J9" s="14"/>
      <c r="L9" s="2"/>
      <c r="M9" s="2"/>
      <c r="N9" s="2"/>
    </row>
    <row r="10" spans="2:17" ht="15.75" x14ac:dyDescent="0.25">
      <c r="B10" s="5" t="s">
        <v>15</v>
      </c>
      <c r="C10" s="5"/>
      <c r="D10" s="5"/>
      <c r="E10" s="5"/>
      <c r="F10" s="5"/>
      <c r="G10" s="5"/>
      <c r="H10" s="5"/>
    </row>
    <row r="11" spans="2:17" x14ac:dyDescent="0.25">
      <c r="B11" s="1" t="s">
        <v>12</v>
      </c>
      <c r="C11" s="1" t="s">
        <v>4</v>
      </c>
      <c r="D11" s="1" t="s">
        <v>6</v>
      </c>
      <c r="E11" s="1" t="s">
        <v>5</v>
      </c>
      <c r="F11" s="1" t="s">
        <v>7</v>
      </c>
      <c r="G11" s="1" t="s">
        <v>8</v>
      </c>
      <c r="H11" s="1" t="s">
        <v>13</v>
      </c>
    </row>
    <row r="12" spans="2:17" x14ac:dyDescent="0.25">
      <c r="B12" s="1">
        <v>1</v>
      </c>
      <c r="C12" s="18">
        <v>274072.42</v>
      </c>
      <c r="D12" s="19">
        <v>2250</v>
      </c>
      <c r="E12" s="20">
        <v>121.80996444444443</v>
      </c>
      <c r="F12" s="21">
        <v>32.708855076189657</v>
      </c>
      <c r="G12" s="1" t="s">
        <v>10</v>
      </c>
      <c r="H12" s="21">
        <v>8909075.5999999996</v>
      </c>
    </row>
    <row r="13" spans="2:17" x14ac:dyDescent="0.25">
      <c r="B13" s="1" t="s">
        <v>14</v>
      </c>
      <c r="C13" s="18">
        <f>SUM(VCTotales[Kilos])</f>
        <v>274072.42</v>
      </c>
      <c r="D13" s="18">
        <f>SUM(VCTotales[Cabezas])</f>
        <v>2250</v>
      </c>
      <c r="E13" s="20">
        <f>SUBTOTAL(101,VCTotales[Peso])</f>
        <v>121.80996444444443</v>
      </c>
      <c r="F13" s="22">
        <f>SUBTOTAL(101,VCTotales[Precio])</f>
        <v>32.708855076189657</v>
      </c>
      <c r="G13" s="1" t="str">
        <f>IF(COUNTIF(VCTotales[Vendido a Precio:],"Por ARRIBA de GDL")&gt;COUNTIF(VCTotales[Vendido a Precio:],"Por DEBAJO de GDL"),"Por ARRIBA de GDL","Por DEBAJO de GDL")</f>
        <v>Por ARRIBA de GDL</v>
      </c>
      <c r="H13" s="22">
        <f>SUBTOTAL(101,VCTotales[Venta])</f>
        <v>8909075.5999999996</v>
      </c>
    </row>
    <row r="15" spans="2:17" ht="15.75" x14ac:dyDescent="0.25">
      <c r="B15" s="5" t="s">
        <v>16</v>
      </c>
      <c r="C15" s="5"/>
      <c r="D15" s="5"/>
      <c r="E15" s="5"/>
      <c r="F15" s="5"/>
      <c r="G15" s="5"/>
      <c r="H15" s="5"/>
    </row>
    <row r="16" spans="2:17" x14ac:dyDescent="0.25">
      <c r="B16" s="1" t="s">
        <v>12</v>
      </c>
      <c r="C16" s="1" t="s">
        <v>4</v>
      </c>
      <c r="D16" s="1" t="s">
        <v>6</v>
      </c>
      <c r="E16" s="1" t="s">
        <v>5</v>
      </c>
      <c r="F16" s="1" t="s">
        <v>7</v>
      </c>
      <c r="G16" s="1" t="s">
        <v>8</v>
      </c>
      <c r="H16" s="1" t="s">
        <v>11</v>
      </c>
    </row>
    <row r="17" spans="2:8" x14ac:dyDescent="0.25">
      <c r="B17" s="1">
        <v>1</v>
      </c>
      <c r="C17" s="18">
        <v>66935.819999999992</v>
      </c>
      <c r="D17" s="19">
        <v>412</v>
      </c>
      <c r="E17" s="20">
        <v>162.46558252427184</v>
      </c>
      <c r="F17" s="1">
        <v>26.950737784061094</v>
      </c>
      <c r="G17" s="1" t="s">
        <v>9</v>
      </c>
      <c r="H17" s="21">
        <v>1653466.0999999999</v>
      </c>
    </row>
    <row r="18" spans="2:8" x14ac:dyDescent="0.25">
      <c r="B18" s="1" t="s">
        <v>14</v>
      </c>
      <c r="C18" s="18">
        <f>SUM(VentaCerdoEMBAR[Kilos])</f>
        <v>66935.819999999992</v>
      </c>
      <c r="D18" s="18">
        <f>SUM(VentaCerdoEMBAR[Cabezas])</f>
        <v>412</v>
      </c>
      <c r="E18" s="20">
        <f>VentaCerdoEMBAR[[#Totals],[Kilos]]/VentaCerdoEMBAR[[#Totals],[Cabezas]]</f>
        <v>162.46558252427184</v>
      </c>
      <c r="F18" s="20">
        <f>SUBTOTAL(101,VentaCerdoEMBAR[Precio])</f>
        <v>26.950737784061094</v>
      </c>
      <c r="G18" s="1" t="str">
        <f>IF(COUNTIF(VentaCerdoEMBAR[Vendido a Precio:],"Por ARRIBA de GDL")&gt;COUNTIF(VentaCerdoEMBAR[Vendido a Precio:],"Por DEBAJO de GDL"),"Por ARRIBA de GDL","Por DEBAJO de GDL")</f>
        <v>Por DEBAJO de GDL</v>
      </c>
      <c r="H18" s="22">
        <f>SUBTOTAL(109,VentaCerdoEMBAR[Ventas])</f>
        <v>1653466.0999999999</v>
      </c>
    </row>
    <row r="20" spans="2:8" ht="15.75" x14ac:dyDescent="0.25">
      <c r="B20" s="5" t="s">
        <v>17</v>
      </c>
      <c r="C20" s="5"/>
      <c r="D20" s="5"/>
      <c r="E20" s="5"/>
      <c r="F20" s="5"/>
      <c r="G20" s="5"/>
      <c r="H20" s="5"/>
    </row>
    <row r="21" spans="2:8" x14ac:dyDescent="0.25">
      <c r="B21" t="s">
        <v>12</v>
      </c>
      <c r="C21" t="s">
        <v>4</v>
      </c>
      <c r="D21" t="s">
        <v>6</v>
      </c>
      <c r="E21" t="s">
        <v>5</v>
      </c>
      <c r="F21" t="s">
        <v>7</v>
      </c>
      <c r="G21" t="s">
        <v>8</v>
      </c>
      <c r="H21" t="s">
        <v>11</v>
      </c>
    </row>
    <row r="22" spans="2:8" x14ac:dyDescent="0.25">
      <c r="B22">
        <v>1</v>
      </c>
      <c r="C22" s="9">
        <v>14210.5</v>
      </c>
      <c r="D22" s="10">
        <v>141</v>
      </c>
      <c r="E22" s="11">
        <v>100.78368794326241</v>
      </c>
      <c r="F22" s="12">
        <v>35.270320185098811</v>
      </c>
      <c r="G22" t="s">
        <v>10</v>
      </c>
      <c r="H22" s="12">
        <v>493158</v>
      </c>
    </row>
    <row r="23" spans="2:8" x14ac:dyDescent="0.25">
      <c r="B23" t="s">
        <v>14</v>
      </c>
      <c r="C23" s="9">
        <f>SUBTOTAL(109,VentaCerdoGV1[Kilos])</f>
        <v>14210.5</v>
      </c>
      <c r="D23" s="9">
        <f>SUBTOTAL(109,VentaCerdoGV1[Cabezas])</f>
        <v>141</v>
      </c>
      <c r="E23" s="11">
        <f>VentaCerdoGV1[[#Totals],[Kilos]]/VentaCerdoGV1[[#Totals],[Cabezas]]</f>
        <v>100.78368794326241</v>
      </c>
      <c r="F23" s="17">
        <f>SUBTOTAL(101,VentaCerdoGV1[Precio])</f>
        <v>35.270320185098811</v>
      </c>
      <c r="G23" s="1" t="str">
        <f>IF(COUNTIF(VentaCerdoGV1[Vendido a Precio:],"Por ARRIBA de GDL")&gt;COUNTIF(VentaCerdoGV1[Vendido a Precio:],"Por DEBAJO de GDL"),"Por ARRIBA de GDL","Por DEBAJO de GDL")</f>
        <v>Por ARRIBA de GDL</v>
      </c>
      <c r="H23" s="17">
        <f>SUBTOTAL(109,VentaCerdoGV1[Ventas])</f>
        <v>493158</v>
      </c>
    </row>
    <row r="25" spans="2:8" ht="15.75" x14ac:dyDescent="0.25">
      <c r="B25" s="5" t="s">
        <v>18</v>
      </c>
      <c r="C25" s="5"/>
      <c r="D25" s="5"/>
      <c r="E25" s="5"/>
      <c r="F25" s="5"/>
      <c r="G25" s="5"/>
      <c r="H25" s="5"/>
    </row>
    <row r="26" spans="2:8" x14ac:dyDescent="0.25">
      <c r="B26" t="s">
        <v>12</v>
      </c>
      <c r="C26" t="s">
        <v>4</v>
      </c>
      <c r="D26" t="s">
        <v>6</v>
      </c>
      <c r="E26" t="s">
        <v>5</v>
      </c>
      <c r="F26" t="s">
        <v>7</v>
      </c>
      <c r="G26" t="s">
        <v>8</v>
      </c>
      <c r="H26" t="s">
        <v>11</v>
      </c>
    </row>
    <row r="27" spans="2:8" x14ac:dyDescent="0.25">
      <c r="B27">
        <v>1</v>
      </c>
      <c r="C27" s="9">
        <v>120852.29999999999</v>
      </c>
      <c r="D27" s="10">
        <v>1071</v>
      </c>
      <c r="E27" s="11">
        <v>112.84061624649858</v>
      </c>
      <c r="F27" s="12">
        <v>35.432973621615211</v>
      </c>
      <c r="G27" t="s">
        <v>10</v>
      </c>
      <c r="H27" s="12">
        <v>4267363.1000000006</v>
      </c>
    </row>
    <row r="28" spans="2:8" x14ac:dyDescent="0.25">
      <c r="B28" t="s">
        <v>14</v>
      </c>
      <c r="C28" s="9">
        <f>SUBTOTAL(109,VentaCerdoGV4[Kilos])</f>
        <v>120852.29999999999</v>
      </c>
      <c r="D28" s="10">
        <f>SUBTOTAL(109,VentaCerdoGV4[Cabezas])</f>
        <v>1071</v>
      </c>
      <c r="E28" s="11">
        <f>VentaCerdoGV4[[#Totals],[Kilos]]/VentaCerdoGV4[[#Totals],[Cabezas]]</f>
        <v>112.84061624649858</v>
      </c>
      <c r="F28" s="17">
        <f>SUBTOTAL(101,VentaCerdoGV4[Precio])</f>
        <v>35.432973621615211</v>
      </c>
      <c r="G28" s="1" t="str">
        <f>IF(COUNTIF(VentaCerdoGV4[Vendido a Precio:],"Por ARRIBA de GDL")&gt;COUNTIF(VentaCerdoGV4[Vendido a Precio:],"Por DEBAJO de GDL"),"Por ARRIBA de GDL","Por DEBAJO de GDL")</f>
        <v>Por ARRIBA de GDL</v>
      </c>
      <c r="H28" s="17">
        <f>SUBTOTAL(109,VentaCerdoGV4[Ventas])</f>
        <v>4267363.1000000006</v>
      </c>
    </row>
    <row r="29" spans="2:8" x14ac:dyDescent="0.25">
      <c r="H29" s="9"/>
    </row>
    <row r="30" spans="2:8" ht="15.75" x14ac:dyDescent="0.25">
      <c r="B30" s="5" t="s">
        <v>19</v>
      </c>
      <c r="C30" s="5"/>
      <c r="D30" s="5"/>
      <c r="E30" s="5"/>
      <c r="F30" s="5"/>
      <c r="G30" s="5"/>
      <c r="H30" s="5"/>
    </row>
    <row r="31" spans="2:8" x14ac:dyDescent="0.25">
      <c r="B31" t="s">
        <v>12</v>
      </c>
      <c r="C31" t="s">
        <v>4</v>
      </c>
      <c r="D31" t="s">
        <v>6</v>
      </c>
      <c r="E31" t="s">
        <v>5</v>
      </c>
      <c r="F31" t="s">
        <v>7</v>
      </c>
      <c r="G31" t="s">
        <v>8</v>
      </c>
      <c r="H31" t="s">
        <v>11</v>
      </c>
    </row>
    <row r="32" spans="2:8" x14ac:dyDescent="0.25">
      <c r="B32">
        <v>1</v>
      </c>
      <c r="C32" s="9">
        <v>72073.8</v>
      </c>
      <c r="D32" s="10">
        <v>626</v>
      </c>
      <c r="E32" s="11">
        <v>115.13386581469649</v>
      </c>
      <c r="F32" s="12">
        <v>34.580254677886558</v>
      </c>
      <c r="G32" t="s">
        <v>10</v>
      </c>
      <c r="H32" s="12">
        <v>2495088.4000000004</v>
      </c>
    </row>
    <row r="33" spans="2:8" x14ac:dyDescent="0.25">
      <c r="B33" t="s">
        <v>14</v>
      </c>
      <c r="C33" s="9">
        <f>SUBTOTAL(109,VentaCerdoGV5[Kilos])</f>
        <v>72073.8</v>
      </c>
      <c r="D33" s="10">
        <f>SUBTOTAL(109,VentaCerdoGV5[Cabezas])</f>
        <v>626</v>
      </c>
      <c r="E33" s="11">
        <f>VentaCerdoGV5[[#Totals],[Kilos]]/VentaCerdoGV5[[#Totals],[Cabezas]]</f>
        <v>115.13386581469649</v>
      </c>
      <c r="F33" s="17">
        <f>SUBTOTAL(101,VentaCerdoGV5[Precio])</f>
        <v>34.580254677886558</v>
      </c>
      <c r="G33" s="1" t="str">
        <f>IF(COUNTIF(VentaCerdoGV5[Vendido a Precio:],"Por ARRIBA de GDL")&gt;COUNTIF(VentaCerdoGV5[Vendido a Precio:],"Por DEBAJO de GDL"),"Por ARRIBA de GDL","Por DEBAJO de GDL")</f>
        <v>Por ARRIBA de GDL</v>
      </c>
      <c r="H33" s="17">
        <f>SUBTOTAL(109,VentaCerdoGV5[Ventas])</f>
        <v>2495088.4000000004</v>
      </c>
    </row>
    <row r="34" spans="2:8" x14ac:dyDescent="0.25">
      <c r="C34" s="9"/>
    </row>
  </sheetData>
  <mergeCells count="7">
    <mergeCell ref="B30:H30"/>
    <mergeCell ref="B10:H10"/>
    <mergeCell ref="B15:H15"/>
    <mergeCell ref="B20:H20"/>
    <mergeCell ref="B25:H25"/>
    <mergeCell ref="B5:H6"/>
    <mergeCell ref="B7:H7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6 2 4 d 7 a - f 5 2 c - 4 0 8 b - b 3 6 5 - 3 b f e e 0 e 4 f 4 5 f "   x m l n s = " h t t p : / / s c h e m a s . m i c r o s o f t . c o m / D a t a M a s h u p " > A A A A A P w I A A B Q S w M E F A A C A A g A Y X B k U s I B Y y G i A A A A 9 Q A A A B I A H A B D b 2 5 m a W c v U G F j a 2 F n Z S 5 4 b W w g o h g A K K A U A A A A A A A A A A A A A A A A A A A A A A A A A A A A h Y + x D o I w F E V / h b y d t t a F k E c Z X C U x M T G s T a n Q C M X Q Y v k 3 B z / J X x C j q J v j v e c M 9 9 6 v N 8 y n r o 0 u e n C m t x m s C I N I W 9 V X x t Y Z j P 4 Y J 5 A L 3 E l 1 k r W O Z t m 6 d H J V B o 3 3 5 5 T S E A I J a 9 I P N e W M r W h Z b P e q 0 Z 2 E j 2 z + y 7 G x z k u r N A g 8 v M Y I T p K E c D Z P Q r p 0 W B j 7 5 X x m T / p T 4 m Z s / T h o o V 1 c l E i X i P R 9 Q T w A U E s D B B Q A A g A I A G F w Z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c G R S r p x x y P g F A A C G K g A A E w A c A E Z v c m 1 1 b G F z L 1 N l Y 3 R p b 2 4 x L m 0 g o h g A K K A U A A A A A A A A A A A A A A A A A A A A A A A A A A A A 7 V l f b 9 s 2 E H 8 P k O 9 A a C 8 2 o H l 1 0 u y h X Q a o s p u l T e z C T t M H x x g Y i U m 0 S J R L U l 1 a w x + i H 2 O P w z 5 C v t i O + i + K l p M s w b p B e X F A H u 9 + d z z e n e 4 4 c Y Q X U j R N f v s v t 7 e 2 t / g V Z s R F p z b a R z 4 R 2 1 s I / t 5 h h g M i W A i L w x u H + D 0 7 Y o x Q 8 S F k 1 + d h e N 3 p L m c j I N k 3 c l J u z F c z O 6 Q C y O Z m w g f f / i l Z 5 D T L Z 6 u Z d f t 1 n O 2 P m X d J a C 4 k 5 / 7 a 8 0 k v 5 c U 7 h v 3 i 7 D 0 n j J + N s M A A G B 2 M z w a E X 4 t w c X b A M P 0 N 5 z + n Z x N y 6 X G Q d U g v Q h Z g B z T t 3 f j 8 x u i a i E a + b y L B I t J N E Z y C B G w T 5 o a / n u B z n w C W B N R y d i h I s G 8 U B I b 5 1 q P u v h H T S W U H g C b T 5 D v j x F u E y M H B u Y e B F v j E d L 0 T A M Y l E j v 0 o 4 C e f F 4 Q 3 l G l m s u l Y Y G t D B M d U v H j 8 5 4 k W 5 l o a R w T X l + c k g B T X F 9 / P b R / s W B Z w A J y s U h W L R + s Q G i 2 L s i N i N f f e n 7 I 0 R T 7 n o t 5 t k u j 4 J y w 0 r 6 N K V w N q K Q j s f E 5 + Y L L T B R E G c G Q C o a 1 F I f B I m S C J B e h k 5 E R 2 C E X W h C j s F e c V r j L v V Q D 6 Q i q M V f d / P o m h A u M P A p + J g B p c Y G W 6 y Z X 1 1 H v 2 E T J K f i H Y O c K z S o W n a P v s 5 X C h v M K / E J 6 I g E M 5 c D 7 p G F w z o j G l y a E w j t K a H m n j l m 6 U Y Y o u T 6 j Q c W + X s d G K D W V F Q + I l V Y v f V 6 2 + d 1 0 7 t 9 Z 6 X 5 V 6 1 R 2 R e + B 9 8 n j 3 u 1 f d N P 1 N i M C 7 j m n 6 p X P 0 Q + 5 1 g + 5 4 Z 3 1 2 u q w S 4 X L S I x 3 h I e b N H 7 A b e / o V a 6 + 2 F j 3 x A o P 0 H z 3 X p r 3 N a o z A g + 7 o v w h 9 W A J u Q T 5 G P E 4 V I I 8 3 4 n 8 p s D M N x h j N 5 a d R V g I / a Q 3 F Z i J 8 c U H Q q 7 L M X d V V p 3 y y B c x R 2 B D 4 x C Y I x i B 0 x L 3 T e j J i 2 h G X U R 3 C G u J z n H 6 O B g c 5 V t I 7 h n V T T g o + c v E 1 T s i F 2 I c i f L V T A k i N w t M X T C n w r a A O Y w p 4 v 9 L b q N R T C c 9 x w a b B + + t g X V k v b E m s R p L h b p X U C o b l Y M a x 2 I k Z C 5 R r D u J F 1 l x u 0 3 K m g 1 g 0 s S c p u I i + e b O U M q w t a S q y 6 K a t K l L l P X U W M + F 1 e S n T X d p I i j F x i x i F M / n / i b / G H l C t X c Q f i K a x 1 S + n b V 2 L s k 4 x X 7 I 4 B Q J F j 7 + o i R A W H I I U E S k o 0 N j x h X e M z M l Z J U T d e F r t F R S z I 4 + d N Z x 1 r J j I i 5 O i u s l r 4 u b U A S D a h e e n 3 p E D m J K f K j g J + H v m n S 4 k 8 u W b j u H M 7 I G V 5 n i S x Y t q k w P W B g t O n W p R R G a u 7 l 8 u 8 v c r W J p R 1 B y 9 6 Z R 0 E l T Q X d t r V g / k S V O z Z n c P Y s j 1 i f C 8 C X p Z L b V n B p 4 F / o j s a 1 0 J / I X p E B T U l 1 x 0 v f j j 4 W U R X P m 3 d W 7 j 3 o T T 1 d e 7 N 0 r y e 7 e o b 5 I p U l h r k x b F P t S E 3 L 5 o N J q T 8 o A E 7 u e G y K c h u Y X m Q 2 8 C z S D G 5 2 j n 9 A z J K 7 g c 9 F 4 B + 9 u M H x l v R n L f B k n K + J z U p D u 5 6 Q D 7 f 7 P F V b W Z H L 4 y q q y k l f c E P b 6 G + O e 3 j Z m 4 p 0 b k l i / I Y t p o J j L W g b a G O 7 r 5 l 6 p Q U K T U 6 f w G t a E 9 q Q 2 K 3 C M J e y e x R 0 p i F 6 W P m b V n Q 3 G 2 G k w h g r U r M W q f 2 C Q Z F H G h V V 3 e 8 u j z S D L z Z R q r C 8 3 V p 6 i 4 Z F I 4 w 1 N j i q e N Y 0 O t S J 6 t G a H T n p e S 6 N a u 6 K c k 6 u R + l F q f O U T v o y j u a g v u 0 C z + L I r j J 6 k r x Y Q r r b V j o f T / 0 7 X b W S v c c K R / Y i O l 0 l J u m t f x 5 r u 2 n C q 6 a 4 N j 6 2 R p e m u E e c K 1 9 w V L O I w b + G k u b L a Y o u j 0 O 0 f 9 Y 2 0 z N c 0 z G R l v 9 7 v 7 1 Y T q m 2 q r C A E F 0 g L Q g S f Q S j 2 G V g A b 6 p 4 t y q k 0 i f O O 5 f D 4 1 f W R B v b T u 1 7 4 U 3 O p S g 7 s z R y S 2 B G L M P o P u j 7 o 1 b I F t l p T T z P e e o V P j j t P 7 G 6 I O H b U f b 5 k y v 7 / N t R d u / J l d 3 7 l 5 W 1 T 0 K B / T h v t G O e d s z T j n n a M U 8 7 5 m n H P O 2 Y p x 3 z t G O e d s z T j n n a M Y / 0 / P / p b O c x R j u V q r C / o f T X z H e W B Z b k M 8 v 5 X C t P 7 z 4 + U t C 0 0 6 N 2 e v T g 6 d H x f T L I + k H J H e Y k f e P l 3 1 B L A Q I t A B Q A A g A I A G F w Z F L C A W M h o g A A A P U A A A A S A A A A A A A A A A A A A A A A A A A A A A B D b 2 5 m a W c v U G F j a 2 F n Z S 5 4 b W x Q S w E C L Q A U A A I A C A B h c G R S D 8 r p q 6 Q A A A D p A A A A E w A A A A A A A A A A A A A A A A D u A A A A W 0 N v b n R l b n R f V H l w Z X N d L n h t b F B L A Q I t A B Q A A g A I A G F w Z F K u n H H I + A U A A I Y q A A A T A A A A A A A A A A A A A A A A A N 8 B A A B G b 3 J t d W x h c y 9 T Z W N 0 a W 9 u M S 5 t U E s F B g A A A A A D A A M A w g A A A C Q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N w A A A A A A A A g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Z W N p b 0 N l c m R v R 0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N F Q x N j o 1 M z o w M C 4 2 M j U 4 M z c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l Y 2 l v Q 2 V y Z G 9 H R E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Q 2 V y Z G 9 H R E w v U H J l Y 2 l v Q 2 V y Z G 9 H R E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D Z X J k b 0 d E T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D Z X J k b 0 d E T C 9 J b m l j a W 8 l M j B k Z S U y M G x h J T I w c 2 V t Y W 5 h J T I w Y 2 F s Y 3 V s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E t M D M t M D R U M T c 6 N T A 6 M j I u N T M 3 M D U 4 N l o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Q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y 9 O Q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D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D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D L 2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D L 2 E l Q z M l Q j F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U N l c m R v R U 1 C Q V I 8 L 0 l 0 Z W 1 Q Y X R o P j w v S X R l b U x v Y 2 F 0 a W 9 u P j x T d G F i b G V F b n R y a W V z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Q 2 V y Z G 9 F T U J B U i 9 B d X R v U m V t b 3 Z l Z E N v b H V t b n M x L n t N Z X M s M H 0 m c X V v d D s s J n F 1 b 3 Q 7 U 2 V j d G l v b j E v V m V u d G F D Z X J k b 0 V N Q k F S L 0 F 1 d G 9 S Z W 1 v d m V k Q 2 9 s d W 1 u c z E u e 0 t p b G 9 z L D F 9 J n F 1 b 3 Q 7 L C Z x d W 9 0 O 1 N l Y 3 R p b 2 4 x L 1 Z l b n R h Q 2 V y Z G 9 F T U J B U i 9 B d X R v U m V t b 3 Z l Z E N v b H V t b n M x L n t D Y W J l e m F z L D J 9 J n F 1 b 3 Q 7 L C Z x d W 9 0 O 1 N l Y 3 R p b 2 4 x L 1 Z l b n R h Q 2 V y Z G 9 F T U J B U i 9 B d X R v U m V t b 3 Z l Z E N v b H V t b n M x L n t Q Z X N v L D N 9 J n F 1 b 3 Q 7 L C Z x d W 9 0 O 1 N l Y 3 R p b 2 4 x L 1 Z l b n R h Q 2 V y Z G 9 F T U J B U i 9 B d X R v U m V t b 3 Z l Z E N v b H V t b n M x L n t Q c m V j a W 8 s N H 0 m c X V v d D s s J n F 1 b 3 Q 7 U 2 V j d G l v b j E v V m V u d G F D Z X J k b 0 V N Q k F S L 0 F 1 d G 9 S Z W 1 v d m V k Q 2 9 s d W 1 u c z E u e 1 Z l b m R p Z G 8 g Y S B Q c m V j a W 8 6 L D V 9 J n F 1 b 3 Q 7 L C Z x d W 9 0 O 1 N l Y 3 R p b 2 4 x L 1 Z l b n R h Q 2 V y Z G 9 F T U J B U i 9 B d X R v U m V t b 3 Z l Z E N v b H V t b n M x L n t W Z W 5 0 Y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m V u d G F D Z X J k b 0 V N Q k F S L 0 F 1 d G 9 S Z W 1 v d m V k Q 2 9 s d W 1 u c z E u e 0 1 l c y w w f S Z x d W 9 0 O y w m c X V v d D t T Z W N 0 a W 9 u M S 9 W Z W 5 0 Y U N l c m R v R U 1 C Q V I v Q X V 0 b 1 J l b W 9 2 Z W R D b 2 x 1 b W 5 z M S 5 7 S 2 l s b 3 M s M X 0 m c X V v d D s s J n F 1 b 3 Q 7 U 2 V j d G l v b j E v V m V u d G F D Z X J k b 0 V N Q k F S L 0 F 1 d G 9 S Z W 1 v d m V k Q 2 9 s d W 1 u c z E u e 0 N h Y m V 6 Y X M s M n 0 m c X V v d D s s J n F 1 b 3 Q 7 U 2 V j d G l v b j E v V m V u d G F D Z X J k b 0 V N Q k F S L 0 F 1 d G 9 S Z W 1 v d m V k Q 2 9 s d W 1 u c z E u e 1 B l c 2 8 s M 3 0 m c X V v d D s s J n F 1 b 3 Q 7 U 2 V j d G l v b j E v V m V u d G F D Z X J k b 0 V N Q k F S L 0 F 1 d G 9 S Z W 1 v d m V k Q 2 9 s d W 1 u c z E u e 1 B y Z W N p b y w 0 f S Z x d W 9 0 O y w m c X V v d D t T Z W N 0 a W 9 u M S 9 W Z W 5 0 Y U N l c m R v R U 1 C Q V I v Q X V 0 b 1 J l b W 9 2 Z W R D b 2 x 1 b W 5 z M S 5 7 V m V u Z G l k b y B h I F B y Z W N p b z o s N X 0 m c X V v d D s s J n F 1 b 3 Q 7 U 2 V j d G l v b j E v V m V u d G F D Z X J k b 0 V N Q k F S L 0 F 1 d G 9 S Z W 1 v d m V k Q 2 9 s d W 1 u c z E u e 1 Z l b n R h c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l z U H J p d m F 0 Z S I g V m F s d W U 9 I m w w I i A v P j x F b n R y e S B U e X B l P S J G a W x s Q 2 9 s d W 1 u T m F t Z X M i I F Z h b H V l P S J z W y Z x d W 9 0 O 0 1 l c y Z x d W 9 0 O y w m c X V v d D t L a W x v c y Z x d W 9 0 O y w m c X V v d D t D Y W J l e m F z J n F 1 b 3 Q 7 L C Z x d W 9 0 O 1 B l c 2 8 m c X V v d D s s J n F 1 b 3 Q 7 U H J l Y 2 l v J n F 1 b 3 Q 7 L C Z x d W 9 0 O 1 Z l b m R p Z G 8 g Y S B Q c m V j a W 8 6 J n F 1 b 3 Q 7 L C Z x d W 9 0 O 1 Z l b n R h c y Z x d W 9 0 O 1 0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T a G V l d C I g V m F s d W U 9 I n N S Z X B v c n R l c 0 N l c m R v I i A v P j x F b n R y e S B U e X B l P S J S Z W N v d m V y e V R h c m d l d E N v b H V t b i I g V m F s d W U 9 I m w y I i A v P j x F b n R y e S B U e X B l P S J S Z W N v d m V y e V R h c m d l d F J v d y I g V m F s d W U 9 I m w y N y I g L z 4 8 R W 5 0 c n k g V H l w Z T 0 i R m l s b E N v d W 5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N F Q y M D o w M z o w M y 4 x M T I 1 O T M 2 W i I g L z 4 8 R W 5 0 c n k g V H l w Z T 0 i R m l s b E N v b H V t b l R 5 c G V z I i B W Y W x 1 Z T 0 i c 0 F 3 V U Z C U V V B Q l E 9 P S I g L z 4 8 R W 5 0 c n k g V H l w Z T 0 i R m l s b F R h c m d l d C I g V m F s d W U 9 I n N W Z W 5 0 Y U N l c m R v R U 1 C Q V I i I C 8 + P E V u d H J 5 I F R 5 c G U 9 I l F 1 Z X J 5 S U Q i I F Z h b H V l P S J z M T Q 5 Y j E y N D A t M D E z N i 0 0 M z I x L W E 2 M G M t Z D k y M 2 Y 5 N j A 1 M T Z j I i A v P j w v U 3 R h Y m x l R W 5 0 c m l l c z 4 8 L 0 l 0 Z W 0 + P E l 0 Z W 0 + P E l 0 Z W 1 M b 2 N h d G l v b j 4 8 S X R l b V R 5 c G U + R m 9 y b X V s Y T w v S X R l b V R 5 c G U + P E l 0 Z W 1 Q Y X R o P l N l Y 3 R p b 2 4 x L 1 Z l b n R h Q 2 V y Z G 9 F T U J B U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U N l c m R v R 1 Y x P C 9 J d G V t U G F 0 a D 4 8 L 0 l 0 Z W 1 M b 2 N h d G l v b j 4 8 U 3 R h Y m x l R W 5 0 c m l l c z 4 8 R W 5 0 c n k g V H l w Z T 0 i R m l s b E V u Y W J s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j b 3 Z l c n l U Y X J n Z X R S b 3 c i I F Z h b H V l P S J s N D M i I C 8 + P E V u d H J 5 I F R 5 c G U 9 I l J l Y 2 9 2 Z X J 5 V G F y Z 2 V 0 Q 2 9 s d W 1 u I i B W Y W x 1 Z T 0 i b D I i I C 8 + P E V u d H J 5 I F R 5 c G U 9 I l J l Y 2 9 2 Z X J 5 V G F y Z 2 V 0 U 2 h l Z X Q i I F Z h b H V l P S J z U m V w b 3 J 0 Z X N D Z X J k b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D Z X J k b 0 d W M S 9 B d X R v U m V t b 3 Z l Z E N v b H V t b n M x L n t N Z X M s M H 0 m c X V v d D s s J n F 1 b 3 Q 7 U 2 V j d G l v b j E v V m V u d G F D Z X J k b 0 d W M S 9 B d X R v U m V t b 3 Z l Z E N v b H V t b n M x L n t L a W x v c y w x f S Z x d W 9 0 O y w m c X V v d D t T Z W N 0 a W 9 u M S 9 W Z W 5 0 Y U N l c m R v R 1 Y x L 0 F 1 d G 9 S Z W 1 v d m V k Q 2 9 s d W 1 u c z E u e 0 N h Y m V 6 Y X M s M n 0 m c X V v d D s s J n F 1 b 3 Q 7 U 2 V j d G l v b j E v V m V u d G F D Z X J k b 0 d W M S 9 B d X R v U m V t b 3 Z l Z E N v b H V t b n M x L n t Q Z X N v L D N 9 J n F 1 b 3 Q 7 L C Z x d W 9 0 O 1 N l Y 3 R p b 2 4 x L 1 Z l b n R h Q 2 V y Z G 9 H V j E v Q X V 0 b 1 J l b W 9 2 Z W R D b 2 x 1 b W 5 z M S 5 7 U H J l Y 2 l v L D R 9 J n F 1 b 3 Q 7 L C Z x d W 9 0 O 1 N l Y 3 R p b 2 4 x L 1 Z l b n R h Q 2 V y Z G 9 H V j E v Q X V 0 b 1 J l b W 9 2 Z W R D b 2 x 1 b W 5 z M S 5 7 V m V u Z G l k b y B h I F B y Z W N p b z o s N X 0 m c X V v d D s s J n F 1 b 3 Q 7 U 2 V j d G l v b j E v V m V u d G F D Z X J k b 0 d W M S 9 B d X R v U m V t b 3 Z l Z E N v b H V t b n M x L n t W Z W 5 0 Y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m V u d G F D Z X J k b 0 d W M S 9 B d X R v U m V t b 3 Z l Z E N v b H V t b n M x L n t N Z X M s M H 0 m c X V v d D s s J n F 1 b 3 Q 7 U 2 V j d G l v b j E v V m V u d G F D Z X J k b 0 d W M S 9 B d X R v U m V t b 3 Z l Z E N v b H V t b n M x L n t L a W x v c y w x f S Z x d W 9 0 O y w m c X V v d D t T Z W N 0 a W 9 u M S 9 W Z W 5 0 Y U N l c m R v R 1 Y x L 0 F 1 d G 9 S Z W 1 v d m V k Q 2 9 s d W 1 u c z E u e 0 N h Y m V 6 Y X M s M n 0 m c X V v d D s s J n F 1 b 3 Q 7 U 2 V j d G l v b j E v V m V u d G F D Z X J k b 0 d W M S 9 B d X R v U m V t b 3 Z l Z E N v b H V t b n M x L n t Q Z X N v L D N 9 J n F 1 b 3 Q 7 L C Z x d W 9 0 O 1 N l Y 3 R p b 2 4 x L 1 Z l b n R h Q 2 V y Z G 9 H V j E v Q X V 0 b 1 J l b W 9 2 Z W R D b 2 x 1 b W 5 z M S 5 7 U H J l Y 2 l v L D R 9 J n F 1 b 3 Q 7 L C Z x d W 9 0 O 1 N l Y 3 R p b 2 4 x L 1 Z l b n R h Q 2 V y Z G 9 H V j E v Q X V 0 b 1 J l b W 9 2 Z W R D b 2 x 1 b W 5 z M S 5 7 V m V u Z G l k b y B h I F B y Z W N p b z o s N X 0 m c X V v d D s s J n F 1 b 3 Q 7 U 2 V j d G l v b j E v V m V u d G F D Z X J k b 0 d W M S 9 B d X R v U m V t b 3 Z l Z E N v b H V t b n M x L n t W Z W 5 0 Y X M s N n 0 m c X V v d D t d L C Z x d W 9 0 O 1 J l b G F 0 a W 9 u c 2 h p c E l u Z m 8 m c X V v d D s 6 W 1 1 9 I i A v P j x F b n R y e S B U e X B l P S J G a W x s V G F y Z 2 V 0 I i B W Y W x 1 Z T 0 i c 1 Z l b n R h Q 2 V y Z G 9 H V j E i I C 8 + P E V u d H J 5 I F R 5 c G U 9 I k Z p b G x D b 2 x 1 b W 5 O Y W 1 l c y I g V m F s d W U 9 I n N b J n F 1 b 3 Q 7 T W V z J n F 1 b 3 Q 7 L C Z x d W 9 0 O 0 t p b G 9 z J n F 1 b 3 Q 7 L C Z x d W 9 0 O 0 N h Y m V 6 Y X M m c X V v d D s s J n F 1 b 3 Q 7 U G V z b y Z x d W 9 0 O y w m c X V v d D t Q c m V j a W 8 m c X V v d D s s J n F 1 b 3 Q 7 V m V u Z G l k b y B h I F B y Z W N p b z o m c X V v d D s s J n F 1 b 3 Q 7 V m V u d G F z J n F 1 b 3 Q 7 X S I g L z 4 8 R W 5 0 c n k g V H l w Z T 0 i R m l s b E N v b H V t b l R 5 c G V z I i B W Y W x 1 Z T 0 i c 0 F 3 V U Z C U V V B Q l E 9 P S I g L z 4 8 R W 5 0 c n k g V H l w Z T 0 i R m l s b E x h c 3 R V c G R h d G V k I i B W Y W x 1 Z T 0 i Z D I w M j E t M D M t M D R U M j A 6 M D M 6 M D I u M D U 3 M z Q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R d W V y e U l E I i B W Y W x 1 Z T 0 i c z E x N T J i Y W J k L T h j N z A t N G Y z M y 1 h Y j J k L T V m O W M 4 M T d h O W R i N y I g L z 4 8 L 1 N 0 Y W J s Z U V u d H J p Z X M + P C 9 J d G V t P j x J d G V t P j x J d G V t T G 9 j Y X R p b 2 4 + P E l 0 Z W 1 U e X B l P k Z v c m 1 1 b G E 8 L 0 l 0 Z W 1 U e X B l P j x J d G V t U G F 0 a D 5 T Z W N 0 a W 9 u M S 9 W Z W 5 0 Y U N l c m R v R 1 Y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Q 2 V y Z G 9 H V j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Q 2 V y Z G 9 H V j Q v Q X V 0 b 1 J l b W 9 2 Z W R D b 2 x 1 b W 5 z M S 5 7 T W V z L D B 9 J n F 1 b 3 Q 7 L C Z x d W 9 0 O 1 N l Y 3 R p b 2 4 x L 1 Z l b n R h Q 2 V y Z G 9 H V j Q v Q X V 0 b 1 J l b W 9 2 Z W R D b 2 x 1 b W 5 z M S 5 7 S 2 l s b 3 M s M X 0 m c X V v d D s s J n F 1 b 3 Q 7 U 2 V j d G l v b j E v V m V u d G F D Z X J k b 0 d W N C 9 B d X R v U m V t b 3 Z l Z E N v b H V t b n M x L n t D Y W J l e m F z L D J 9 J n F 1 b 3 Q 7 L C Z x d W 9 0 O 1 N l Y 3 R p b 2 4 x L 1 Z l b n R h Q 2 V y Z G 9 H V j Q v Q X V 0 b 1 J l b W 9 2 Z W R D b 2 x 1 b W 5 z M S 5 7 U G V z b y w z f S Z x d W 9 0 O y w m c X V v d D t T Z W N 0 a W 9 u M S 9 W Z W 5 0 Y U N l c m R v R 1 Y 0 L 0 F 1 d G 9 S Z W 1 v d m V k Q 2 9 s d W 1 u c z E u e 1 B y Z W N p b y w 0 f S Z x d W 9 0 O y w m c X V v d D t T Z W N 0 a W 9 u M S 9 W Z W 5 0 Y U N l c m R v R 1 Y 0 L 0 F 1 d G 9 S Z W 1 v d m V k Q 2 9 s d W 1 u c z E u e 1 Z l b m R p Z G 8 g Y S B Q c m V j a W 8 6 L D V 9 J n F 1 b 3 Q 7 L C Z x d W 9 0 O 1 N l Y 3 R p b 2 4 x L 1 Z l b n R h Q 2 V y Z G 9 H V j Q v Q X V 0 b 1 J l b W 9 2 Z W R D b 2 x 1 b W 5 z M S 5 7 V m V u d G F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Z l b n R h Q 2 V y Z G 9 H V j Q v Q X V 0 b 1 J l b W 9 2 Z W R D b 2 x 1 b W 5 z M S 5 7 T W V z L D B 9 J n F 1 b 3 Q 7 L C Z x d W 9 0 O 1 N l Y 3 R p b 2 4 x L 1 Z l b n R h Q 2 V y Z G 9 H V j Q v Q X V 0 b 1 J l b W 9 2 Z W R D b 2 x 1 b W 5 z M S 5 7 S 2 l s b 3 M s M X 0 m c X V v d D s s J n F 1 b 3 Q 7 U 2 V j d G l v b j E v V m V u d G F D Z X J k b 0 d W N C 9 B d X R v U m V t b 3 Z l Z E N v b H V t b n M x L n t D Y W J l e m F z L D J 9 J n F 1 b 3 Q 7 L C Z x d W 9 0 O 1 N l Y 3 R p b 2 4 x L 1 Z l b n R h Q 2 V y Z G 9 H V j Q v Q X V 0 b 1 J l b W 9 2 Z W R D b 2 x 1 b W 5 z M S 5 7 U G V z b y w z f S Z x d W 9 0 O y w m c X V v d D t T Z W N 0 a W 9 u M S 9 W Z W 5 0 Y U N l c m R v R 1 Y 0 L 0 F 1 d G 9 S Z W 1 v d m V k Q 2 9 s d W 1 u c z E u e 1 B y Z W N p b y w 0 f S Z x d W 9 0 O y w m c X V v d D t T Z W N 0 a W 9 u M S 9 W Z W 5 0 Y U N l c m R v R 1 Y 0 L 0 F 1 d G 9 S Z W 1 v d m V k Q 2 9 s d W 1 u c z E u e 1 Z l b m R p Z G 8 g Y S B Q c m V j a W 8 6 L D V 9 J n F 1 b 3 Q 7 L C Z x d W 9 0 O 1 N l Y 3 R p b 2 4 x L 1 Z l b n R h Q 2 V y Z G 9 H V j Q v Q X V 0 b 1 J l b W 9 2 Z W R D b 2 x 1 b W 5 z M S 5 7 V m V u d G F z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S 2 l s b 3 M m c X V v d D s s J n F 1 b 3 Q 7 Q 2 F i Z X p h c y Z x d W 9 0 O y w m c X V v d D t Q Z X N v J n F 1 b 3 Q 7 L C Z x d W 9 0 O 1 B y Z W N p b y Z x d W 9 0 O y w m c X V v d D t W Z W 5 k a W R v I G E g U H J l Y 2 l v O i Z x d W 9 0 O y w m c X V v d D t W Z W 5 0 Y X M m c X V v d D t d I i A v P j x F b n R y e S B U e X B l P S J G a W x s Q 2 9 s d W 1 u V H l w Z X M i I F Z h b H V l P S J z Q X d V R k J R V U F C U T 0 9 I i A v P j x F b n R y e S B U e X B l P S J G a W x s T G F z d F V w Z G F 0 Z W Q i I F Z h b H V l P S J k M j A y M S 0 w M y 0 w N F Q y M D o w M z o w M i 4 w M z M w O T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G a W x s V G F y Z 2 V 0 I i B W Y W x 1 Z T 0 i c 1 Z l b n R h Q 2 V y Z G 9 H V j Q i I C 8 + P E V u d H J 5 I F R 5 c G U 9 I l J l Y 2 9 2 Z X J 5 V G F y Z 2 V 0 U 2 h l Z X Q i I F Z h b H V l P S J z U m V w b 3 J 0 Z X N D Z X J k b y I g L z 4 8 R W 5 0 c n k g V H l w Z T 0 i U m V j b 3 Z l c n l U Y X J n Z X R D b 2 x 1 b W 4 i I F Z h b H V l P S J s M i I g L z 4 8 R W 5 0 c n k g V H l w Z T 0 i U m V j b 3 Z l c n l U Y X J n Z X R S b 3 c i I F Z h b H V l P S J s N T k i I C 8 + P E V u d H J 5 I F R 5 c G U 9 I l F 1 Z X J 5 S U Q i I F Z h b H V l P S J z N G U 2 M 2 U w O D Y t Z m N j M S 0 0 M T k 4 L T g 3 Z D c t M 2 Y 3 O D Q z Y z F j Y z g y I i A v P j w v U 3 R h Y m x l R W 5 0 c m l l c z 4 8 L 0 l 0 Z W 0 + P E l 0 Z W 0 + P E l 0 Z W 1 M b 2 N h d G l v b j 4 8 S X R l b V R 5 c G U + R m 9 y b X V s Y T w v S X R l b V R 5 c G U + P E l 0 Z W 1 Q Y X R o P l N l Y 3 R p b 2 4 x L 1 Z l b n R h Q 2 V y Z G 9 H V j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D Z X J k b 0 d W N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N F Q y M D o w M z o w M i 4 w M D I 3 M z Q w W i I g L z 4 8 R W 5 0 c n k g V H l w Z T 0 i R m l s b E N v b H V t b l R 5 c G V z I i B W Y W x 1 Z T 0 i c 0 F 3 V U Z C U V V B Q l E 9 P S I g L z 4 8 R W 5 0 c n k g V H l w Z T 0 i R m l s b E N v b H V t b k 5 h b W V z I i B W Y W x 1 Z T 0 i c 1 s m c X V v d D t N Z X M m c X V v d D s s J n F 1 b 3 Q 7 S 2 l s b 3 M m c X V v d D s s J n F 1 b 3 Q 7 Q 2 F i Z X p h c y Z x d W 9 0 O y w m c X V v d D t Q Z X N v J n F 1 b 3 Q 7 L C Z x d W 9 0 O 1 B y Z W N p b y Z x d W 9 0 O y w m c X V v d D t W Z W 5 k a W R v I G E g U H J l Y 2 l v O i Z x d W 9 0 O y w m c X V v d D t W Z W 5 0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0 Y U N l c m R v R 1 Y 1 L 0 F 1 d G 9 S Z W 1 v d m V k Q 2 9 s d W 1 u c z E u e 0 1 l c y w w f S Z x d W 9 0 O y w m c X V v d D t T Z W N 0 a W 9 u M S 9 W Z W 5 0 Y U N l c m R v R 1 Y 1 L 0 F 1 d G 9 S Z W 1 v d m V k Q 2 9 s d W 1 u c z E u e 0 t p b G 9 z L D F 9 J n F 1 b 3 Q 7 L C Z x d W 9 0 O 1 N l Y 3 R p b 2 4 x L 1 Z l b n R h Q 2 V y Z G 9 H V j U v Q X V 0 b 1 J l b W 9 2 Z W R D b 2 x 1 b W 5 z M S 5 7 Q 2 F i Z X p h c y w y f S Z x d W 9 0 O y w m c X V v d D t T Z W N 0 a W 9 u M S 9 W Z W 5 0 Y U N l c m R v R 1 Y 1 L 0 F 1 d G 9 S Z W 1 v d m V k Q 2 9 s d W 1 u c z E u e 1 B l c 2 8 s M 3 0 m c X V v d D s s J n F 1 b 3 Q 7 U 2 V j d G l v b j E v V m V u d G F D Z X J k b 0 d W N S 9 B d X R v U m V t b 3 Z l Z E N v b H V t b n M x L n t Q c m V j a W 8 s N H 0 m c X V v d D s s J n F 1 b 3 Q 7 U 2 V j d G l v b j E v V m V u d G F D Z X J k b 0 d W N S 9 B d X R v U m V t b 3 Z l Z E N v b H V t b n M x L n t W Z W 5 k a W R v I G E g U H J l Y 2 l v O i w 1 f S Z x d W 9 0 O y w m c X V v d D t T Z W N 0 a W 9 u M S 9 W Z W 5 0 Y U N l c m R v R 1 Y 1 L 0 F 1 d G 9 S Z W 1 v d m V k Q 2 9 s d W 1 u c z E u e 1 Z l b n R h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Z W 5 0 Y U N l c m R v R 1 Y 1 L 0 F 1 d G 9 S Z W 1 v d m V k Q 2 9 s d W 1 u c z E u e 0 1 l c y w w f S Z x d W 9 0 O y w m c X V v d D t T Z W N 0 a W 9 u M S 9 W Z W 5 0 Y U N l c m R v R 1 Y 1 L 0 F 1 d G 9 S Z W 1 v d m V k Q 2 9 s d W 1 u c z E u e 0 t p b G 9 z L D F 9 J n F 1 b 3 Q 7 L C Z x d W 9 0 O 1 N l Y 3 R p b 2 4 x L 1 Z l b n R h Q 2 V y Z G 9 H V j U v Q X V 0 b 1 J l b W 9 2 Z W R D b 2 x 1 b W 5 z M S 5 7 Q 2 F i Z X p h c y w y f S Z x d W 9 0 O y w m c X V v d D t T Z W N 0 a W 9 u M S 9 W Z W 5 0 Y U N l c m R v R 1 Y 1 L 0 F 1 d G 9 S Z W 1 v d m V k Q 2 9 s d W 1 u c z E u e 1 B l c 2 8 s M 3 0 m c X V v d D s s J n F 1 b 3 Q 7 U 2 V j d G l v b j E v V m V u d G F D Z X J k b 0 d W N S 9 B d X R v U m V t b 3 Z l Z E N v b H V t b n M x L n t Q c m V j a W 8 s N H 0 m c X V v d D s s J n F 1 b 3 Q 7 U 2 V j d G l v b j E v V m V u d G F D Z X J k b 0 d W N S 9 B d X R v U m V t b 3 Z l Z E N v b H V t b n M x L n t W Z W 5 k a W R v I G E g U H J l Y 2 l v O i w 1 f S Z x d W 9 0 O y w m c X V v d D t T Z W N 0 a W 9 u M S 9 W Z W 5 0 Y U N l c m R v R 1 Y 1 L 0 F 1 d G 9 S Z W 1 v d m V k Q 2 9 s d W 1 u c z E u e 1 Z l b n R h c y w 2 f S Z x d W 9 0 O 1 0 s J n F 1 b 3 Q 7 U m V s Y X R p b 2 5 z a G l w S W 5 m b y Z x d W 9 0 O z p b X X 0 i I C 8 + P E V u d H J 5 I F R 5 c G U 9 I l J l Y 2 9 2 Z X J 5 V G F y Z 2 V 0 U m 9 3 I i B W Y W x 1 Z T 0 i b D c 1 I i A v P j x F b n R y e S B U e X B l P S J S Z W N v d m V y e V R h c m d l d E N v b H V t b i I g V m F s d W U 9 I m w y I i A v P j x F b n R y e S B U e X B l P S J S Z W N v d m V y e V R h c m d l d F N o Z W V 0 I i B W Y W x 1 Z T 0 i c 1 J l c G 9 y d G V z Q 2 V y Z G 8 i I C 8 + P E V u d H J 5 I F R 5 c G U 9 I k Z p b G x U Y X J n Z X Q i I F Z h b H V l P S J z V m V u d G F D Z X J k b 0 d W N S I g L z 4 8 R W 5 0 c n k g V H l w Z T 0 i U X V l c n l J R C I g V m F s d W U 9 I n N m Y j h m Y 2 F k Z i 0 5 N T M 3 L T Q z N W M t O T U w Z C 1 h Z j c 2 N D k z Z W V h Y z g i I C 8 + P C 9 T d G F i b G V F b n R y a W V z P j w v S X R l b T 4 8 S X R l b T 4 8 S X R l b U x v Y 2 F 0 a W 9 u P j x J d G V t V H l w Z T 5 G b 3 J t d W x h P C 9 J d G V t V H l w Z T 4 8 S X R l b V B h d G g + U 2 V j d G l v b j E v V m V u d G F D Z X J k b 0 d W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s d W 1 u V H l w Z X M i I F Z h b H V l P S J z Q X d Z R k J R V U Z B Q T 0 9 I i A v P j x F b n R y e S B U e X B l P S J G a W x s T G F z d F V w Z G F 0 Z W Q i I F Z h b H V l P S J k M j A y M S 0 w M y 0 w N F Q y M D o w M D o z M i 4 1 O T c z O D E 3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1 J l c G 9 y d G V z Q 2 V y Z G 8 i I C 8 + P E V u d H J 5 I F R 5 c G U 9 I l J l Y 2 9 2 Z X J 5 V G F y Z 2 V 0 Q 2 9 s d W 1 u I i B W Y W x 1 Z T 0 i b D I i I C 8 + P E V u d H J 5 I F R 5 c G U 9 I l J l Y 2 9 2 Z X J 5 V G F y Z 2 V 0 U m 9 3 I i B W Y W x 1 Z T 0 i b D k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T W V z J n F 1 b 3 Q 7 L C Z x d W 9 0 O 0 F s b W F j Z W 4 m c X V v d D s s J n F 1 b 3 Q 7 S 2 l s b 3 M m c X V v d D s s J n F 1 b 3 Q 7 Q 2 F i Z X p h c y Z x d W 9 0 O y w m c X V v d D t Q Z X N v J n F 1 b 3 Q 7 L C Z x d W 9 0 O 1 B y Z W N p b y Z x d W 9 0 O y w m c X V v d D t W Z W 5 k a W R v I G E g U H J l Y 2 l v O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Q 2 V y Z G 8 v Q X V 0 b 1 J l b W 9 2 Z W R D b 2 x 1 b W 5 z M S 5 7 T W V z L D B 9 J n F 1 b 3 Q 7 L C Z x d W 9 0 O 1 N l Y 3 R p b 2 4 x L 1 Z l b n R h Q 2 V y Z G 8 v Q X V 0 b 1 J l b W 9 2 Z W R D b 2 x 1 b W 5 z M S 5 7 Q W x t Y W N l b i w x f S Z x d W 9 0 O y w m c X V v d D t T Z W N 0 a W 9 u M S 9 W Z W 5 0 Y U N l c m R v L 0 F 1 d G 9 S Z W 1 v d m V k Q 2 9 s d W 1 u c z E u e 0 t p b G 9 z L D J 9 J n F 1 b 3 Q 7 L C Z x d W 9 0 O 1 N l Y 3 R p b 2 4 x L 1 Z l b n R h Q 2 V y Z G 8 v Q X V 0 b 1 J l b W 9 2 Z W R D b 2 x 1 b W 5 z M S 5 7 Q 2 F i Z X p h c y w z f S Z x d W 9 0 O y w m c X V v d D t T Z W N 0 a W 9 u M S 9 W Z W 5 0 Y U N l c m R v L 0 F 1 d G 9 S Z W 1 v d m V k Q 2 9 s d W 1 u c z E u e 1 B l c 2 8 s N H 0 m c X V v d D s s J n F 1 b 3 Q 7 U 2 V j d G l v b j E v V m V u d G F D Z X J k b y 9 B d X R v U m V t b 3 Z l Z E N v b H V t b n M x L n t Q c m V j a W 8 s N X 0 m c X V v d D s s J n F 1 b 3 Q 7 U 2 V j d G l v b j E v V m V u d G F D Z X J k b y 9 B d X R v U m V t b 3 Z l Z E N v b H V t b n M x L n t W Z W 5 k a W R v I G E g U H J l Y 2 l v O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Z W 5 0 Y U N l c m R v L 0 F 1 d G 9 S Z W 1 v d m V k Q 2 9 s d W 1 u c z E u e 0 1 l c y w w f S Z x d W 9 0 O y w m c X V v d D t T Z W N 0 a W 9 u M S 9 W Z W 5 0 Y U N l c m R v L 0 F 1 d G 9 S Z W 1 v d m V k Q 2 9 s d W 1 u c z E u e 0 F s b W F j Z W 4 s M X 0 m c X V v d D s s J n F 1 b 3 Q 7 U 2 V j d G l v b j E v V m V u d G F D Z X J k b y 9 B d X R v U m V t b 3 Z l Z E N v b H V t b n M x L n t L a W x v c y w y f S Z x d W 9 0 O y w m c X V v d D t T Z W N 0 a W 9 u M S 9 W Z W 5 0 Y U N l c m R v L 0 F 1 d G 9 S Z W 1 v d m V k Q 2 9 s d W 1 u c z E u e 0 N h Y m V 6 Y X M s M 3 0 m c X V v d D s s J n F 1 b 3 Q 7 U 2 V j d G l v b j E v V m V u d G F D Z X J k b y 9 B d X R v U m V t b 3 Z l Z E N v b H V t b n M x L n t Q Z X N v L D R 9 J n F 1 b 3 Q 7 L C Z x d W 9 0 O 1 N l Y 3 R p b 2 4 x L 1 Z l b n R h Q 2 V y Z G 8 v Q X V 0 b 1 J l b W 9 2 Z W R D b 2 x 1 b W 5 z M S 5 7 U H J l Y 2 l v L D V 9 J n F 1 b 3 Q 7 L C Z x d W 9 0 O 1 N l Y 3 R p b 2 4 x L 1 Z l b n R h Q 2 V y Z G 8 v Q X V 0 b 1 J l b W 9 2 Z W R D b 2 x 1 b W 5 z M S 5 7 V m V u Z G l k b y B h I F B y Z W N p b z o s N n 0 m c X V v d D t d L C Z x d W 9 0 O 1 J l b G F 0 a W 9 u c 2 h p c E l u Z m 8 m c X V v d D s 6 W 1 1 9 I i A v P j x F b n R y e S B U e X B l P S J R d W V y e U l E I i B W Y W x 1 Z T 0 i c z c y Z m Y 4 N T A 2 L T R j Y z c t N G F m O C 1 i M m I x L T V h Y j I y Z j Q 0 Y T A 4 Y i I g L z 4 8 L 1 N 0 Y W J s Z U V u d H J p Z X M + P C 9 J d G V t P j x J d G V t P j x J d G V t T G 9 j Y X R p b 2 4 + P E l 0 Z W 1 U e X B l P k Z v c m 1 1 b G E 8 L 0 l 0 Z W 1 U e X B l P j x J d G V t U G F 0 a D 5 T Z W N 0 a W 9 u M S 9 W Q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y 9 h J U M z J U I x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L 1 Z l b n R h Q 2 V y Z G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y 9 S Z X N 0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y 9 S Z X N 0 Y S U y M G l u c 2 V y d G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L 0 R p d m l z a S V D M y V C M 2 4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M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y 9 J b m l j a W 8 l M j B k Z S U y M G x h J T I w c 2 V t Y W 5 h J T I w Y 2 F s Y 3 V s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L 1 N l J T I w Z X h w Y W 5 k a S V D M y V C M y U y M F B y Z W N p b 0 N l c m R v R 0 R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M v U m V z d G E l M j B p b n N l c n R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y 9 E a X Z p c 2 k l Q z M l Q j N u J T I w a W 5 z Z X J 0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L 0 N v b H V t b m F z J T I w Y 2 9 u J T I w b m 9 t Y n J l J T I w Y 2 F t Y m l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M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y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M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1 R v d G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E t M D M t M D R U M j A 6 M D M 6 M D E u O T g w N D c 5 N V o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Y 2 9 2 Z X J 5 V G F y Z 2 V 0 U 2 h l Z X Q i I F Z h b H V l P S J z U m V w b 3 J 0 Z X N D Z X J k b y I g L z 4 8 R W 5 0 c n k g V H l w Z T 0 i U m V j b 3 Z l c n l U Y X J n Z X R D b 2 x 1 b W 4 i I F Z h b H V l P S J s M i I g L z 4 8 R W 5 0 c n k g V H l w Z T 0 i U m V j b 3 Z l c n l U Y X J n Z X R S b 3 c i I F Z h b H V l P S J s M T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Q i I F Z h b H V l P S J z V k N U b 3 R h b G V z I i A v P j x F b n R y e S B U e X B l P S J G a W x s Q 2 9 s d W 1 u V H l w Z X M i I F Z h b H V l P S J z Q X d V R k J R V U F F U T 0 9 I i A v P j x F b n R y e S B U e X B l P S J G a W x s Q 2 9 s d W 1 u T m F t Z X M i I F Z h b H V l P S J z W y Z x d W 9 0 O 0 1 l c y Z x d W 9 0 O y w m c X V v d D t L a W x v c y Z x d W 9 0 O y w m c X V v d D t D Y W J l e m F z J n F 1 b 3 Q 7 L C Z x d W 9 0 O 1 B l c 2 8 m c X V v d D s s J n F 1 b 3 Q 7 U H J l Y 2 l v J n F 1 b 3 Q 7 L C Z x d W 9 0 O 1 Z l b m R p Z G 8 g Y S B Q c m V j a W 8 6 J n F 1 b 3 Q 7 L C Z x d W 9 0 O 1 Z l b n R h J n F 1 b 3 Q 7 X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N U b 3 R h b G V z L 0 F 1 d G 9 S Z W 1 v d m V k Q 2 9 s d W 1 u c z E u e 0 1 l c y w w f S Z x d W 9 0 O y w m c X V v d D t T Z W N 0 a W 9 u M S 9 W Q 1 R v d G F s Z X M v Q X V 0 b 1 J l b W 9 2 Z W R D b 2 x 1 b W 5 z M S 5 7 S 2 l s b 3 M s M X 0 m c X V v d D s s J n F 1 b 3 Q 7 U 2 V j d G l v b j E v V k N U b 3 R h b G V z L 0 F 1 d G 9 S Z W 1 v d m V k Q 2 9 s d W 1 u c z E u e 0 N h Y m V 6 Y X M s M n 0 m c X V v d D s s J n F 1 b 3 Q 7 U 2 V j d G l v b j E v V k N U b 3 R h b G V z L 0 F 1 d G 9 S Z W 1 v d m V k Q 2 9 s d W 1 u c z E u e 1 B l c 2 8 s M 3 0 m c X V v d D s s J n F 1 b 3 Q 7 U 2 V j d G l v b j E v V k N U b 3 R h b G V z L 0 F 1 d G 9 S Z W 1 v d m V k Q 2 9 s d W 1 u c z E u e 1 B y Z W N p b y w 0 f S Z x d W 9 0 O y w m c X V v d D t T Z W N 0 a W 9 u M S 9 W Q 1 R v d G F s Z X M v Q X V 0 b 1 J l b W 9 2 Z W R D b 2 x 1 b W 5 z M S 5 7 V m V u Z G l k b y B h I F B y Z W N p b z o s N X 0 m c X V v d D s s J n F 1 b 3 Q 7 U 2 V j d G l v b j E v V k N U b 3 R h b G V z L 0 F 1 d G 9 S Z W 1 v d m V k Q 2 9 s d W 1 u c z E u e 1 Z l b n R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Z D V G 9 0 Y W x l c y 9 B d X R v U m V t b 3 Z l Z E N v b H V t b n M x L n t N Z X M s M H 0 m c X V v d D s s J n F 1 b 3 Q 7 U 2 V j d G l v b j E v V k N U b 3 R h b G V z L 0 F 1 d G 9 S Z W 1 v d m V k Q 2 9 s d W 1 u c z E u e 0 t p b G 9 z L D F 9 J n F 1 b 3 Q 7 L C Z x d W 9 0 O 1 N l Y 3 R p b 2 4 x L 1 Z D V G 9 0 Y W x l c y 9 B d X R v U m V t b 3 Z l Z E N v b H V t b n M x L n t D Y W J l e m F z L D J 9 J n F 1 b 3 Q 7 L C Z x d W 9 0 O 1 N l Y 3 R p b 2 4 x L 1 Z D V G 9 0 Y W x l c y 9 B d X R v U m V t b 3 Z l Z E N v b H V t b n M x L n t Q Z X N v L D N 9 J n F 1 b 3 Q 7 L C Z x d W 9 0 O 1 N l Y 3 R p b 2 4 x L 1 Z D V G 9 0 Y W x l c y 9 B d X R v U m V t b 3 Z l Z E N v b H V t b n M x L n t Q c m V j a W 8 s N H 0 m c X V v d D s s J n F 1 b 3 Q 7 U 2 V j d G l v b j E v V k N U b 3 R h b G V z L 0 F 1 d G 9 S Z W 1 v d m V k Q 2 9 s d W 1 u c z E u e 1 Z l b m R p Z G 8 g Y S B Q c m V j a W 8 6 L D V 9 J n F 1 b 3 Q 7 L C Z x d W 9 0 O 1 N l Y 3 R p b 2 4 x L 1 Z D V G 9 0 Y W x l c y 9 B d X R v U m V t b 3 Z l Z E N v b H V t b n M x L n t W Z W 5 0 Y S w 2 f S Z x d W 9 0 O 1 0 s J n F 1 b 3 Q 7 U m V s Y X R p b 2 5 z a G l w S W 5 m b y Z x d W 9 0 O z p b X X 0 i I C 8 + P E V u d H J 5 I F R 5 c G U 9 I l F 1 Z X J 5 S U Q i I F Z h b H V l P S J z M D R k M D U 1 N T k t O T A y M C 0 0 O T h h L T k w N G E t N T M x Z G Z j Y W Z l Z G Y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Q 1 R v d G F s Z X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N U b 3 R h b G V z L 2 E l Q z M l Q j F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N U b 3 R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V G 9 0 Y W x l c y 9 W Z W 5 0 Y U N l c m R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N U b 3 R h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V G 9 0 Y W x l c y 9 S Z X N 0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V G 9 0 Y W x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N U b 3 R h b G V z L 1 J l c 3 R h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V G 9 0 Y W x l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V G 9 0 Y W x l c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N U b 3 R h b G V z L 0 N v b H V t b m F z J T I w Y 2 9 u J T I w b m 9 t Y n J l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N U b 3 R h b G V z L 0 R p d m l z a S V D M y V C M 2 4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N U b 3 R h b G V z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N U b 3 R h b G V z L 0 l u a W N p b y U y M G R l J T I w b G E l M j B z Z W 1 h b m E l M j B j Y W x j d W x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1 R v d G F s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V G 9 0 Y W x l c y 9 T Z S U y M G V 4 c G F u Z G k l Q z M l Q j M l M j B Q c m V j a W 9 D Z X J k b 0 d E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V G 9 0 Y W x l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N U b 3 R h b G V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1 R v d G F s Z X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V G 9 0 Y W x l c y 9 S Z X N 0 Y S U y M G l u c 2 V y d G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1 R v d G F s Z X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1 R v d G F s Z X M v R G l 2 a X N p J U M z J U I z b i U y M G l u c 2 V y d G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1 R v d G F s Z X M v Q 2 9 s d W 1 u Y X M l M j B j b 2 4 l M j B u b 2 1 i c m U l M j B j Y W 1 i a W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1 R v d G F s Z X M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1 R v d G F s Z X M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1 R v d G F s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V G 9 0 Y W x l c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D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D Z X J k b 0 d W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D Z X J k b 0 d W N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D Z X J k b 0 d W N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1 R v d G F s Z X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U N l c m R v R U 1 C Q V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U N l c m R v R U 1 C Q V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Q 2 V y Z G 9 H V j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U N l c m R v R 1 Y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D Z X J k b 0 d W N S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q c Y n Y 3 r 9 T a i K J + E p f z d m A A A A A A I A A A A A A B B m A A A A A Q A A I A A A A G y w / O f G P M p 8 3 / N + 4 0 1 Q 9 Y w s S w 7 m v f 4 8 / h K z L y M z O V w / A A A A A A 6 A A A A A A g A A I A A A A D E y L h J a X n m B I k / 9 L t a V d 6 G J A g H D i s V t V i h V c D o 1 K B Z 7 U A A A A C + m O W 6 D h Z O d N D O z r i Z L 3 b K 2 M 3 g 3 W t S j 9 7 W u v B N G a U L r b A G j G J 1 N C 3 E r e / 7 g d X R z T n u 2 D 7 O V R c p k e f I d J S c 6 u e Q 9 m s S H M 3 p M I D q E f I 4 G i D l M Q A A A A K B B c t O c j X / G H J M Y p 0 / 6 A r 6 Z p I 4 4 J 2 Q d L t s h D y C P f 9 Q z x H G y l C i e M y 6 H k J 2 j y q L K x 8 i 2 h X 4 t n 2 L b J A 5 e 2 b P r k + I = < / D a t a M a s h u p > 
</file>

<file path=customXml/itemProps1.xml><?xml version="1.0" encoding="utf-8"?>
<ds:datastoreItem xmlns:ds="http://schemas.openxmlformats.org/officeDocument/2006/customXml" ds:itemID="{F202DD90-7E3B-48CA-A28F-F5F3347BD8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ReportesCerdo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2021-03-04T20:03:53Z</dcterms:modified>
</cp:coreProperties>
</file>