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heckCompatibility="1"/>
  <mc:AlternateContent xmlns:mc="http://schemas.openxmlformats.org/markup-compatibility/2006">
    <mc:Choice Requires="x15">
      <x15ac:absPath xmlns:x15ac="http://schemas.microsoft.com/office/spreadsheetml/2010/11/ac" url="C:\Users\Natasha GO\Desktop\Granja\Granja\GV\FINAL\Entrega\KPIS_2021\"/>
    </mc:Choice>
  </mc:AlternateContent>
  <xr:revisionPtr revIDLastSave="0" documentId="13_ncr:1_{985F5181-61CB-4D5E-9C2D-3A54153BF932}" xr6:coauthVersionLast="47" xr6:coauthVersionMax="47" xr10:uidLastSave="{00000000-0000-0000-0000-000000000000}"/>
  <bookViews>
    <workbookView xWindow="-120" yWindow="-120" windowWidth="19440" windowHeight="11640" tabRatio="923" xr2:uid="{00000000-000D-0000-FFFF-FFFF00000000}"/>
  </bookViews>
  <sheets>
    <sheet name="TABLERO" sheetId="43" r:id="rId1"/>
    <sheet name="Anexo 5" sheetId="6" r:id="rId2"/>
    <sheet name="ENERO" sheetId="8" r:id="rId3"/>
    <sheet name="FEB" sheetId="32" r:id="rId4"/>
    <sheet name="MAR" sheetId="33" r:id="rId5"/>
    <sheet name="ABR" sheetId="34" r:id="rId6"/>
    <sheet name="MAY" sheetId="35" r:id="rId7"/>
    <sheet name="JUN" sheetId="36" r:id="rId8"/>
    <sheet name="JUL" sheetId="37" r:id="rId9"/>
    <sheet name="AGO" sheetId="38" r:id="rId10"/>
    <sheet name="SEP" sheetId="39" r:id="rId11"/>
    <sheet name="OCT" sheetId="40" r:id="rId12"/>
    <sheet name="NOV" sheetId="41" r:id="rId13"/>
    <sheet name="DIC" sheetId="42" r:id="rId14"/>
    <sheet name="Catálogo" sheetId="5" state="hidden" r:id="rId15"/>
  </sheets>
  <definedNames>
    <definedName name="_xlnm.Print_Area" localSheetId="5">ABR!$A$1:$Q$571</definedName>
    <definedName name="_xlnm.Print_Area" localSheetId="9">AGO!$A$1:$Q$559</definedName>
    <definedName name="_xlnm.Print_Area" localSheetId="1">'Anexo 5'!$C$2:$P$77</definedName>
    <definedName name="_xlnm.Print_Area" localSheetId="13">DIC!$A$1:$Q$534</definedName>
    <definedName name="_xlnm.Print_Area" localSheetId="2">ENERO!$A$1:$Q$571</definedName>
    <definedName name="_xlnm.Print_Area" localSheetId="3">FEB!$A$1:$Q$571</definedName>
    <definedName name="_xlnm.Print_Area" localSheetId="8">JUL!$A$1:$Q$559</definedName>
    <definedName name="_xlnm.Print_Area" localSheetId="7">JUN!$A$1:$Q$571</definedName>
    <definedName name="_xlnm.Print_Area" localSheetId="4">MAR!$A$1:$Q$571</definedName>
    <definedName name="_xlnm.Print_Area" localSheetId="6">MAY!$A$1:$Q$571</definedName>
    <definedName name="_xlnm.Print_Area" localSheetId="12">NOV!$A$1:$Q$534</definedName>
    <definedName name="_xlnm.Print_Area" localSheetId="11">OCT!$A$1:$Q$546</definedName>
    <definedName name="_xlnm.Print_Area" localSheetId="10">SEP!$A$1:$Q$546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" i="6" l="1"/>
  <c r="O30" i="6"/>
  <c r="N30" i="6"/>
  <c r="M30" i="6"/>
  <c r="L30" i="6"/>
  <c r="K30" i="6"/>
  <c r="J30" i="6"/>
  <c r="I30" i="6"/>
  <c r="H30" i="6"/>
  <c r="G30" i="6"/>
  <c r="F30" i="6"/>
  <c r="K553" i="42"/>
  <c r="K541" i="42"/>
  <c r="K528" i="42"/>
  <c r="K516" i="42"/>
  <c r="K504" i="42"/>
  <c r="K492" i="42"/>
  <c r="K480" i="42"/>
  <c r="K468" i="42"/>
  <c r="K456" i="42"/>
  <c r="K444" i="42"/>
  <c r="K432" i="42"/>
  <c r="K419" i="42"/>
  <c r="K407" i="42"/>
  <c r="K395" i="42"/>
  <c r="K383" i="42"/>
  <c r="K371" i="42"/>
  <c r="K358" i="42"/>
  <c r="K345" i="42"/>
  <c r="K332" i="42"/>
  <c r="K319" i="42"/>
  <c r="K306" i="42"/>
  <c r="K294" i="42"/>
  <c r="K282" i="42"/>
  <c r="K270" i="42"/>
  <c r="K258" i="42"/>
  <c r="K245" i="42"/>
  <c r="K232" i="42"/>
  <c r="K219" i="42"/>
  <c r="K203" i="42"/>
  <c r="N194" i="42"/>
  <c r="K190" i="42"/>
  <c r="K177" i="42"/>
  <c r="K165" i="42"/>
  <c r="K153" i="42"/>
  <c r="K141" i="42"/>
  <c r="K129" i="42"/>
  <c r="K116" i="42"/>
  <c r="N107" i="42"/>
  <c r="K103" i="42"/>
  <c r="N94" i="42"/>
  <c r="K90" i="42"/>
  <c r="K77" i="42"/>
  <c r="K65" i="42"/>
  <c r="K53" i="42"/>
  <c r="K41" i="42"/>
  <c r="K29" i="42"/>
  <c r="K18" i="42"/>
  <c r="K7" i="42"/>
  <c r="K553" i="41"/>
  <c r="K541" i="41"/>
  <c r="K528" i="41"/>
  <c r="K516" i="41"/>
  <c r="K504" i="41"/>
  <c r="K492" i="41"/>
  <c r="K480" i="41"/>
  <c r="K468" i="41"/>
  <c r="K456" i="41"/>
  <c r="K444" i="41"/>
  <c r="K432" i="41"/>
  <c r="K419" i="41"/>
  <c r="K407" i="41"/>
  <c r="K395" i="41"/>
  <c r="K383" i="41"/>
  <c r="K371" i="41"/>
  <c r="K358" i="41"/>
  <c r="K345" i="41"/>
  <c r="K332" i="41"/>
  <c r="K319" i="41"/>
  <c r="K306" i="41"/>
  <c r="K294" i="41"/>
  <c r="K282" i="41"/>
  <c r="K270" i="41"/>
  <c r="K258" i="41"/>
  <c r="K245" i="41"/>
  <c r="K232" i="41"/>
  <c r="K219" i="41"/>
  <c r="K203" i="41"/>
  <c r="N194" i="41"/>
  <c r="K190" i="41"/>
  <c r="K177" i="41"/>
  <c r="K165" i="41"/>
  <c r="K153" i="41"/>
  <c r="K141" i="41"/>
  <c r="K129" i="41"/>
  <c r="K116" i="41"/>
  <c r="N107" i="41"/>
  <c r="K103" i="41"/>
  <c r="N94" i="41"/>
  <c r="K90" i="41"/>
  <c r="K77" i="41"/>
  <c r="K65" i="41"/>
  <c r="K53" i="41"/>
  <c r="K41" i="41"/>
  <c r="K29" i="41"/>
  <c r="K18" i="41"/>
  <c r="K7" i="41"/>
  <c r="K553" i="40"/>
  <c r="K541" i="40"/>
  <c r="K528" i="40"/>
  <c r="K516" i="40"/>
  <c r="K504" i="40"/>
  <c r="K492" i="40"/>
  <c r="K480" i="40"/>
  <c r="K468" i="40"/>
  <c r="K456" i="40"/>
  <c r="K444" i="40"/>
  <c r="K432" i="40"/>
  <c r="K419" i="40"/>
  <c r="K407" i="40"/>
  <c r="K395" i="40"/>
  <c r="K383" i="40"/>
  <c r="K371" i="40"/>
  <c r="K358" i="40"/>
  <c r="K345" i="40"/>
  <c r="K332" i="40"/>
  <c r="K319" i="40"/>
  <c r="K306" i="40"/>
  <c r="K294" i="40"/>
  <c r="K282" i="40"/>
  <c r="K270" i="40"/>
  <c r="K258" i="40"/>
  <c r="K245" i="40"/>
  <c r="K232" i="40"/>
  <c r="K219" i="40"/>
  <c r="K203" i="40"/>
  <c r="N194" i="40"/>
  <c r="K190" i="40"/>
  <c r="K177" i="40"/>
  <c r="K165" i="40"/>
  <c r="K153" i="40"/>
  <c r="K141" i="40"/>
  <c r="K129" i="40"/>
  <c r="K116" i="40"/>
  <c r="N107" i="40"/>
  <c r="K103" i="40"/>
  <c r="N94" i="40"/>
  <c r="K90" i="40"/>
  <c r="K77" i="40"/>
  <c r="K65" i="40"/>
  <c r="K53" i="40"/>
  <c r="K41" i="40"/>
  <c r="K29" i="40"/>
  <c r="K18" i="40"/>
  <c r="K7" i="40"/>
  <c r="K553" i="39"/>
  <c r="K541" i="39"/>
  <c r="K528" i="39"/>
  <c r="K516" i="39"/>
  <c r="K504" i="39"/>
  <c r="K492" i="39"/>
  <c r="K480" i="39"/>
  <c r="K468" i="39"/>
  <c r="K456" i="39"/>
  <c r="K444" i="39"/>
  <c r="K432" i="39"/>
  <c r="K419" i="39"/>
  <c r="K407" i="39"/>
  <c r="K395" i="39"/>
  <c r="K383" i="39"/>
  <c r="K371" i="39"/>
  <c r="K358" i="39"/>
  <c r="K345" i="39"/>
  <c r="K332" i="39"/>
  <c r="K319" i="39"/>
  <c r="K306" i="39"/>
  <c r="K294" i="39"/>
  <c r="K282" i="39"/>
  <c r="K270" i="39"/>
  <c r="K258" i="39"/>
  <c r="K245" i="39"/>
  <c r="K232" i="39"/>
  <c r="K219" i="39"/>
  <c r="K203" i="39"/>
  <c r="N194" i="39"/>
  <c r="K190" i="39"/>
  <c r="K177" i="39"/>
  <c r="K165" i="39"/>
  <c r="K153" i="39"/>
  <c r="K141" i="39"/>
  <c r="K129" i="39"/>
  <c r="K116" i="39"/>
  <c r="N107" i="39"/>
  <c r="K103" i="39"/>
  <c r="N94" i="39"/>
  <c r="K90" i="39"/>
  <c r="K77" i="39"/>
  <c r="K65" i="39"/>
  <c r="K53" i="39"/>
  <c r="K41" i="39"/>
  <c r="K29" i="39"/>
  <c r="K18" i="39"/>
  <c r="K7" i="39"/>
  <c r="N194" i="38"/>
  <c r="K190" i="38"/>
  <c r="N194" i="37"/>
  <c r="K190" i="37"/>
  <c r="N194" i="36"/>
  <c r="K190" i="36"/>
  <c r="N194" i="35"/>
  <c r="K190" i="35"/>
  <c r="N194" i="34"/>
  <c r="K190" i="34"/>
  <c r="N194" i="33"/>
  <c r="K190" i="33"/>
  <c r="N194" i="32"/>
  <c r="K190" i="32"/>
  <c r="E30" i="6"/>
  <c r="K190" i="8"/>
  <c r="N194" i="8"/>
  <c r="K553" i="37"/>
  <c r="K541" i="37"/>
  <c r="K528" i="37"/>
  <c r="K516" i="37"/>
  <c r="K504" i="37"/>
  <c r="K492" i="37"/>
  <c r="K480" i="37"/>
  <c r="K468" i="37"/>
  <c r="K456" i="37"/>
  <c r="K444" i="37"/>
  <c r="K432" i="37"/>
  <c r="K419" i="37"/>
  <c r="K407" i="37"/>
  <c r="K395" i="37"/>
  <c r="K383" i="37"/>
  <c r="K371" i="37"/>
  <c r="K358" i="37"/>
  <c r="K345" i="37"/>
  <c r="K332" i="37"/>
  <c r="K319" i="37"/>
  <c r="K306" i="37"/>
  <c r="K294" i="37"/>
  <c r="K282" i="37"/>
  <c r="K270" i="37"/>
  <c r="K258" i="37"/>
  <c r="K245" i="37"/>
  <c r="K232" i="37"/>
  <c r="K219" i="37"/>
  <c r="K203" i="37"/>
  <c r="K177" i="37"/>
  <c r="K165" i="37"/>
  <c r="K153" i="37"/>
  <c r="K141" i="37"/>
  <c r="K129" i="37"/>
  <c r="K116" i="37"/>
  <c r="N107" i="37"/>
  <c r="K103" i="37"/>
  <c r="N94" i="37"/>
  <c r="K90" i="37"/>
  <c r="K77" i="37"/>
  <c r="K65" i="37"/>
  <c r="K53" i="37"/>
  <c r="K41" i="37"/>
  <c r="K29" i="37"/>
  <c r="K18" i="37"/>
  <c r="K7" i="37"/>
  <c r="K553" i="38" l="1"/>
  <c r="K541" i="38"/>
  <c r="K528" i="38"/>
  <c r="K516" i="38"/>
  <c r="K504" i="38"/>
  <c r="K492" i="38"/>
  <c r="K480" i="38"/>
  <c r="K468" i="38"/>
  <c r="K456" i="38"/>
  <c r="K444" i="38"/>
  <c r="K432" i="38"/>
  <c r="K419" i="38"/>
  <c r="K407" i="38"/>
  <c r="K395" i="38"/>
  <c r="K383" i="38"/>
  <c r="K371" i="38"/>
  <c r="K358" i="38"/>
  <c r="K345" i="38"/>
  <c r="K332" i="38"/>
  <c r="K319" i="38"/>
  <c r="K306" i="38"/>
  <c r="K294" i="38"/>
  <c r="K282" i="38"/>
  <c r="K270" i="38"/>
  <c r="K258" i="38"/>
  <c r="K245" i="38"/>
  <c r="K232" i="38"/>
  <c r="K219" i="38"/>
  <c r="K203" i="38"/>
  <c r="K177" i="38"/>
  <c r="K165" i="38"/>
  <c r="K153" i="38"/>
  <c r="K141" i="38"/>
  <c r="K129" i="38"/>
  <c r="K116" i="38"/>
  <c r="N107" i="38"/>
  <c r="K103" i="38"/>
  <c r="N94" i="38"/>
  <c r="K90" i="38"/>
  <c r="K77" i="38"/>
  <c r="K65" i="38"/>
  <c r="K53" i="38"/>
  <c r="K41" i="38"/>
  <c r="K29" i="38"/>
  <c r="K18" i="38"/>
  <c r="K7" i="38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28" i="6"/>
  <c r="P27" i="6"/>
  <c r="P26" i="6"/>
  <c r="P25" i="6"/>
  <c r="P24" i="6"/>
  <c r="P23" i="6"/>
  <c r="P22" i="6"/>
  <c r="P21" i="6"/>
  <c r="P19" i="6"/>
  <c r="P18" i="6"/>
  <c r="P17" i="6"/>
  <c r="P16" i="6"/>
  <c r="P15" i="6"/>
  <c r="P14" i="6"/>
  <c r="P13" i="6"/>
  <c r="P12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28" i="6"/>
  <c r="O27" i="6"/>
  <c r="O26" i="6"/>
  <c r="O25" i="6"/>
  <c r="O24" i="6"/>
  <c r="O23" i="6"/>
  <c r="O22" i="6"/>
  <c r="O21" i="6"/>
  <c r="O19" i="6"/>
  <c r="O18" i="6"/>
  <c r="O17" i="6"/>
  <c r="O16" i="6"/>
  <c r="O15" i="6"/>
  <c r="O14" i="6"/>
  <c r="O13" i="6"/>
  <c r="O12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28" i="6"/>
  <c r="N27" i="6"/>
  <c r="N26" i="6"/>
  <c r="N25" i="6"/>
  <c r="N24" i="6"/>
  <c r="N23" i="6"/>
  <c r="N22" i="6"/>
  <c r="N21" i="6"/>
  <c r="N19" i="6"/>
  <c r="N18" i="6"/>
  <c r="N17" i="6"/>
  <c r="N16" i="6"/>
  <c r="N15" i="6"/>
  <c r="N14" i="6"/>
  <c r="N13" i="6"/>
  <c r="N12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28" i="6"/>
  <c r="M27" i="6"/>
  <c r="M26" i="6"/>
  <c r="M25" i="6"/>
  <c r="M24" i="6"/>
  <c r="M23" i="6"/>
  <c r="M22" i="6"/>
  <c r="M21" i="6"/>
  <c r="M19" i="6"/>
  <c r="M18" i="6"/>
  <c r="M17" i="6"/>
  <c r="M16" i="6"/>
  <c r="M15" i="6"/>
  <c r="M14" i="6"/>
  <c r="M13" i="6"/>
  <c r="M12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28" i="6"/>
  <c r="L27" i="6"/>
  <c r="L26" i="6"/>
  <c r="L25" i="6"/>
  <c r="L24" i="6"/>
  <c r="L23" i="6"/>
  <c r="L22" i="6"/>
  <c r="L21" i="6"/>
  <c r="L19" i="6"/>
  <c r="L18" i="6"/>
  <c r="L17" i="6"/>
  <c r="L16" i="6"/>
  <c r="L15" i="6"/>
  <c r="L14" i="6"/>
  <c r="L13" i="6"/>
  <c r="L12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28" i="6"/>
  <c r="K27" i="6"/>
  <c r="K26" i="6"/>
  <c r="K25" i="6"/>
  <c r="K24" i="6"/>
  <c r="K23" i="6"/>
  <c r="K22" i="6"/>
  <c r="K21" i="6"/>
  <c r="K19" i="6"/>
  <c r="K18" i="6"/>
  <c r="K17" i="6"/>
  <c r="K16" i="6"/>
  <c r="K15" i="6"/>
  <c r="K14" i="6"/>
  <c r="K13" i="6"/>
  <c r="K12" i="6"/>
  <c r="J54" i="6"/>
  <c r="J40" i="6"/>
  <c r="I54" i="6"/>
  <c r="I40" i="6"/>
  <c r="H54" i="6"/>
  <c r="H40" i="6"/>
  <c r="G54" i="6"/>
  <c r="G40" i="6"/>
  <c r="F54" i="6"/>
  <c r="F40" i="6"/>
  <c r="E54" i="6"/>
  <c r="E40" i="6"/>
  <c r="K492" i="36" l="1"/>
  <c r="K492" i="35"/>
  <c r="K492" i="34"/>
  <c r="K492" i="33"/>
  <c r="K492" i="32"/>
  <c r="K444" i="36"/>
  <c r="K444" i="35"/>
  <c r="K444" i="34"/>
  <c r="K444" i="33"/>
  <c r="K444" i="32"/>
  <c r="K492" i="8"/>
  <c r="K444" i="8"/>
  <c r="K553" i="36"/>
  <c r="K541" i="36"/>
  <c r="K528" i="36"/>
  <c r="K516" i="36"/>
  <c r="K504" i="36"/>
  <c r="K480" i="36"/>
  <c r="K468" i="36"/>
  <c r="K456" i="36"/>
  <c r="K432" i="36"/>
  <c r="K419" i="36"/>
  <c r="K407" i="36"/>
  <c r="K395" i="36"/>
  <c r="K383" i="36"/>
  <c r="K371" i="36"/>
  <c r="K358" i="36"/>
  <c r="K345" i="36"/>
  <c r="K332" i="36"/>
  <c r="K319" i="36"/>
  <c r="K306" i="36"/>
  <c r="K294" i="36"/>
  <c r="K282" i="36"/>
  <c r="K270" i="36"/>
  <c r="K258" i="36"/>
  <c r="K245" i="36"/>
  <c r="K232" i="36"/>
  <c r="K219" i="36"/>
  <c r="K203" i="36"/>
  <c r="K177" i="36"/>
  <c r="K165" i="36"/>
  <c r="K153" i="36"/>
  <c r="K141" i="36"/>
  <c r="K129" i="36"/>
  <c r="K116" i="36"/>
  <c r="K103" i="36"/>
  <c r="K90" i="36"/>
  <c r="K77" i="36"/>
  <c r="K65" i="36"/>
  <c r="K53" i="36"/>
  <c r="K41" i="36"/>
  <c r="K29" i="36"/>
  <c r="K18" i="36"/>
  <c r="K7" i="36"/>
  <c r="K553" i="35"/>
  <c r="K541" i="35"/>
  <c r="K528" i="35"/>
  <c r="K516" i="35"/>
  <c r="K504" i="35"/>
  <c r="K480" i="35"/>
  <c r="K468" i="35"/>
  <c r="K456" i="35"/>
  <c r="K432" i="35"/>
  <c r="K419" i="35"/>
  <c r="K407" i="35"/>
  <c r="K395" i="35"/>
  <c r="K383" i="35"/>
  <c r="K371" i="35"/>
  <c r="K358" i="35"/>
  <c r="K345" i="35"/>
  <c r="K332" i="35"/>
  <c r="K319" i="35"/>
  <c r="K306" i="35"/>
  <c r="K294" i="35"/>
  <c r="K282" i="35"/>
  <c r="K270" i="35"/>
  <c r="K258" i="35"/>
  <c r="K245" i="35"/>
  <c r="K232" i="35"/>
  <c r="K219" i="35"/>
  <c r="K203" i="35"/>
  <c r="K177" i="35"/>
  <c r="K165" i="35"/>
  <c r="K153" i="35"/>
  <c r="K141" i="35"/>
  <c r="K129" i="35"/>
  <c r="K116" i="35"/>
  <c r="K103" i="35"/>
  <c r="K90" i="35"/>
  <c r="K77" i="35"/>
  <c r="K65" i="35"/>
  <c r="K53" i="35"/>
  <c r="K41" i="35"/>
  <c r="K29" i="35"/>
  <c r="K18" i="35"/>
  <c r="K7" i="35"/>
  <c r="K553" i="34"/>
  <c r="K541" i="34"/>
  <c r="K528" i="34"/>
  <c r="K516" i="34"/>
  <c r="K504" i="34"/>
  <c r="K480" i="34"/>
  <c r="K468" i="34"/>
  <c r="K456" i="34"/>
  <c r="K432" i="34"/>
  <c r="K419" i="34"/>
  <c r="K407" i="34"/>
  <c r="K395" i="34"/>
  <c r="K383" i="34"/>
  <c r="K371" i="34"/>
  <c r="K358" i="34"/>
  <c r="K345" i="34"/>
  <c r="K332" i="34"/>
  <c r="K319" i="34"/>
  <c r="K306" i="34"/>
  <c r="K294" i="34"/>
  <c r="K282" i="34"/>
  <c r="K270" i="34"/>
  <c r="K258" i="34"/>
  <c r="K245" i="34"/>
  <c r="K232" i="34"/>
  <c r="K219" i="34"/>
  <c r="K203" i="34"/>
  <c r="K177" i="34"/>
  <c r="K165" i="34"/>
  <c r="K153" i="34"/>
  <c r="K141" i="34"/>
  <c r="K129" i="34"/>
  <c r="K116" i="34"/>
  <c r="K103" i="34"/>
  <c r="K90" i="34"/>
  <c r="K77" i="34"/>
  <c r="K65" i="34"/>
  <c r="K53" i="34"/>
  <c r="K41" i="34"/>
  <c r="K29" i="34"/>
  <c r="K18" i="34"/>
  <c r="K7" i="34"/>
  <c r="N94" i="34"/>
  <c r="N107" i="34"/>
  <c r="K553" i="33"/>
  <c r="K541" i="33"/>
  <c r="K528" i="33"/>
  <c r="K516" i="33"/>
  <c r="K504" i="33"/>
  <c r="K480" i="33"/>
  <c r="K468" i="33"/>
  <c r="K456" i="33"/>
  <c r="K432" i="33"/>
  <c r="K419" i="33"/>
  <c r="K407" i="33"/>
  <c r="K395" i="33"/>
  <c r="K383" i="33"/>
  <c r="K371" i="33"/>
  <c r="K358" i="33"/>
  <c r="K345" i="33"/>
  <c r="K332" i="33"/>
  <c r="K319" i="33"/>
  <c r="K306" i="33"/>
  <c r="K294" i="33"/>
  <c r="K282" i="33"/>
  <c r="K270" i="33"/>
  <c r="K258" i="33"/>
  <c r="K245" i="33"/>
  <c r="K232" i="33"/>
  <c r="K219" i="33"/>
  <c r="K203" i="33"/>
  <c r="K177" i="33"/>
  <c r="K165" i="33"/>
  <c r="K153" i="33"/>
  <c r="K141" i="33"/>
  <c r="K129" i="33"/>
  <c r="K116" i="33"/>
  <c r="K103" i="33"/>
  <c r="K90" i="33"/>
  <c r="K77" i="33"/>
  <c r="K65" i="33"/>
  <c r="K53" i="33"/>
  <c r="K41" i="33"/>
  <c r="K29" i="33"/>
  <c r="K18" i="33"/>
  <c r="K7" i="33"/>
  <c r="K553" i="32"/>
  <c r="K541" i="32"/>
  <c r="K528" i="32"/>
  <c r="K516" i="32"/>
  <c r="K504" i="32"/>
  <c r="K480" i="32"/>
  <c r="K468" i="32"/>
  <c r="K456" i="32"/>
  <c r="K432" i="32"/>
  <c r="K419" i="32"/>
  <c r="K407" i="32"/>
  <c r="K395" i="32"/>
  <c r="K383" i="32"/>
  <c r="K371" i="32"/>
  <c r="K358" i="32"/>
  <c r="K345" i="32"/>
  <c r="K332" i="32"/>
  <c r="K319" i="32"/>
  <c r="K306" i="32"/>
  <c r="K294" i="32"/>
  <c r="K282" i="32"/>
  <c r="K270" i="32"/>
  <c r="K258" i="32"/>
  <c r="K245" i="32"/>
  <c r="K232" i="32"/>
  <c r="K219" i="32"/>
  <c r="K203" i="32"/>
  <c r="K177" i="32"/>
  <c r="K165" i="32"/>
  <c r="K153" i="32"/>
  <c r="K141" i="32"/>
  <c r="K129" i="32"/>
  <c r="K116" i="32"/>
  <c r="N107" i="32"/>
  <c r="K103" i="32"/>
  <c r="N94" i="32"/>
  <c r="K90" i="32"/>
  <c r="K77" i="32"/>
  <c r="K65" i="32"/>
  <c r="K53" i="32"/>
  <c r="K41" i="32"/>
  <c r="K29" i="32"/>
  <c r="K18" i="32"/>
  <c r="K7" i="32"/>
  <c r="K553" i="8"/>
  <c r="K541" i="8"/>
  <c r="K528" i="8"/>
  <c r="K516" i="8"/>
  <c r="K480" i="8"/>
  <c r="K468" i="8"/>
  <c r="K504" i="8"/>
  <c r="K456" i="8"/>
  <c r="K432" i="8"/>
  <c r="K294" i="8"/>
  <c r="K306" i="8"/>
  <c r="K419" i="8"/>
  <c r="K407" i="8"/>
  <c r="K395" i="8"/>
  <c r="K383" i="8"/>
  <c r="K371" i="8"/>
  <c r="K358" i="8"/>
  <c r="K345" i="8"/>
  <c r="K332" i="8"/>
  <c r="K319" i="8"/>
  <c r="K282" i="8"/>
  <c r="K270" i="8"/>
  <c r="K258" i="8"/>
  <c r="K245" i="8"/>
  <c r="K232" i="8"/>
  <c r="K219" i="8"/>
  <c r="K203" i="8"/>
  <c r="K116" i="8"/>
  <c r="K129" i="8"/>
  <c r="K141" i="8"/>
  <c r="K153" i="8"/>
  <c r="K165" i="8"/>
  <c r="K177" i="8"/>
  <c r="K103" i="8"/>
  <c r="K90" i="8"/>
  <c r="K77" i="8"/>
  <c r="K65" i="8"/>
  <c r="K53" i="8"/>
  <c r="K29" i="8"/>
  <c r="K41" i="8"/>
  <c r="K18" i="8"/>
  <c r="K7" i="8"/>
  <c r="J47" i="6"/>
  <c r="J46" i="6"/>
  <c r="I47" i="6"/>
  <c r="I46" i="6"/>
  <c r="H47" i="6"/>
  <c r="H46" i="6"/>
  <c r="G47" i="6"/>
  <c r="G46" i="6"/>
  <c r="F47" i="6"/>
  <c r="F46" i="6"/>
  <c r="J34" i="6"/>
  <c r="J33" i="6"/>
  <c r="J32" i="6"/>
  <c r="J31" i="6"/>
  <c r="I34" i="6"/>
  <c r="I33" i="6"/>
  <c r="I32" i="6"/>
  <c r="I31" i="6"/>
  <c r="H34" i="6"/>
  <c r="H33" i="6"/>
  <c r="H32" i="6"/>
  <c r="H31" i="6"/>
  <c r="G34" i="6"/>
  <c r="G33" i="6"/>
  <c r="G32" i="6"/>
  <c r="G31" i="6"/>
  <c r="F34" i="6"/>
  <c r="F33" i="6"/>
  <c r="F32" i="6"/>
  <c r="F31" i="6"/>
  <c r="N107" i="36"/>
  <c r="N94" i="36"/>
  <c r="N107" i="35"/>
  <c r="N94" i="35"/>
  <c r="N107" i="33"/>
  <c r="N94" i="33"/>
  <c r="J59" i="6"/>
  <c r="J58" i="6"/>
  <c r="J57" i="6"/>
  <c r="J56" i="6"/>
  <c r="J55" i="6"/>
  <c r="J53" i="6"/>
  <c r="J52" i="6"/>
  <c r="J51" i="6"/>
  <c r="J50" i="6"/>
  <c r="J49" i="6"/>
  <c r="J48" i="6"/>
  <c r="J45" i="6"/>
  <c r="J43" i="6"/>
  <c r="J42" i="6"/>
  <c r="J41" i="6"/>
  <c r="J39" i="6"/>
  <c r="J38" i="6"/>
  <c r="J37" i="6"/>
  <c r="J36" i="6"/>
  <c r="J35" i="6"/>
  <c r="J28" i="6"/>
  <c r="J27" i="6"/>
  <c r="J26" i="6"/>
  <c r="J25" i="6"/>
  <c r="J24" i="6"/>
  <c r="J23" i="6"/>
  <c r="J22" i="6"/>
  <c r="J21" i="6"/>
  <c r="J19" i="6"/>
  <c r="J18" i="6"/>
  <c r="J17" i="6"/>
  <c r="J16" i="6"/>
  <c r="J15" i="6"/>
  <c r="J14" i="6"/>
  <c r="J13" i="6"/>
  <c r="J12" i="6"/>
  <c r="I59" i="6"/>
  <c r="I58" i="6"/>
  <c r="I57" i="6"/>
  <c r="I56" i="6"/>
  <c r="I55" i="6"/>
  <c r="I53" i="6"/>
  <c r="I52" i="6"/>
  <c r="I51" i="6"/>
  <c r="I50" i="6"/>
  <c r="I49" i="6"/>
  <c r="I48" i="6"/>
  <c r="I45" i="6"/>
  <c r="I43" i="6"/>
  <c r="I42" i="6"/>
  <c r="I41" i="6"/>
  <c r="I39" i="6"/>
  <c r="I38" i="6"/>
  <c r="I37" i="6"/>
  <c r="I36" i="6"/>
  <c r="I35" i="6"/>
  <c r="I28" i="6"/>
  <c r="I27" i="6"/>
  <c r="I26" i="6"/>
  <c r="I25" i="6"/>
  <c r="I24" i="6"/>
  <c r="I23" i="6"/>
  <c r="I22" i="6"/>
  <c r="I21" i="6"/>
  <c r="I19" i="6"/>
  <c r="I18" i="6"/>
  <c r="I17" i="6"/>
  <c r="I16" i="6"/>
  <c r="I15" i="6"/>
  <c r="I14" i="6"/>
  <c r="I13" i="6"/>
  <c r="I12" i="6"/>
  <c r="H59" i="6"/>
  <c r="H58" i="6"/>
  <c r="H57" i="6"/>
  <c r="H56" i="6"/>
  <c r="H55" i="6"/>
  <c r="H53" i="6"/>
  <c r="H52" i="6"/>
  <c r="H51" i="6"/>
  <c r="H50" i="6"/>
  <c r="H49" i="6"/>
  <c r="H48" i="6"/>
  <c r="H45" i="6"/>
  <c r="H43" i="6"/>
  <c r="H42" i="6"/>
  <c r="H41" i="6"/>
  <c r="H39" i="6"/>
  <c r="H38" i="6"/>
  <c r="H37" i="6"/>
  <c r="H36" i="6"/>
  <c r="H35" i="6"/>
  <c r="H28" i="6"/>
  <c r="H27" i="6"/>
  <c r="H26" i="6"/>
  <c r="H25" i="6"/>
  <c r="H24" i="6"/>
  <c r="H23" i="6"/>
  <c r="H22" i="6"/>
  <c r="H21" i="6"/>
  <c r="H19" i="6"/>
  <c r="H18" i="6"/>
  <c r="H17" i="6"/>
  <c r="H16" i="6"/>
  <c r="H15" i="6"/>
  <c r="H14" i="6"/>
  <c r="H13" i="6"/>
  <c r="H12" i="6"/>
  <c r="G59" i="6"/>
  <c r="G58" i="6"/>
  <c r="G57" i="6"/>
  <c r="G56" i="6"/>
  <c r="G55" i="6"/>
  <c r="G53" i="6"/>
  <c r="G52" i="6"/>
  <c r="G51" i="6"/>
  <c r="G50" i="6"/>
  <c r="G49" i="6"/>
  <c r="G48" i="6"/>
  <c r="G45" i="6"/>
  <c r="G43" i="6"/>
  <c r="G42" i="6"/>
  <c r="G41" i="6"/>
  <c r="G39" i="6"/>
  <c r="G38" i="6"/>
  <c r="G37" i="6"/>
  <c r="G36" i="6"/>
  <c r="G35" i="6"/>
  <c r="G28" i="6"/>
  <c r="G27" i="6"/>
  <c r="G26" i="6"/>
  <c r="G25" i="6"/>
  <c r="G24" i="6"/>
  <c r="G23" i="6"/>
  <c r="G22" i="6"/>
  <c r="G21" i="6"/>
  <c r="G19" i="6"/>
  <c r="G18" i="6"/>
  <c r="G17" i="6"/>
  <c r="G16" i="6"/>
  <c r="G15" i="6"/>
  <c r="G14" i="6"/>
  <c r="G13" i="6"/>
  <c r="G12" i="6"/>
  <c r="F59" i="6"/>
  <c r="F58" i="6"/>
  <c r="F57" i="6"/>
  <c r="F56" i="6"/>
  <c r="F55" i="6"/>
  <c r="F53" i="6"/>
  <c r="F52" i="6"/>
  <c r="F51" i="6"/>
  <c r="F50" i="6"/>
  <c r="F49" i="6"/>
  <c r="F48" i="6"/>
  <c r="F45" i="6"/>
  <c r="F43" i="6"/>
  <c r="F42" i="6"/>
  <c r="F41" i="6"/>
  <c r="F39" i="6"/>
  <c r="F38" i="6"/>
  <c r="F37" i="6"/>
  <c r="F36" i="6"/>
  <c r="F35" i="6"/>
  <c r="F28" i="6"/>
  <c r="F27" i="6"/>
  <c r="F26" i="6"/>
  <c r="F25" i="6"/>
  <c r="F24" i="6"/>
  <c r="F23" i="6"/>
  <c r="F22" i="6"/>
  <c r="F21" i="6"/>
  <c r="F19" i="6"/>
  <c r="F18" i="6"/>
  <c r="F17" i="6"/>
  <c r="F16" i="6"/>
  <c r="F15" i="6"/>
  <c r="F14" i="6"/>
  <c r="F13" i="6"/>
  <c r="F12" i="6"/>
  <c r="E19" i="6"/>
  <c r="E59" i="6"/>
  <c r="E58" i="6"/>
  <c r="E57" i="6"/>
  <c r="E56" i="6"/>
  <c r="E55" i="6"/>
  <c r="E53" i="6"/>
  <c r="E52" i="6"/>
  <c r="E51" i="6"/>
  <c r="E50" i="6"/>
  <c r="E49" i="6"/>
  <c r="E48" i="6"/>
  <c r="E47" i="6"/>
  <c r="E46" i="6"/>
  <c r="E45" i="6"/>
  <c r="E43" i="6"/>
  <c r="E41" i="6"/>
  <c r="E42" i="6"/>
  <c r="E39" i="6"/>
  <c r="E38" i="6"/>
  <c r="E37" i="6"/>
  <c r="E36" i="6"/>
  <c r="E35" i="6"/>
  <c r="E34" i="6"/>
  <c r="E33" i="6"/>
  <c r="E32" i="6"/>
  <c r="E31" i="6"/>
  <c r="E28" i="6"/>
  <c r="E27" i="6"/>
  <c r="E26" i="6"/>
  <c r="E25" i="6"/>
  <c r="E24" i="6"/>
  <c r="E23" i="6"/>
  <c r="E22" i="6"/>
  <c r="E21" i="6"/>
  <c r="E18" i="6"/>
  <c r="E17" i="6"/>
  <c r="E16" i="6"/>
  <c r="E15" i="6"/>
  <c r="E14" i="6"/>
  <c r="E13" i="6"/>
  <c r="E12" i="6"/>
  <c r="N94" i="8" l="1"/>
  <c r="D6" i="6"/>
  <c r="N107" i="8" l="1"/>
</calcChain>
</file>

<file path=xl/sharedStrings.xml><?xml version="1.0" encoding="utf-8"?>
<sst xmlns="http://schemas.openxmlformats.org/spreadsheetml/2006/main" count="5810" uniqueCount="434">
  <si>
    <t>Componentes opcionales</t>
  </si>
  <si>
    <t>Componentes para Federaciones</t>
  </si>
  <si>
    <t>Ministraciones</t>
  </si>
  <si>
    <t>Prestadores de Servicios</t>
  </si>
  <si>
    <t>Clave registro</t>
  </si>
  <si>
    <t>CLABE Bancaria</t>
  </si>
  <si>
    <t>Institución Bancaria</t>
  </si>
  <si>
    <t>Elegir una opción</t>
  </si>
  <si>
    <t>NO APLICA</t>
  </si>
  <si>
    <t>Única</t>
  </si>
  <si>
    <t>FMC Consultores, S. C.</t>
  </si>
  <si>
    <t>AT001-PM-FMC/09</t>
  </si>
  <si>
    <t>HSBC</t>
  </si>
  <si>
    <t>1.1 Autorización de Sociedades en proceso de cumplir con la normatividad</t>
  </si>
  <si>
    <t>Primera / Anticipo</t>
  </si>
  <si>
    <t>C.P. Ana María Martínez Galván</t>
  </si>
  <si>
    <t>044610092022226048</t>
  </si>
  <si>
    <t>Scotiabank</t>
  </si>
  <si>
    <t>1.2 Autorización de Nuevos Proyectos</t>
  </si>
  <si>
    <t>Segunda</t>
  </si>
  <si>
    <t>Federación Atlántico Pacífico de Entidades de Ahorro y Crédito Popular SC</t>
  </si>
  <si>
    <t>AT003-PM-FENAP/09</t>
  </si>
  <si>
    <t>072610001960292896</t>
  </si>
  <si>
    <t>Banorte</t>
  </si>
  <si>
    <t>2.0 Aplicación Semestral de la Herramienta de Seguimiento Financiero</t>
  </si>
  <si>
    <t>Tercera</t>
  </si>
  <si>
    <t>C.P. Felipe Ángel Torres Robles</t>
  </si>
  <si>
    <t>072910005220605913</t>
  </si>
  <si>
    <t>PlaNet Finance México, A.C.</t>
  </si>
  <si>
    <t>AT005-PM-PFM/09</t>
  </si>
  <si>
    <t>012180001455074213</t>
  </si>
  <si>
    <t>Bancomer</t>
  </si>
  <si>
    <t>ERFOLY,S.C.</t>
  </si>
  <si>
    <t>AT006-PM-E/09</t>
  </si>
  <si>
    <t>030320092791302018</t>
  </si>
  <si>
    <t>Banco del Bajío</t>
  </si>
  <si>
    <t>Fundación Alemana Servicios, S de RL de C.V.</t>
  </si>
  <si>
    <t>AT007-PM-FAS/09</t>
  </si>
  <si>
    <t>002180056385539980</t>
  </si>
  <si>
    <t>Banamex</t>
  </si>
  <si>
    <t>C.P. Enrique Ruiz Esquer</t>
  </si>
  <si>
    <t>AT008-PF-ERE/09</t>
  </si>
  <si>
    <t>012680012502059748</t>
  </si>
  <si>
    <t>C.P. Enrique Cervantes Muñoz</t>
  </si>
  <si>
    <t>AT009-PF-ECM/09</t>
  </si>
  <si>
    <t>002320095400894156</t>
  </si>
  <si>
    <t>C.P. Efrén Aguiñaga Rodríguez</t>
  </si>
  <si>
    <t>AT010-PF-EAR/09</t>
  </si>
  <si>
    <t>002225064200324295</t>
  </si>
  <si>
    <t>EQAICC de México S.A. de C.V.</t>
  </si>
  <si>
    <t>AT011-PM-EQ/09</t>
  </si>
  <si>
    <t>021215040336358632</t>
  </si>
  <si>
    <t>Federación Mexicana de Desarrollo, A.C.</t>
  </si>
  <si>
    <t>AT012-PM-FMD/09</t>
  </si>
  <si>
    <t>021320040410081862</t>
  </si>
  <si>
    <t>Instituto de Microfinanzas, A.C.</t>
  </si>
  <si>
    <t>AT013-PM-IM/09</t>
  </si>
  <si>
    <t>021225040176670492</t>
  </si>
  <si>
    <t>L.A. Bernardo Iván Ponce Sobrevilla</t>
  </si>
  <si>
    <t>AT014-PF-BIPS/09</t>
  </si>
  <si>
    <t>002680003802287695</t>
  </si>
  <si>
    <t>L.A. Walter Enrique Mora Mora</t>
  </si>
  <si>
    <t>AT015-PF-WEMM/09</t>
  </si>
  <si>
    <t>014680605279607058</t>
  </si>
  <si>
    <t>Santander</t>
  </si>
  <si>
    <t>Estrategia de Negocios Internacionales, S.C.</t>
  </si>
  <si>
    <t>AT016-PM-EIN/2009</t>
  </si>
  <si>
    <t>002680054749857001</t>
  </si>
  <si>
    <t>Instituto Nacional de Finanzas Populares, A.C.</t>
  </si>
  <si>
    <t>AT017-PM-INFIPO/2009</t>
  </si>
  <si>
    <t>002180084422442801</t>
  </si>
  <si>
    <t>Federación Nacional de Cajas Solidarias, A.C.</t>
  </si>
  <si>
    <t>AT018-PM-FNCS/2009</t>
  </si>
  <si>
    <t>021180040282567822</t>
  </si>
  <si>
    <t>Guzmán Cortés &amp; Asociados, S.C.</t>
  </si>
  <si>
    <t>AT019-PM-GCA/2009</t>
  </si>
  <si>
    <t>002180039577082929</t>
  </si>
  <si>
    <t>Metha Consulting, S.C.</t>
  </si>
  <si>
    <t>AT020-PM-MCG/2009</t>
  </si>
  <si>
    <t>012680001646490876</t>
  </si>
  <si>
    <t>Qualium, S.A. de C.V.</t>
  </si>
  <si>
    <t>AT021-PM-QUA/2009</t>
  </si>
  <si>
    <t>002680009173062307</t>
  </si>
  <si>
    <t>Lic. Wilmer Angeles Castillo</t>
  </si>
  <si>
    <t>AT022-PF-WAC/2009</t>
  </si>
  <si>
    <t>012180001438071851</t>
  </si>
  <si>
    <t>De la Paz Costemalle-DFK, S.C.</t>
  </si>
  <si>
    <t>AT023-PM-DFK/2009</t>
  </si>
  <si>
    <t>012180004461280412</t>
  </si>
  <si>
    <t>Federación Fortaleza Social, A.C.</t>
  </si>
  <si>
    <t>AT024-PM-FFS/2009</t>
  </si>
  <si>
    <t>002215092600453230</t>
  </si>
  <si>
    <t xml:space="preserve">Federación Regional de Cooperativas de Ahorro y Préstamo Noreste, S.C.L. </t>
  </si>
  <si>
    <t>AT025-PM-FRCAPN/2009</t>
  </si>
  <si>
    <t>072580001210569095</t>
  </si>
  <si>
    <t xml:space="preserve">Federación de Cajas Populares Alianza, SC de RL de CV </t>
  </si>
  <si>
    <t>AT026-PM-FCPA/2009</t>
  </si>
  <si>
    <t>012225001059901223</t>
  </si>
  <si>
    <t xml:space="preserve">Unidad de Desarrollo Organizacional, S.C. </t>
  </si>
  <si>
    <t>AT027-PM-UDO/2009</t>
  </si>
  <si>
    <t>030215223727902010</t>
  </si>
  <si>
    <t>Lic. Jennie Rocio Aviles Padilla</t>
  </si>
  <si>
    <t>AT028-PF-JRAP/2009</t>
  </si>
  <si>
    <t>012180011197760448</t>
  </si>
  <si>
    <t xml:space="preserve">Federación de Instituciones y Organismos Financieros Rurales, A.C. </t>
  </si>
  <si>
    <t>AT029-PM-FEDRURAL/2009</t>
  </si>
  <si>
    <t>002180014863722109</t>
  </si>
  <si>
    <t xml:space="preserve">Federación Nacional de Cooperativas Financieras UNISAP, SC de RL de CV </t>
  </si>
  <si>
    <t>AT030-PM-UNISAP/2009</t>
  </si>
  <si>
    <t>021320040418510238</t>
  </si>
  <si>
    <t xml:space="preserve">Federación Sistema Coopera, S.C. de R.L. de C.V. </t>
  </si>
  <si>
    <t>AT031-PM-SC/2009</t>
  </si>
  <si>
    <t>002910011663795279</t>
  </si>
  <si>
    <t>Federación FINE Servicios, S.C.</t>
  </si>
  <si>
    <t>AT032-PM-FINE/2009</t>
  </si>
  <si>
    <t>Federación Victoria Popular, S.C</t>
  </si>
  <si>
    <t>AT033-PM-VP/2009</t>
  </si>
  <si>
    <t>Federación Regional de Cooperativas de Ahorro y Préstamo Centro Sur, S.C. de R.L. de C.V.</t>
  </si>
  <si>
    <t>AT034-PM-FCS/2009</t>
  </si>
  <si>
    <t>Guzmán International Group, S.C.</t>
  </si>
  <si>
    <t>AT035-PM-GIG/2009</t>
  </si>
  <si>
    <t>C.P. Félix Sierra Álvarez</t>
  </si>
  <si>
    <t>AT036-PF-FSA/2009</t>
  </si>
  <si>
    <t>Développement international Desjardins</t>
  </si>
  <si>
    <t>AT037-PM-DID/2009</t>
  </si>
  <si>
    <t>COFIREM, S.C. DE R.L. DE C.V.</t>
  </si>
  <si>
    <t>AT038-PM-COFIREM/2009</t>
  </si>
  <si>
    <t xml:space="preserve">Nava-Monterrubio y Asociados, S.C. </t>
  </si>
  <si>
    <t>AT039-PM-NMA/2009</t>
  </si>
  <si>
    <t xml:space="preserve">Auditoria y Servicios Relacionados, S.C. </t>
  </si>
  <si>
    <t>AT040-PM-ASR/2009</t>
  </si>
  <si>
    <t>Cervantes &amp; Osante Contadores Públicos y Especialistas Fiscales, S.C.</t>
  </si>
  <si>
    <t>AT041-PM-C&amp;O/2009</t>
  </si>
  <si>
    <t>FMEAC, S.C. DE R.L.</t>
  </si>
  <si>
    <t>AT042-PM-FMEAC/2009</t>
  </si>
  <si>
    <t xml:space="preserve">Instituto de Servicios de Capacitación y Asesoría Profesional, S.C. </t>
  </si>
  <si>
    <t>AT043-PM-ISCAP/2009</t>
  </si>
  <si>
    <t>AT044-PF-BETL/2009</t>
  </si>
  <si>
    <t>Lic. Leticia Consuelo Torres Patiño</t>
  </si>
  <si>
    <t>AT045-PF-LCTP/2009</t>
  </si>
  <si>
    <t>C.P. Carmelo Ramírez Velásquez</t>
  </si>
  <si>
    <t>AT046-PF-CRV/2009</t>
  </si>
  <si>
    <t>044680035037701846</t>
  </si>
  <si>
    <t>002540048109435863</t>
  </si>
  <si>
    <t>002180039577862699</t>
  </si>
  <si>
    <t>014233605306669808</t>
  </si>
  <si>
    <t>002180057549546815</t>
  </si>
  <si>
    <t>012180001604227976</t>
  </si>
  <si>
    <t>021650040317496411</t>
  </si>
  <si>
    <t>012650001442643394</t>
  </si>
  <si>
    <t>-</t>
  </si>
  <si>
    <t>021680040311475806</t>
  </si>
  <si>
    <t>002680054749127977</t>
  </si>
  <si>
    <t>012215001559245619</t>
  </si>
  <si>
    <t>012215001360070905</t>
  </si>
  <si>
    <t>002610012079425924</t>
  </si>
  <si>
    <t>014680605162721504</t>
  </si>
  <si>
    <t>Autorizadas</t>
  </si>
  <si>
    <t>SACP autorizada Nivel I</t>
  </si>
  <si>
    <t>SACP autorizada Nivel II</t>
  </si>
  <si>
    <t>SACP autorizada Nivel III</t>
  </si>
  <si>
    <t>SACP autorizada Nivel IV</t>
  </si>
  <si>
    <t>Proyecto Nuevo autorizado Nivel I</t>
  </si>
  <si>
    <t>Proyecto Nuevo autorizado Nivel II</t>
  </si>
  <si>
    <t>Proyecto Nuevo autorizado Nivel III</t>
  </si>
  <si>
    <t>Proyecto Nuevo autorizado Nivel IV</t>
  </si>
  <si>
    <t>ASDEMP, S.C.</t>
  </si>
  <si>
    <t>Stratega, S.A. de C.V.</t>
  </si>
  <si>
    <t>Germes-González y Asociados, S.C.</t>
  </si>
  <si>
    <t>Martínez Carrera y Hernández, S.C.</t>
  </si>
  <si>
    <t>Raiffeisen Latina, S. de R.L. de C.V.</t>
  </si>
  <si>
    <t>Asociación Mexicana de Uniones de Crédito del Sector Social, A.C.</t>
  </si>
  <si>
    <t>AT047-PM-ASDEMP/2009</t>
  </si>
  <si>
    <t>AT048-PM-ST/2009</t>
  </si>
  <si>
    <t>AT049-PM-GGA/2009</t>
  </si>
  <si>
    <t>AT050-PM-MC&amp;H/2009</t>
  </si>
  <si>
    <t>AT051-PM-RALA/2009</t>
  </si>
  <si>
    <t>AT052-PM-AMUCSS/2009</t>
  </si>
  <si>
    <t/>
  </si>
  <si>
    <t>002610012077909112</t>
  </si>
  <si>
    <t>072610006133629330</t>
  </si>
  <si>
    <t>014180920011943621</t>
  </si>
  <si>
    <t>Lic. Benjamín Eleazar Torres López</t>
  </si>
  <si>
    <t>021320040420159250</t>
  </si>
  <si>
    <t>BDO Hernández Marrón y Cia., S.C.</t>
  </si>
  <si>
    <t>FESICS, Servicios Integrales a Cajas Solidarias, S.C. de R.L. de C.V</t>
  </si>
  <si>
    <t>Jorge Ernesto García Fuentes</t>
  </si>
  <si>
    <t>AT054-PM-
BDO/2009</t>
  </si>
  <si>
    <t>AT055-PM-
FESICS/09</t>
  </si>
  <si>
    <t>AT056-PF-
JEGF/09</t>
  </si>
  <si>
    <t>021180040070481194</t>
  </si>
  <si>
    <t>Estructuras Financieras Emergentes, S.C.</t>
  </si>
  <si>
    <t>AT053-PM-EFE/09</t>
  </si>
  <si>
    <t>032180000143823427</t>
  </si>
  <si>
    <t>IXE</t>
  </si>
  <si>
    <t>044180001063219849</t>
  </si>
  <si>
    <t>III.4.- Capacitación a Organizaciones de Ahorro y Crédito Popular</t>
  </si>
  <si>
    <t>III.7.- Apoyo a sociedades en proceso de cumplir con la regulación para cubrir parcialmente el costo de la opinión semestral de evaluación, clasificación y cumplimiento del Programa de Trabajo</t>
  </si>
  <si>
    <t>III.1.- Formalización de Sociedades de Ahorro y Crédito Popular que se encuentran en proceso de lograr su autorización ante la CNBV</t>
  </si>
  <si>
    <t>III.2.- Fortalecimiento de Federaciones a que se refiere la LACP y del Fondo de Protección</t>
  </si>
  <si>
    <t>PC_Niv_1</t>
  </si>
  <si>
    <t>PC_Niv_2</t>
  </si>
  <si>
    <t>PC_Niv_3</t>
  </si>
  <si>
    <t>PC_Niv_4</t>
  </si>
  <si>
    <t>NP_Niv_1</t>
  </si>
  <si>
    <t>NP_Niv_2</t>
  </si>
  <si>
    <t>NP_Niv_3</t>
  </si>
  <si>
    <t>NP_Niv_4</t>
  </si>
  <si>
    <t>AT002-PF-AMMG/09</t>
  </si>
  <si>
    <t>AT004-PF-FATR/09</t>
  </si>
  <si>
    <t xml:space="preserve"> </t>
  </si>
  <si>
    <t>III.3.- Desarrollo institucional de SACPs autorizadas por la CNBV</t>
  </si>
  <si>
    <t>III.5.- Apoyo a Sociedades de Nivel de Operaciones Básico</t>
  </si>
  <si>
    <t>III.6.- Apoyo por autorización de SACPs</t>
  </si>
  <si>
    <t>Nombre sociedad (Estatutos):</t>
  </si>
  <si>
    <t>Fecha del informe:</t>
  </si>
  <si>
    <t>Indicadores básicos</t>
  </si>
  <si>
    <t>UNIDAD DE MEDIDA</t>
  </si>
  <si>
    <t>Miles $</t>
  </si>
  <si>
    <t>No.</t>
  </si>
  <si>
    <t>comentario</t>
  </si>
  <si>
    <t xml:space="preserve"> = </t>
  </si>
  <si>
    <t>ENERO</t>
  </si>
  <si>
    <t>FEBRERO</t>
  </si>
  <si>
    <t>MARZO</t>
  </si>
  <si>
    <t>ABRIL</t>
  </si>
  <si>
    <t>MAYO</t>
  </si>
  <si>
    <t>JUNIO</t>
  </si>
  <si>
    <t>GRANJA EL VOLANTIN SPR DE RL DE CV</t>
  </si>
  <si>
    <t>Regimen Fiscal</t>
  </si>
  <si>
    <t>No. total de Empleados</t>
  </si>
  <si>
    <t>Kilos vendidos (Cerdos)</t>
  </si>
  <si>
    <t>ACTIVIDADES AGRICOLAS, GANADERAS, SILVICOLAS Y PESQUERAS</t>
  </si>
  <si>
    <t>JULIO</t>
  </si>
  <si>
    <t>AGOSTO</t>
  </si>
  <si>
    <t>SEPTIEMBRE</t>
  </si>
  <si>
    <t>OCTUBRE</t>
  </si>
  <si>
    <t>NOVIEMBRE</t>
  </si>
  <si>
    <t>DICIEMBRE</t>
  </si>
  <si>
    <t>=</t>
  </si>
  <si>
    <t>INDICADORES BASICOS CERDOS</t>
  </si>
  <si>
    <t>Indicadores KPI´S Cerdos</t>
  </si>
  <si>
    <t>No. De Cerdos en corral (Destete)</t>
  </si>
  <si>
    <t>Ventas Totales (Cerdos)</t>
  </si>
  <si>
    <t>Costo de venta (Cerdos)</t>
  </si>
  <si>
    <t>Gatos de venta cerdo</t>
  </si>
  <si>
    <t>Gastos de Administración cerdos</t>
  </si>
  <si>
    <t>Gastos de Fabricación cerdos</t>
  </si>
  <si>
    <t>Utilidad/Pérdida</t>
  </si>
  <si>
    <t>No. De Cerdos en corral(Desarrollo)</t>
  </si>
  <si>
    <t>Valor total de cerdo (Destete)</t>
  </si>
  <si>
    <t>Valor total de cerdo (Desarrollo)</t>
  </si>
  <si>
    <t>No. De Cerdos Vendidos</t>
  </si>
  <si>
    <t>No. De cerdos muertos (Destete)</t>
  </si>
  <si>
    <t>No. De cerdos muertos (Desarrollo)</t>
  </si>
  <si>
    <t>KG</t>
  </si>
  <si>
    <t>Días</t>
  </si>
  <si>
    <t>%</t>
  </si>
  <si>
    <t>#</t>
  </si>
  <si>
    <t>Toneladas de alimento procesadas</t>
  </si>
  <si>
    <t>Indicadores KPI´S Cerdos al 31 de Enero 2021</t>
  </si>
  <si>
    <t>Peso promedio de Venta</t>
  </si>
  <si>
    <t>Peso Promedio de venta</t>
  </si>
  <si>
    <t>Días promedio de venta a mercado</t>
  </si>
  <si>
    <t>Días promedio venta a mercado</t>
  </si>
  <si>
    <t>Costo promedio del cerdo</t>
  </si>
  <si>
    <t>Tas de mortalidad de cerdos</t>
  </si>
  <si>
    <t>Capacidad de uso VS Instalada</t>
  </si>
  <si>
    <t>Capacidad de uso de granjas</t>
  </si>
  <si>
    <t>Costo consumo de alimento</t>
  </si>
  <si>
    <t>Costo de Gastos Directos</t>
  </si>
  <si>
    <t>Fuerza laboral Instalada</t>
  </si>
  <si>
    <t xml:space="preserve">Meta: </t>
  </si>
  <si>
    <t>Meta:</t>
  </si>
  <si>
    <t>Se medira el número de cerdos que son atendidos por una persona que labora en el área de cerdos</t>
  </si>
  <si>
    <t>Se refleja un porcentaje de muertes en relación con el número de cerdos que ingresan en la etapa de destete hasta finalizar con la venta del lote o capa</t>
  </si>
  <si>
    <t>El indicador refleja el costo promedio del cerdo al momento de la venta de cada lote o capa</t>
  </si>
  <si>
    <t>El indicador muestra el número de días que tarda el cerdo en llegar a la venta</t>
  </si>
  <si>
    <t>Se obtiene el peso promedio del lote o capa de los cerdos al momento de la venta y termino del mismo.</t>
  </si>
  <si>
    <t>Costo consumo de alimento por cerdo</t>
  </si>
  <si>
    <t>Costo de Gastos Directos por cerdo</t>
  </si>
  <si>
    <t>Porcentaje de ocupación de las granjas en relación con la capacidad maxima estabelcida para la produccion de cerdos</t>
  </si>
  <si>
    <t>Estadísticas (cifras acumuladas al cierre de reporte)</t>
  </si>
  <si>
    <t>Tasa de Mortalidad Engorda</t>
  </si>
  <si>
    <t>Costo promedio por kilo</t>
  </si>
  <si>
    <t>Precio por Kilo</t>
  </si>
  <si>
    <t>El indicador refleja el costo promedio por kilo al momento de la venta de cada lote o capa</t>
  </si>
  <si>
    <t>Alimento consumido por cerdo</t>
  </si>
  <si>
    <t>Conversión alimenticia Engorda</t>
  </si>
  <si>
    <t>Alimento consumido por cerdo Engorda</t>
  </si>
  <si>
    <t>Costo conversión alimenticia Engorda</t>
  </si>
  <si>
    <t>Costo Complemento alimenticio por cerdo</t>
  </si>
  <si>
    <t>Costo conversión alimenticia</t>
  </si>
  <si>
    <t>Cosoto Complemtento alimenticio</t>
  </si>
  <si>
    <t>Costo de medicamento preventivo por cerdo</t>
  </si>
  <si>
    <t>Costo de medicamento preventivo de cerdo</t>
  </si>
  <si>
    <t>ENGORDA</t>
  </si>
  <si>
    <t>Costo de material veterinario por cerdo</t>
  </si>
  <si>
    <t>Duración de muertos Engorda</t>
  </si>
  <si>
    <t>Destete</t>
  </si>
  <si>
    <t>Alimento consumido por cerdo destete</t>
  </si>
  <si>
    <t>Conversión alimenticia Destete</t>
  </si>
  <si>
    <t>Maternidad</t>
  </si>
  <si>
    <t>Costo lechón</t>
  </si>
  <si>
    <t>DESTETE</t>
  </si>
  <si>
    <t>Dias</t>
  </si>
  <si>
    <t>MATERNIDAD</t>
  </si>
  <si>
    <t>Conversión Alimento General</t>
  </si>
  <si>
    <t>Costo Conversión Alimento General</t>
  </si>
  <si>
    <t>Costo del lechón al ingresar a corral de destete</t>
  </si>
  <si>
    <t>El indicador refleja el precio promedio por kilo al momento de la venta de cada lote o capa.</t>
  </si>
  <si>
    <t>*Todos los indicadores son de las capas o lotes vendidas por completas*</t>
  </si>
  <si>
    <t>Monto de dinero que se ingresa a  los corrales de producción por el concepto de alimento procesado fórmulas (café, amarillo, verde, azul)  éstos divididos entre el número de cerdos que sobrevivieron el destete</t>
  </si>
  <si>
    <t>El indicador refleja los kilos promedios necesarios de alimento (formulas) para que un cerdo aumente un kg de peso durante su vida en granja.</t>
  </si>
  <si>
    <t>El indicador refleja el costo de los kilos en promedio necesarios de alimento (formulas) para que un cerdo aumente un kg de peso durante su vida en granja.</t>
  </si>
  <si>
    <t>El indicador refleja los kilos promedios necesarios de alimento (formulas) durante su etapa de destete  para que un cerdo aumente un kg de peso.</t>
  </si>
  <si>
    <t>El indicador refleja el costo de los kilos en promedio necesarios de alimento (formulas) durante destete para que un cerdo aumente un kg de peso.</t>
  </si>
  <si>
    <t>Monto de dinero que se ingresa a  los corrales de destete por el concepto de alimento procesado fórmulas (café, amarillo, verde, azul)</t>
  </si>
  <si>
    <t>Monto de dinero que se ingresa a los corrales de producción por el conceto de Alimento Terminado y Complementos Alimenticios entre el número de cerdos que entraron a destetar.</t>
  </si>
  <si>
    <t>Monto de dinero que se ingresa a los corrales de producción por el concepto de medicamentos preventivos entre las cabezas que salieron a destetar.</t>
  </si>
  <si>
    <t>Monto de dinero que se ingresa a los corrales de producción por el concepto de material veterinario entre las cabezas que salieron a destetar.</t>
  </si>
  <si>
    <t>Monto de dinero que se ingresa a los corrales de producción por el conceto de gastos directos (Gasolina, Telefono, Energía electrica)  entre el número de cerdos que sobrevivieron para ir al destete.</t>
  </si>
  <si>
    <t>Monto de dinero que se ingresa a los corrales de destete por el conceto de Alimento Terminado y Complementos Alimenticios entre el número de cerdos que sobrevivieron el destete</t>
  </si>
  <si>
    <t>Monto de dinero que se ingresa a los corrales de destete por el concepto de medicamentos preventivos entre las cabezas que salieron a engorda.</t>
  </si>
  <si>
    <t>Monto de dinero que se ingresa a los corrales de destete por el concepto de material veterinario entre las cabezas que salieron a engorda.</t>
  </si>
  <si>
    <t>Monto de dinero que se ingresa a los corrales de destete por el conceto de gastos directos (Gasolina, Telefono, Energía electrica)  entre el número de cerdos que sobrevivieron el destete</t>
  </si>
  <si>
    <t>MUERTES</t>
  </si>
  <si>
    <t>Monto de KG que se ingresó a  los corrales de destete por el concepto de alimento procesado fórmulas (café, amarillo, verde, azul)</t>
  </si>
  <si>
    <t>Monto de KG que se ingresó a  los corrales de engorda por el concepto de alimento procesado fórmulas (café, amarillo, verde, azul)</t>
  </si>
  <si>
    <t>El indicador refleja los kilos promedios necesarios de alimento (formulas) durante su etapa de engorda  para que un cerdo aumente un kg de peso.</t>
  </si>
  <si>
    <t>El indicador refleja el costo de los kilos en promedio necesarios de alimento (formulas) durante engorda para que un cerdo aumente un kg de peso.</t>
  </si>
  <si>
    <t>Monto de dinero que se ingresa a los corrales de engorda por el concepto de medicamentos preventivos entre las cabezas que salieron a venta.</t>
  </si>
  <si>
    <t>Monto de dinero que se ingresa a los corrales de engorda por el conceto de Alimento Terminado y Complementos Alimenticios entre el número de cerdos que sobrevivieron la engorda</t>
  </si>
  <si>
    <t>Monto de dinero que se ingresa a los corrales de engorda por el concepto de material veterinario entre las cabezas que salieron a venta.</t>
  </si>
  <si>
    <t>Monto de dinero que se ingresa a los corrales de engorda por el conceto de gastos directos (Gasolina, Telefono, Energía electrica)  entre el número de cerdos que sobrevivieron la engorda</t>
  </si>
  <si>
    <t xml:space="preserve">Tasa de Mortalidad General </t>
  </si>
  <si>
    <t>Se refleja un porcentaje de muertes en relación con el número de cerdos que ingresan en la etapa de destete hasta finalizar esta etapa.</t>
  </si>
  <si>
    <t>La importancia de conocer el costo de los cerdos que mueren deste el momento en que ingresan a destete hata finalizar con esta etapa.</t>
  </si>
  <si>
    <t>Vida de cerdos muertos en corral en promedio</t>
  </si>
  <si>
    <t>Tas de mortalidad de cerdos en destete</t>
  </si>
  <si>
    <t>Tasa de Mortalidad en destete</t>
  </si>
  <si>
    <t>Día en los que el cerdo vivio en el corral de destete hasta que se dio de baja.</t>
  </si>
  <si>
    <t>Día en los que el cerdo vivio en el corral  hasta que se dio de baja.</t>
  </si>
  <si>
    <t>Se refleja un porcentaje de muertes en relación con el número de cerdos que ingresan en la etapa de engorda hasta finalizar esta etapa.</t>
  </si>
  <si>
    <t>La importancia de conocer el costo de los cerdos que mueren deste el momento en que ingresan a engorda hata finalizar con esta etapa.</t>
  </si>
  <si>
    <t>Monto de kilogramos que se ingresa a  los corrales de producción por el concepto de alimento procesado fórmulas (café, amarillo, verde, azul) éstos divididos entre el número de cerdos que pasan a destetar.</t>
  </si>
  <si>
    <t>Perdida por muerte Engorda</t>
  </si>
  <si>
    <t>Perdida por muerte destete</t>
  </si>
  <si>
    <t>Perdida total por muertes Engorda</t>
  </si>
  <si>
    <t>Perdida total por muertes destete</t>
  </si>
  <si>
    <t>Perdida por muerte</t>
  </si>
  <si>
    <t>Días en corral</t>
  </si>
  <si>
    <t>VENTAS</t>
  </si>
  <si>
    <t>Interpretación:</t>
  </si>
  <si>
    <t>Costo de sueldos y prestaciones por cerdo</t>
  </si>
  <si>
    <t>Indicadores KPI´S Cerdos al 31 de Marzo 2021</t>
  </si>
  <si>
    <t>Indicadores KPI´S Cerdos al 28 de Febrero 2021</t>
  </si>
  <si>
    <t>Indicadores KPI´S Cerdos al 30 de Abril 2021</t>
  </si>
  <si>
    <t>Indicadores KPI´S Cerdos al 31 de Mayo 2021</t>
  </si>
  <si>
    <t>Indicadores KPI´S Cerdos al 31 de Julio 2021</t>
  </si>
  <si>
    <t>Indicadores KPI´S Cerdos al 31 de Agosto 2021</t>
  </si>
  <si>
    <t>Indicadores KPI´S Cerdos al 31 de Octubre 2021</t>
  </si>
  <si>
    <t>Indicadores KPI´S Cerdos al 31 de Diciembre 2021</t>
  </si>
  <si>
    <t>Indicadores KPI´S Cerdos al 30 de Noviembre 2021</t>
  </si>
  <si>
    <t>Indicadores KPI´S Cerdos al 30 de Junio 2021</t>
  </si>
  <si>
    <t>Costo de sueldos y prestaciones</t>
  </si>
  <si>
    <t>Monto de dinero que se ingresa a los corrales de producción por el concepto de sueldos y prestaciones (Mano de Obra) entre el número de cerdos que sobrevivieron para ir al destete.</t>
  </si>
  <si>
    <t>Monto de dinero que se ingresa a los corrales de destete por el concepto de sueldos y prestaciones (Mano de Obra) entre el número de cerdos que sobrevivieron el destete.</t>
  </si>
  <si>
    <t>Monto de dinero que se ingresa a los corrales de engorda por el concepto de sueldos y prestaciones (Mano de Obra) entre el número de cerdos que sobrevivieron la engorda.</t>
  </si>
  <si>
    <t>Muertes en Destete</t>
  </si>
  <si>
    <t>Muertes Engorda</t>
  </si>
  <si>
    <t>Muertes en engorda</t>
  </si>
  <si>
    <t>Muertes Destete</t>
  </si>
  <si>
    <t>Formula:</t>
  </si>
  <si>
    <t>Kilos vendidos por lote</t>
  </si>
  <si>
    <t>Cabezas vendidas por lote</t>
  </si>
  <si>
    <t>Fecha de venta - Fecha de Destete</t>
  </si>
  <si>
    <t>suma del costo</t>
  </si>
  <si>
    <t>suma de la venta</t>
  </si>
  <si>
    <t>suma de kilos consumidos</t>
  </si>
  <si>
    <t>Kilos final - Kilos Inicio</t>
  </si>
  <si>
    <t>suma de costo kilos consumidos</t>
  </si>
  <si>
    <t>suma de costo en produccion</t>
  </si>
  <si>
    <t>cabezas destetada</t>
  </si>
  <si>
    <t>suma de kilos alimento</t>
  </si>
  <si>
    <t>suma de costo alimento</t>
  </si>
  <si>
    <t>suma de costo complementos alimentos</t>
  </si>
  <si>
    <t>suma de costo medicamento preventico</t>
  </si>
  <si>
    <t>suma de costo material veterinario</t>
  </si>
  <si>
    <t>suma de costo gastos directos</t>
  </si>
  <si>
    <t>suma de costo sueldos y prestaciones</t>
  </si>
  <si>
    <t>Kilos final  destete - Kilos Inicio destete</t>
  </si>
  <si>
    <t>cabezas en destete</t>
  </si>
  <si>
    <t>Kilos final engorda - Kilos Inicio engorda</t>
  </si>
  <si>
    <t>cabezas vendidas</t>
  </si>
  <si>
    <t>Cabezas destetadas</t>
  </si>
  <si>
    <t>Suma muertes en destete</t>
  </si>
  <si>
    <t>Suma muertes totales</t>
  </si>
  <si>
    <t>Suma muertes en destete*precio por cerdo</t>
  </si>
  <si>
    <t>Fecha de muerte - Fecha de Destete</t>
  </si>
  <si>
    <t>Suma muertes en engorda</t>
  </si>
  <si>
    <t>Cabezas pasadas a engorda</t>
  </si>
  <si>
    <t>Suma muertes en engorda*precio por cerdo</t>
  </si>
  <si>
    <t>suma de cabezas por lote o capa</t>
  </si>
  <si>
    <t>suma de trabajadores</t>
  </si>
  <si>
    <t>Capacidad ocupada (número de cabezas)</t>
  </si>
  <si>
    <t>Capacidad instalada (número de cabezas)</t>
  </si>
  <si>
    <t xml:space="preserve">Peso promedio de venta </t>
  </si>
  <si>
    <t xml:space="preserve">Días promedio de venta a mercado </t>
  </si>
  <si>
    <t>Conversión Alimentica General</t>
  </si>
  <si>
    <t>Costo Conversión Alimenticia General</t>
  </si>
  <si>
    <t>Tasa de mortalidad total</t>
  </si>
  <si>
    <t>Costo lechón a inicio de Destete</t>
  </si>
  <si>
    <t>Costo medicamento preventivo por cerdo</t>
  </si>
  <si>
    <t>Costo material veterinario por cerdo</t>
  </si>
  <si>
    <t>Costo Gastos Directos por cerdo</t>
  </si>
  <si>
    <t>Costo Sueldos y prestaciones por cerdo</t>
  </si>
  <si>
    <t>Conversión alimenticia</t>
  </si>
  <si>
    <t>Costo converisión alimenticia</t>
  </si>
  <si>
    <t>Muertes destete</t>
  </si>
  <si>
    <t>Tasa de mortalidad destete</t>
  </si>
  <si>
    <t>Vida de cerdos que murieron en corral en promedio</t>
  </si>
  <si>
    <t>Muertes engorda</t>
  </si>
  <si>
    <t>Tasa de mortalidad engorda</t>
  </si>
  <si>
    <t>Perdida total por muertes engorda</t>
  </si>
  <si>
    <t>Fuerza laboral instalada (Trabajadores)</t>
  </si>
  <si>
    <t>Capacidad utilizada</t>
  </si>
  <si>
    <t>Costo Destete por Cabezas</t>
  </si>
  <si>
    <t>Miiles $</t>
  </si>
  <si>
    <t>Costo Destete por Cabeza</t>
  </si>
  <si>
    <t>Costo del cerdo al terminar destete</t>
  </si>
  <si>
    <t>suma de costo en destete</t>
  </si>
  <si>
    <t>Indicadores KPI´S Cerdos al 31 de Septiembre 2021</t>
  </si>
  <si>
    <t>Costo del cerdo en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</si>
</sst>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[$-80A]d&quot; de &quot;mmmm&quot; de &quot;yyyy;@"/>
    <numFmt numFmtId="166" formatCode="0.0000%"/>
    <numFmt numFmtId="167" formatCode="0.000000%"/>
  </numFmts>
  <fonts count="2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name val="Arial"/>
      <family val="2"/>
    </font>
    <font>
      <i/>
      <sz val="10"/>
      <color indexed="23"/>
      <name val="Arial"/>
      <family val="2"/>
    </font>
    <font>
      <b/>
      <sz val="10"/>
      <color indexed="23"/>
      <name val="Arial"/>
      <family val="2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sz val="11"/>
      <color indexed="8"/>
      <name val="Arial"/>
      <family val="2"/>
    </font>
    <font>
      <sz val="8.5"/>
      <name val="CG Omega"/>
      <family val="2"/>
    </font>
    <font>
      <sz val="10"/>
      <name val="Square721 Dm"/>
      <family val="2"/>
    </font>
    <font>
      <b/>
      <sz val="8.5"/>
      <name val="CG Omega"/>
      <family val="2"/>
    </font>
    <font>
      <b/>
      <sz val="10"/>
      <name val="CG Omega"/>
      <family val="2"/>
    </font>
    <font>
      <sz val="10"/>
      <name val="CG Omega"/>
      <family val="2"/>
    </font>
    <font>
      <sz val="8.5"/>
      <color indexed="8"/>
      <name val="CG Omega"/>
      <family val="2"/>
    </font>
    <font>
      <b/>
      <sz val="8.5"/>
      <name val="CG Omega"/>
    </font>
    <font>
      <b/>
      <sz val="10"/>
      <name val="CG Omega"/>
    </font>
    <font>
      <sz val="8"/>
      <name val="Cg omega"/>
    </font>
    <font>
      <sz val="8"/>
      <name val="Cg omega "/>
    </font>
    <font>
      <sz val="8.5"/>
      <name val="Cg omega"/>
    </font>
    <font>
      <b/>
      <sz val="12"/>
      <name val="CG Omega"/>
    </font>
    <font>
      <sz val="9"/>
      <name val="Arial"/>
      <family val="2"/>
    </font>
    <font>
      <u/>
      <sz val="8.5"/>
      <name val="CG Omega"/>
      <family val="2"/>
    </font>
    <font>
      <sz val="8.5"/>
      <color theme="4" tint="-0.249977111117893"/>
      <name val="CG Omeg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A3D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42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0" xfId="0" quotePrefix="1" applyAlignment="1">
      <alignment horizontal="center"/>
    </xf>
    <xf numFmtId="0" fontId="1" fillId="0" borderId="0" xfId="7" quotePrefix="1" applyFont="1" applyAlignment="1">
      <alignment horizontal="center"/>
    </xf>
    <xf numFmtId="0" fontId="1" fillId="0" borderId="0" xfId="7" applyFont="1"/>
    <xf numFmtId="43" fontId="0" fillId="0" borderId="0" xfId="1" applyFon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3" fillId="0" borderId="0" xfId="5" applyAlignment="1" applyProtection="1">
      <alignment vertical="center"/>
    </xf>
    <xf numFmtId="0" fontId="6" fillId="0" borderId="0" xfId="5" applyFont="1" applyAlignment="1" applyProtection="1">
      <alignment vertical="center" wrapText="1"/>
    </xf>
    <xf numFmtId="0" fontId="3" fillId="0" borderId="0" xfId="5" applyAlignment="1" applyProtection="1">
      <alignment vertical="center"/>
      <protection locked="0"/>
    </xf>
    <xf numFmtId="0" fontId="6" fillId="0" borderId="1" xfId="5" applyFont="1" applyBorder="1" applyAlignment="1" applyProtection="1">
      <alignment horizontal="right" vertical="center" wrapText="1"/>
    </xf>
    <xf numFmtId="0" fontId="12" fillId="2" borderId="0" xfId="5" applyFont="1" applyFill="1" applyBorder="1" applyAlignment="1" applyProtection="1">
      <alignment horizontal="center" vertical="center" wrapText="1"/>
    </xf>
    <xf numFmtId="0" fontId="3" fillId="3" borderId="2" xfId="5" applyFill="1" applyBorder="1" applyAlignment="1" applyProtection="1">
      <alignment vertical="center"/>
    </xf>
    <xf numFmtId="0" fontId="5" fillId="3" borderId="0" xfId="5" applyFont="1" applyFill="1" applyBorder="1" applyAlignment="1" applyProtection="1">
      <alignment vertical="center"/>
    </xf>
    <xf numFmtId="0" fontId="5" fillId="3" borderId="3" xfId="5" applyFont="1" applyFill="1" applyBorder="1" applyAlignment="1" applyProtection="1">
      <alignment vertical="center"/>
    </xf>
    <xf numFmtId="43" fontId="2" fillId="0" borderId="1" xfId="1" applyFont="1" applyBorder="1" applyAlignment="1" applyProtection="1">
      <alignment vertical="center"/>
      <protection locked="0"/>
    </xf>
    <xf numFmtId="3" fontId="2" fillId="0" borderId="1" xfId="5" applyNumberFormat="1" applyFont="1" applyBorder="1" applyAlignment="1" applyProtection="1">
      <alignment horizontal="center" vertical="center"/>
      <protection locked="0"/>
    </xf>
    <xf numFmtId="3" fontId="2" fillId="0" borderId="4" xfId="5" applyNumberFormat="1" applyFont="1" applyBorder="1" applyAlignment="1" applyProtection="1">
      <alignment horizontal="center" vertical="center"/>
      <protection locked="0"/>
    </xf>
    <xf numFmtId="49" fontId="6" fillId="0" borderId="0" xfId="5" applyNumberFormat="1" applyFont="1" applyAlignment="1" applyProtection="1">
      <alignment vertical="center" wrapText="1"/>
    </xf>
    <xf numFmtId="0" fontId="3" fillId="0" borderId="0" xfId="5" applyAlignment="1" applyProtection="1">
      <alignment vertical="center" wrapText="1"/>
    </xf>
    <xf numFmtId="0" fontId="6" fillId="0" borderId="0" xfId="5" applyFont="1" applyAlignment="1" applyProtection="1">
      <alignment vertical="center" wrapText="1"/>
      <protection locked="0"/>
    </xf>
    <xf numFmtId="0" fontId="15" fillId="0" borderId="0" xfId="6" applyFont="1"/>
    <xf numFmtId="0" fontId="14" fillId="0" borderId="0" xfId="6" applyFont="1" applyFill="1" applyBorder="1"/>
    <xf numFmtId="0" fontId="16" fillId="0" borderId="0" xfId="6" applyFont="1" applyFill="1" applyBorder="1" applyAlignment="1"/>
    <xf numFmtId="0" fontId="18" fillId="0" borderId="0" xfId="6" applyFont="1" applyFill="1" applyBorder="1"/>
    <xf numFmtId="0" fontId="14" fillId="0" borderId="5" xfId="6" applyFont="1" applyFill="1" applyBorder="1"/>
    <xf numFmtId="164" fontId="14" fillId="0" borderId="0" xfId="3" applyNumberFormat="1" applyFont="1" applyFill="1" applyBorder="1"/>
    <xf numFmtId="164" fontId="19" fillId="0" borderId="0" xfId="3" applyNumberFormat="1" applyFont="1" applyFill="1" applyBorder="1"/>
    <xf numFmtId="166" fontId="20" fillId="0" borderId="0" xfId="8" applyNumberFormat="1" applyFont="1" applyFill="1" applyBorder="1"/>
    <xf numFmtId="164" fontId="14" fillId="0" borderId="0" xfId="6" applyNumberFormat="1" applyFont="1" applyFill="1" applyBorder="1"/>
    <xf numFmtId="166" fontId="17" fillId="0" borderId="0" xfId="10" applyNumberFormat="1" applyFont="1" applyFill="1" applyBorder="1"/>
    <xf numFmtId="167" fontId="14" fillId="0" borderId="0" xfId="6" applyNumberFormat="1" applyFont="1" applyFill="1" applyBorder="1"/>
    <xf numFmtId="10" fontId="17" fillId="0" borderId="0" xfId="10" applyNumberFormat="1" applyFont="1" applyFill="1" applyBorder="1"/>
    <xf numFmtId="0" fontId="14" fillId="0" borderId="0" xfId="6" applyFont="1"/>
    <xf numFmtId="0" fontId="18" fillId="0" borderId="0" xfId="6" applyFont="1"/>
    <xf numFmtId="9" fontId="14" fillId="0" borderId="0" xfId="6" applyNumberFormat="1" applyFont="1" applyFill="1" applyBorder="1"/>
    <xf numFmtId="0" fontId="12" fillId="2" borderId="6" xfId="5" applyFont="1" applyFill="1" applyBorder="1" applyAlignment="1" applyProtection="1">
      <alignment vertical="center" wrapText="1"/>
    </xf>
    <xf numFmtId="0" fontId="12" fillId="2" borderId="0" xfId="5" applyFont="1" applyFill="1" applyBorder="1" applyAlignment="1" applyProtection="1">
      <alignment vertical="center" wrapText="1"/>
    </xf>
    <xf numFmtId="0" fontId="15" fillId="0" borderId="0" xfId="6" applyFont="1" applyBorder="1"/>
    <xf numFmtId="0" fontId="15" fillId="0" borderId="7" xfId="6" applyFont="1" applyBorder="1"/>
    <xf numFmtId="166" fontId="21" fillId="0" borderId="0" xfId="8" applyNumberFormat="1" applyFont="1" applyFill="1" applyBorder="1"/>
    <xf numFmtId="0" fontId="3" fillId="3" borderId="7" xfId="5" applyFill="1" applyBorder="1" applyAlignment="1" applyProtection="1">
      <alignment vertical="center"/>
    </xf>
    <xf numFmtId="43" fontId="2" fillId="0" borderId="8" xfId="1" applyFont="1" applyBorder="1" applyAlignment="1" applyProtection="1">
      <alignment vertical="center"/>
      <protection locked="0"/>
    </xf>
    <xf numFmtId="3" fontId="2" fillId="0" borderId="8" xfId="5" applyNumberFormat="1" applyFont="1" applyBorder="1" applyAlignment="1" applyProtection="1">
      <alignment horizontal="center" vertical="center"/>
      <protection locked="0"/>
    </xf>
    <xf numFmtId="3" fontId="2" fillId="0" borderId="9" xfId="5" applyNumberFormat="1" applyFont="1" applyBorder="1" applyAlignment="1" applyProtection="1">
      <alignment horizontal="center" vertical="center"/>
      <protection locked="0"/>
    </xf>
    <xf numFmtId="0" fontId="3" fillId="3" borderId="3" xfId="5" applyFill="1" applyBorder="1" applyAlignment="1" applyProtection="1">
      <alignment vertical="center"/>
    </xf>
    <xf numFmtId="43" fontId="2" fillId="0" borderId="10" xfId="1" applyFont="1" applyBorder="1" applyAlignment="1" applyProtection="1">
      <alignment vertical="center"/>
      <protection locked="0"/>
    </xf>
    <xf numFmtId="3" fontId="2" fillId="0" borderId="10" xfId="5" applyNumberFormat="1" applyFont="1" applyBorder="1" applyAlignment="1" applyProtection="1">
      <alignment horizontal="center" vertical="center"/>
      <protection locked="0"/>
    </xf>
    <xf numFmtId="3" fontId="2" fillId="0" borderId="11" xfId="5" applyNumberFormat="1" applyFont="1" applyBorder="1" applyAlignment="1" applyProtection="1">
      <alignment horizontal="center" vertical="center"/>
      <protection locked="0"/>
    </xf>
    <xf numFmtId="0" fontId="5" fillId="3" borderId="2" xfId="5" applyFont="1" applyFill="1" applyBorder="1" applyAlignment="1" applyProtection="1">
      <alignment vertical="center"/>
    </xf>
    <xf numFmtId="0" fontId="3" fillId="3" borderId="0" xfId="5" applyFill="1" applyBorder="1" applyAlignment="1" applyProtection="1">
      <alignment vertical="center"/>
    </xf>
    <xf numFmtId="43" fontId="2" fillId="0" borderId="12" xfId="1" applyFont="1" applyBorder="1" applyAlignment="1" applyProtection="1">
      <alignment vertical="center"/>
      <protection locked="0"/>
    </xf>
    <xf numFmtId="3" fontId="2" fillId="0" borderId="12" xfId="5" applyNumberFormat="1" applyFont="1" applyBorder="1" applyAlignment="1" applyProtection="1">
      <alignment horizontal="center" vertical="center"/>
      <protection locked="0"/>
    </xf>
    <xf numFmtId="3" fontId="2" fillId="0" borderId="13" xfId="5" applyNumberFormat="1" applyFont="1" applyBorder="1" applyAlignment="1" applyProtection="1">
      <alignment horizontal="center" vertical="center"/>
      <protection locked="0"/>
    </xf>
    <xf numFmtId="0" fontId="5" fillId="3" borderId="14" xfId="5" applyFont="1" applyFill="1" applyBorder="1" applyAlignment="1" applyProtection="1">
      <alignment horizontal="justify" vertical="center"/>
    </xf>
    <xf numFmtId="0" fontId="6" fillId="0" borderId="14" xfId="5" applyFont="1" applyFill="1" applyBorder="1" applyAlignment="1" applyProtection="1">
      <alignment horizontal="left" vertical="center" wrapText="1"/>
    </xf>
    <xf numFmtId="0" fontId="6" fillId="0" borderId="14" xfId="5" applyFont="1" applyFill="1" applyBorder="1" applyAlignment="1" applyProtection="1">
      <alignment vertical="center" wrapText="1"/>
    </xf>
    <xf numFmtId="0" fontId="13" fillId="0" borderId="14" xfId="5" applyFont="1" applyBorder="1" applyAlignment="1" applyProtection="1">
      <alignment vertical="center" wrapText="1"/>
    </xf>
    <xf numFmtId="0" fontId="6" fillId="0" borderId="14" xfId="5" applyFont="1" applyBorder="1" applyAlignment="1" applyProtection="1">
      <alignment horizontal="justify" vertical="center" wrapText="1"/>
    </xf>
    <xf numFmtId="0" fontId="6" fillId="0" borderId="15" xfId="5" applyFont="1" applyBorder="1" applyAlignment="1" applyProtection="1">
      <alignment horizontal="justify" vertical="center" wrapText="1"/>
    </xf>
    <xf numFmtId="0" fontId="3" fillId="3" borderId="16" xfId="5" applyFill="1" applyBorder="1" applyAlignment="1" applyProtection="1">
      <alignment vertical="center"/>
    </xf>
    <xf numFmtId="43" fontId="2" fillId="0" borderId="17" xfId="1" applyFont="1" applyBorder="1" applyAlignment="1" applyProtection="1">
      <alignment vertical="center"/>
      <protection locked="0"/>
    </xf>
    <xf numFmtId="3" fontId="2" fillId="0" borderId="17" xfId="5" applyNumberFormat="1" applyFont="1" applyBorder="1" applyAlignment="1" applyProtection="1">
      <alignment horizontal="center" vertical="center"/>
      <protection locked="0"/>
    </xf>
    <xf numFmtId="3" fontId="2" fillId="0" borderId="18" xfId="5" applyNumberFormat="1" applyFont="1" applyBorder="1" applyAlignment="1" applyProtection="1">
      <alignment horizontal="center" vertical="center"/>
      <protection locked="0"/>
    </xf>
    <xf numFmtId="49" fontId="5" fillId="3" borderId="19" xfId="5" applyNumberFormat="1" applyFont="1" applyFill="1" applyBorder="1" applyAlignment="1" applyProtection="1">
      <alignment horizontal="justify" vertical="center"/>
    </xf>
    <xf numFmtId="49" fontId="5" fillId="4" borderId="20" xfId="5" applyNumberFormat="1" applyFont="1" applyFill="1" applyBorder="1" applyAlignment="1" applyProtection="1">
      <alignment horizontal="center" vertical="center"/>
    </xf>
    <xf numFmtId="0" fontId="5" fillId="3" borderId="20" xfId="5" applyFont="1" applyFill="1" applyBorder="1" applyAlignment="1" applyProtection="1">
      <alignment vertical="center"/>
    </xf>
    <xf numFmtId="49" fontId="5" fillId="0" borderId="20" xfId="5" applyNumberFormat="1" applyFont="1" applyBorder="1" applyAlignment="1" applyProtection="1">
      <alignment horizontal="center" vertical="center" wrapText="1"/>
    </xf>
    <xf numFmtId="49" fontId="5" fillId="0" borderId="21" xfId="5" applyNumberFormat="1" applyFont="1" applyBorder="1" applyAlignment="1" applyProtection="1">
      <alignment horizontal="center" vertical="center" wrapText="1"/>
    </xf>
    <xf numFmtId="0" fontId="5" fillId="3" borderId="14" xfId="5" applyFont="1" applyFill="1" applyBorder="1" applyAlignment="1" applyProtection="1">
      <alignment vertical="center" wrapText="1"/>
    </xf>
    <xf numFmtId="3" fontId="2" fillId="0" borderId="22" xfId="5" applyNumberFormat="1" applyFont="1" applyBorder="1" applyAlignment="1" applyProtection="1">
      <alignment horizontal="center" vertical="center"/>
      <protection locked="0"/>
    </xf>
    <xf numFmtId="43" fontId="2" fillId="0" borderId="22" xfId="1" applyFont="1" applyBorder="1" applyAlignment="1" applyProtection="1">
      <alignment vertical="center"/>
      <protection locked="0"/>
    </xf>
    <xf numFmtId="0" fontId="21" fillId="0" borderId="0" xfId="6" applyNumberFormat="1" applyFont="1" applyFill="1" applyBorder="1"/>
    <xf numFmtId="14" fontId="14" fillId="0" borderId="0" xfId="6" applyNumberFormat="1" applyFont="1" applyFill="1" applyBorder="1"/>
    <xf numFmtId="0" fontId="18" fillId="0" borderId="16" xfId="6" applyFont="1" applyFill="1" applyBorder="1"/>
    <xf numFmtId="0" fontId="16" fillId="0" borderId="16" xfId="6" applyFont="1" applyFill="1" applyBorder="1" applyAlignment="1">
      <alignment horizontal="center"/>
    </xf>
    <xf numFmtId="0" fontId="18" fillId="0" borderId="23" xfId="6" applyFont="1" applyFill="1" applyBorder="1"/>
    <xf numFmtId="0" fontId="21" fillId="0" borderId="0" xfId="6" applyNumberFormat="1" applyFont="1" applyFill="1" applyBorder="1" applyAlignment="1">
      <alignment horizontal="center"/>
    </xf>
    <xf numFmtId="0" fontId="14" fillId="0" borderId="0" xfId="6" applyFont="1" applyFill="1" applyBorder="1" applyAlignment="1">
      <alignment wrapText="1"/>
    </xf>
    <xf numFmtId="4" fontId="21" fillId="0" borderId="0" xfId="8" applyNumberFormat="1" applyFont="1" applyFill="1" applyBorder="1" applyAlignment="1">
      <alignment horizontal="center"/>
    </xf>
    <xf numFmtId="10" fontId="17" fillId="0" borderId="0" xfId="10" applyNumberFormat="1" applyFont="1" applyFill="1" applyBorder="1" applyAlignment="1">
      <alignment horizontal="center"/>
    </xf>
    <xf numFmtId="0" fontId="14" fillId="0" borderId="5" xfId="6" applyFont="1" applyBorder="1"/>
    <xf numFmtId="0" fontId="18" fillId="0" borderId="23" xfId="6" applyFont="1" applyBorder="1"/>
    <xf numFmtId="0" fontId="14" fillId="0" borderId="7" xfId="6" applyFont="1" applyFill="1" applyBorder="1"/>
    <xf numFmtId="0" fontId="17" fillId="0" borderId="25" xfId="6" applyFont="1" applyFill="1" applyBorder="1"/>
    <xf numFmtId="0" fontId="14" fillId="0" borderId="7" xfId="6" applyFont="1" applyFill="1" applyBorder="1" applyAlignment="1">
      <alignment horizontal="right"/>
    </xf>
    <xf numFmtId="0" fontId="21" fillId="0" borderId="25" xfId="6" applyFont="1" applyFill="1" applyBorder="1"/>
    <xf numFmtId="0" fontId="14" fillId="0" borderId="25" xfId="6" applyFont="1" applyBorder="1"/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44" fontId="21" fillId="0" borderId="0" xfId="4" applyFont="1" applyFill="1" applyBorder="1" applyAlignment="1">
      <alignment horizontal="center"/>
    </xf>
    <xf numFmtId="0" fontId="21" fillId="0" borderId="0" xfId="6" applyFont="1" applyBorder="1" applyAlignment="1">
      <alignment horizontal="center"/>
    </xf>
    <xf numFmtId="43" fontId="21" fillId="0" borderId="0" xfId="1" applyFont="1" applyBorder="1" applyAlignment="1">
      <alignment horizontal="center"/>
    </xf>
    <xf numFmtId="44" fontId="2" fillId="0" borderId="17" xfId="4" applyFont="1" applyBorder="1" applyAlignment="1" applyProtection="1">
      <alignment vertical="center"/>
      <protection locked="0"/>
    </xf>
    <xf numFmtId="43" fontId="2" fillId="0" borderId="17" xfId="1" applyFont="1" applyBorder="1" applyAlignment="1" applyProtection="1">
      <alignment horizontal="center" vertical="center"/>
      <protection locked="0"/>
    </xf>
    <xf numFmtId="44" fontId="2" fillId="0" borderId="17" xfId="4" applyFont="1" applyBorder="1" applyAlignment="1" applyProtection="1">
      <alignment horizontal="center" vertical="center"/>
      <protection locked="0"/>
    </xf>
    <xf numFmtId="164" fontId="2" fillId="0" borderId="17" xfId="1" applyNumberFormat="1" applyFont="1" applyBorder="1" applyAlignment="1" applyProtection="1">
      <alignment vertical="center"/>
      <protection locked="0"/>
    </xf>
    <xf numFmtId="0" fontId="6" fillId="0" borderId="30" xfId="5" applyFont="1" applyFill="1" applyBorder="1" applyAlignment="1" applyProtection="1">
      <alignment vertical="center" wrapText="1"/>
    </xf>
    <xf numFmtId="0" fontId="6" fillId="0" borderId="29" xfId="5" applyFont="1" applyFill="1" applyBorder="1" applyAlignment="1" applyProtection="1">
      <alignment vertical="center" wrapText="1"/>
    </xf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center"/>
    </xf>
    <xf numFmtId="0" fontId="5" fillId="5" borderId="31" xfId="5" applyFont="1" applyFill="1" applyBorder="1" applyAlignment="1" applyProtection="1">
      <alignment vertical="center" wrapText="1"/>
    </xf>
    <xf numFmtId="0" fontId="5" fillId="5" borderId="0" xfId="5" applyFont="1" applyFill="1" applyBorder="1" applyAlignment="1" applyProtection="1">
      <alignment vertical="center" wrapText="1"/>
    </xf>
    <xf numFmtId="0" fontId="5" fillId="5" borderId="31" xfId="5" applyFont="1" applyFill="1" applyBorder="1" applyAlignment="1" applyProtection="1">
      <alignment horizontal="left" vertical="center" wrapText="1" indent="2"/>
    </xf>
    <xf numFmtId="0" fontId="5" fillId="5" borderId="0" xfId="5" applyFont="1" applyFill="1" applyBorder="1" applyAlignment="1" applyProtection="1">
      <alignment horizontal="left" vertical="center" wrapText="1" indent="2"/>
    </xf>
    <xf numFmtId="49" fontId="5" fillId="4" borderId="19" xfId="5" applyNumberFormat="1" applyFont="1" applyFill="1" applyBorder="1" applyAlignment="1" applyProtection="1">
      <alignment horizontal="center" vertical="center"/>
    </xf>
    <xf numFmtId="0" fontId="6" fillId="0" borderId="32" xfId="5" applyFont="1" applyFill="1" applyBorder="1" applyAlignment="1" applyProtection="1">
      <alignment vertical="center" wrapText="1"/>
    </xf>
    <xf numFmtId="49" fontId="5" fillId="4" borderId="29" xfId="5" applyNumberFormat="1" applyFont="1" applyFill="1" applyBorder="1" applyAlignment="1" applyProtection="1">
      <alignment horizontal="center" vertical="center"/>
    </xf>
    <xf numFmtId="0" fontId="14" fillId="0" borderId="0" xfId="6" applyFont="1" applyFill="1" applyBorder="1" applyAlignment="1"/>
    <xf numFmtId="0" fontId="14" fillId="6" borderId="0" xfId="6" applyFont="1" applyFill="1" applyBorder="1" applyAlignment="1"/>
    <xf numFmtId="0" fontId="22" fillId="0" borderId="0" xfId="0" applyFont="1" applyBorder="1" applyAlignment="1"/>
    <xf numFmtId="0" fontId="23" fillId="0" borderId="0" xfId="0" applyFont="1" applyBorder="1" applyAlignment="1"/>
    <xf numFmtId="0" fontId="23" fillId="0" borderId="0" xfId="0" applyFont="1" applyFill="1" applyBorder="1" applyAlignment="1"/>
    <xf numFmtId="0" fontId="23" fillId="8" borderId="0" xfId="0" applyFont="1" applyFill="1" applyBorder="1" applyAlignment="1"/>
    <xf numFmtId="0" fontId="22" fillId="9" borderId="0" xfId="0" applyFont="1" applyFill="1" applyBorder="1" applyAlignment="1"/>
    <xf numFmtId="0" fontId="14" fillId="9" borderId="0" xfId="6" applyFont="1" applyFill="1" applyBorder="1" applyAlignment="1"/>
    <xf numFmtId="0" fontId="22" fillId="0" borderId="0" xfId="0" applyFont="1" applyFill="1" applyBorder="1" applyAlignment="1"/>
    <xf numFmtId="0" fontId="14" fillId="0" borderId="7" xfId="6" applyFont="1" applyFill="1" applyBorder="1" applyAlignment="1">
      <alignment wrapText="1"/>
    </xf>
    <xf numFmtId="0" fontId="14" fillId="0" borderId="7" xfId="6" applyFont="1" applyFill="1" applyBorder="1" applyAlignment="1"/>
    <xf numFmtId="0" fontId="15" fillId="0" borderId="0" xfId="6" applyFont="1" applyBorder="1" applyAlignment="1"/>
    <xf numFmtId="0" fontId="15" fillId="0" borderId="0" xfId="6" applyFont="1" applyFill="1" applyBorder="1"/>
    <xf numFmtId="0" fontId="23" fillId="10" borderId="0" xfId="0" applyFont="1" applyFill="1" applyBorder="1" applyAlignment="1"/>
    <xf numFmtId="43" fontId="21" fillId="0" borderId="0" xfId="1" applyFont="1" applyFill="1" applyBorder="1" applyAlignment="1">
      <alignment horizontal="center"/>
    </xf>
    <xf numFmtId="9" fontId="21" fillId="0" borderId="0" xfId="8" applyFont="1" applyFill="1" applyBorder="1" applyAlignment="1">
      <alignment horizontal="center"/>
    </xf>
    <xf numFmtId="164" fontId="14" fillId="0" borderId="0" xfId="3" applyNumberFormat="1" applyFont="1" applyFill="1" applyBorder="1" applyAlignment="1"/>
    <xf numFmtId="164" fontId="24" fillId="0" borderId="0" xfId="0" applyNumberFormat="1" applyFont="1" applyFill="1" applyBorder="1" applyAlignment="1"/>
    <xf numFmtId="0" fontId="23" fillId="15" borderId="0" xfId="0" applyFont="1" applyFill="1" applyBorder="1" applyAlignment="1"/>
    <xf numFmtId="0" fontId="23" fillId="16" borderId="0" xfId="0" applyFont="1" applyFill="1" applyBorder="1" applyAlignment="1"/>
    <xf numFmtId="49" fontId="5" fillId="4" borderId="33" xfId="5" applyNumberFormat="1" applyFont="1" applyFill="1" applyBorder="1" applyAlignment="1" applyProtection="1">
      <alignment horizontal="center" vertical="center"/>
    </xf>
    <xf numFmtId="0" fontId="6" fillId="0" borderId="20" xfId="5" applyFont="1" applyFill="1" applyBorder="1" applyAlignment="1" applyProtection="1">
      <alignment vertical="center" wrapText="1"/>
    </xf>
    <xf numFmtId="2" fontId="2" fillId="0" borderId="23" xfId="8" applyNumberFormat="1" applyFont="1" applyBorder="1" applyAlignment="1" applyProtection="1">
      <alignment vertical="center"/>
      <protection locked="0"/>
    </xf>
    <xf numFmtId="2" fontId="2" fillId="0" borderId="17" xfId="1" applyNumberFormat="1" applyFont="1" applyBorder="1" applyAlignment="1" applyProtection="1">
      <alignment vertical="center"/>
      <protection locked="0"/>
    </xf>
    <xf numFmtId="164" fontId="2" fillId="0" borderId="28" xfId="1" applyNumberFormat="1" applyFont="1" applyBorder="1" applyAlignment="1" applyProtection="1">
      <alignment vertical="center"/>
      <protection locked="0"/>
    </xf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center"/>
    </xf>
    <xf numFmtId="44" fontId="23" fillId="15" borderId="0" xfId="4" applyFont="1" applyFill="1" applyBorder="1" applyAlignment="1"/>
    <xf numFmtId="44" fontId="22" fillId="15" borderId="0" xfId="4" applyFont="1" applyFill="1" applyBorder="1" applyAlignment="1"/>
    <xf numFmtId="44" fontId="14" fillId="15" borderId="0" xfId="4" applyFont="1" applyFill="1" applyBorder="1" applyAlignment="1"/>
    <xf numFmtId="44" fontId="22" fillId="9" borderId="0" xfId="4" applyFont="1" applyFill="1" applyBorder="1" applyAlignment="1"/>
    <xf numFmtId="44" fontId="23" fillId="8" borderId="0" xfId="4" applyFont="1" applyFill="1" applyBorder="1" applyAlignment="1"/>
    <xf numFmtId="44" fontId="22" fillId="8" borderId="0" xfId="4" applyFont="1" applyFill="1" applyBorder="1" applyAlignment="1"/>
    <xf numFmtId="44" fontId="14" fillId="8" borderId="0" xfId="4" applyFont="1" applyFill="1" applyBorder="1" applyAlignment="1"/>
    <xf numFmtId="44" fontId="23" fillId="10" borderId="0" xfId="4" applyFont="1" applyFill="1" applyBorder="1" applyAlignment="1"/>
    <xf numFmtId="44" fontId="22" fillId="10" borderId="0" xfId="4" applyFont="1" applyFill="1" applyBorder="1" applyAlignment="1"/>
    <xf numFmtId="44" fontId="14" fillId="10" borderId="0" xfId="4" applyFont="1" applyFill="1" applyBorder="1" applyAlignment="1"/>
    <xf numFmtId="44" fontId="14" fillId="6" borderId="0" xfId="4" applyFont="1" applyFill="1" applyBorder="1" applyAlignment="1"/>
    <xf numFmtId="10" fontId="22" fillId="6" borderId="0" xfId="8" applyNumberFormat="1" applyFont="1" applyFill="1" applyBorder="1" applyAlignment="1"/>
    <xf numFmtId="10" fontId="2" fillId="0" borderId="17" xfId="8" applyNumberFormat="1" applyFont="1" applyBorder="1" applyAlignment="1" applyProtection="1">
      <alignment vertical="center"/>
      <protection locked="0"/>
    </xf>
    <xf numFmtId="10" fontId="2" fillId="0" borderId="17" xfId="8" applyNumberFormat="1" applyFont="1" applyBorder="1" applyAlignment="1" applyProtection="1">
      <alignment horizontal="center" vertical="center"/>
      <protection locked="0"/>
    </xf>
    <xf numFmtId="10" fontId="23" fillId="16" borderId="0" xfId="8" applyNumberFormat="1" applyFont="1" applyFill="1" applyBorder="1" applyAlignment="1"/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wrapText="1"/>
    </xf>
    <xf numFmtId="2" fontId="23" fillId="8" borderId="0" xfId="0" applyNumberFormat="1" applyFont="1" applyFill="1" applyBorder="1" applyAlignment="1"/>
    <xf numFmtId="1" fontId="14" fillId="6" borderId="0" xfId="6" applyNumberFormat="1" applyFont="1" applyFill="1" applyBorder="1" applyAlignment="1"/>
    <xf numFmtId="0" fontId="27" fillId="0" borderId="0" xfId="6" applyFont="1" applyFill="1" applyBorder="1"/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5" fillId="11" borderId="7" xfId="6" applyFont="1" applyFill="1" applyBorder="1" applyAlignment="1"/>
    <xf numFmtId="0" fontId="25" fillId="11" borderId="0" xfId="6" applyFont="1" applyFill="1" applyBorder="1" applyAlignment="1"/>
    <xf numFmtId="0" fontId="25" fillId="11" borderId="16" xfId="6" applyFont="1" applyFill="1" applyBorder="1" applyAlignment="1"/>
    <xf numFmtId="0" fontId="25" fillId="7" borderId="7" xfId="6" applyFont="1" applyFill="1" applyBorder="1" applyAlignment="1"/>
    <xf numFmtId="0" fontId="25" fillId="7" borderId="0" xfId="6" applyFont="1" applyFill="1" applyBorder="1" applyAlignment="1"/>
    <xf numFmtId="0" fontId="25" fillId="7" borderId="16" xfId="6" applyFont="1" applyFill="1" applyBorder="1" applyAlignment="1"/>
    <xf numFmtId="0" fontId="25" fillId="12" borderId="7" xfId="6" applyFont="1" applyFill="1" applyBorder="1" applyAlignment="1"/>
    <xf numFmtId="0" fontId="25" fillId="12" borderId="0" xfId="6" applyFont="1" applyFill="1" applyBorder="1" applyAlignment="1"/>
    <xf numFmtId="0" fontId="25" fillId="12" borderId="16" xfId="6" applyFont="1" applyFill="1" applyBorder="1" applyAlignment="1"/>
    <xf numFmtId="0" fontId="25" fillId="13" borderId="7" xfId="6" applyFont="1" applyFill="1" applyBorder="1" applyAlignment="1"/>
    <xf numFmtId="0" fontId="25" fillId="13" borderId="0" xfId="6" applyFont="1" applyFill="1" applyBorder="1" applyAlignment="1"/>
    <xf numFmtId="0" fontId="25" fillId="13" borderId="16" xfId="6" applyFont="1" applyFill="1" applyBorder="1" applyAlignment="1"/>
    <xf numFmtId="0" fontId="25" fillId="14" borderId="7" xfId="6" applyFont="1" applyFill="1" applyBorder="1" applyAlignment="1"/>
    <xf numFmtId="0" fontId="25" fillId="14" borderId="0" xfId="6" applyFont="1" applyFill="1" applyBorder="1" applyAlignment="1"/>
    <xf numFmtId="0" fontId="25" fillId="14" borderId="16" xfId="6" applyFont="1" applyFill="1" applyBorder="1" applyAlignment="1"/>
    <xf numFmtId="0" fontId="20" fillId="0" borderId="0" xfId="6" applyFont="1" applyFill="1" applyBorder="1"/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center"/>
    </xf>
    <xf numFmtId="1" fontId="2" fillId="0" borderId="17" xfId="4" applyNumberFormat="1" applyFont="1" applyBorder="1" applyAlignment="1" applyProtection="1">
      <alignment vertical="center"/>
      <protection locked="0"/>
    </xf>
    <xf numFmtId="44" fontId="2" fillId="0" borderId="17" xfId="8" applyNumberFormat="1" applyFont="1" applyBorder="1" applyAlignment="1" applyProtection="1">
      <alignment vertical="center"/>
      <protection locked="0"/>
    </xf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wrapText="1"/>
    </xf>
    <xf numFmtId="0" fontId="14" fillId="0" borderId="0" xfId="6" applyFont="1" applyBorder="1" applyAlignment="1"/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center"/>
    </xf>
    <xf numFmtId="0" fontId="14" fillId="0" borderId="0" xfId="6" applyFont="1" applyFill="1" applyBorder="1" applyAlignment="1">
      <alignment horizontal="left" wrapText="1"/>
    </xf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center"/>
    </xf>
    <xf numFmtId="0" fontId="14" fillId="0" borderId="0" xfId="6" applyFont="1" applyFill="1" applyBorder="1" applyAlignment="1">
      <alignment horizontal="left" wrapText="1"/>
    </xf>
    <xf numFmtId="0" fontId="4" fillId="0" borderId="0" xfId="5" applyFont="1" applyBorder="1" applyAlignment="1" applyProtection="1">
      <alignment horizontal="center" vertical="center"/>
    </xf>
    <xf numFmtId="0" fontId="5" fillId="0" borderId="8" xfId="5" applyFont="1" applyBorder="1" applyAlignment="1" applyProtection="1">
      <alignment horizontal="center" vertical="center" wrapText="1"/>
      <protection locked="0"/>
    </xf>
    <xf numFmtId="0" fontId="5" fillId="0" borderId="12" xfId="5" applyFont="1" applyBorder="1" applyAlignment="1" applyProtection="1">
      <alignment horizontal="center" vertical="center" wrapText="1"/>
      <protection locked="0"/>
    </xf>
    <xf numFmtId="0" fontId="5" fillId="0" borderId="17" xfId="5" applyFont="1" applyBorder="1" applyAlignment="1" applyProtection="1">
      <alignment horizontal="center" vertical="center" wrapText="1"/>
      <protection locked="0"/>
    </xf>
    <xf numFmtId="0" fontId="6" fillId="0" borderId="0" xfId="5" applyFont="1" applyAlignment="1" applyProtection="1">
      <alignment horizontal="left" vertical="center" wrapText="1"/>
    </xf>
    <xf numFmtId="0" fontId="12" fillId="2" borderId="6" xfId="5" applyFont="1" applyFill="1" applyBorder="1" applyAlignment="1" applyProtection="1">
      <alignment horizontal="center" vertical="center" wrapText="1"/>
    </xf>
    <xf numFmtId="0" fontId="12" fillId="2" borderId="0" xfId="5" applyFont="1" applyFill="1" applyBorder="1" applyAlignment="1" applyProtection="1">
      <alignment horizontal="center" vertical="center" wrapText="1"/>
    </xf>
    <xf numFmtId="165" fontId="5" fillId="0" borderId="8" xfId="0" applyNumberFormat="1" applyFont="1" applyBorder="1" applyAlignment="1" applyProtection="1">
      <alignment horizontal="center" vertical="center" wrapText="1"/>
      <protection locked="0"/>
    </xf>
    <xf numFmtId="165" fontId="5" fillId="0" borderId="12" xfId="0" applyNumberFormat="1" applyFont="1" applyBorder="1" applyAlignment="1" applyProtection="1">
      <alignment horizontal="center" vertical="center" wrapText="1"/>
      <protection locked="0"/>
    </xf>
    <xf numFmtId="165" fontId="5" fillId="0" borderId="17" xfId="0" applyNumberFormat="1" applyFont="1" applyBorder="1" applyAlignment="1" applyProtection="1">
      <alignment horizontal="center" vertical="center" wrapText="1"/>
      <protection locked="0"/>
    </xf>
    <xf numFmtId="0" fontId="11" fillId="2" borderId="26" xfId="5" applyFont="1" applyFill="1" applyBorder="1" applyAlignment="1" applyProtection="1">
      <alignment horizontal="center" vertical="center" wrapText="1"/>
    </xf>
    <xf numFmtId="0" fontId="11" fillId="2" borderId="14" xfId="5" applyFont="1" applyFill="1" applyBorder="1" applyAlignment="1" applyProtection="1">
      <alignment horizontal="center" vertical="center" wrapText="1"/>
    </xf>
    <xf numFmtId="0" fontId="26" fillId="0" borderId="5" xfId="5" applyFont="1" applyBorder="1" applyAlignment="1" applyProtection="1">
      <alignment horizontal="center" vertical="center"/>
    </xf>
    <xf numFmtId="0" fontId="14" fillId="0" borderId="5" xfId="6" applyFont="1" applyBorder="1" applyAlignment="1">
      <alignment horizontal="center"/>
    </xf>
    <xf numFmtId="0" fontId="14" fillId="0" borderId="24" xfId="6" applyFont="1" applyBorder="1" applyAlignment="1">
      <alignment horizontal="center"/>
    </xf>
    <xf numFmtId="0" fontId="14" fillId="0" borderId="0" xfId="6" applyFont="1" applyFill="1" applyBorder="1" applyAlignment="1">
      <alignment horizontal="center" wrapText="1"/>
    </xf>
    <xf numFmtId="0" fontId="14" fillId="0" borderId="24" xfId="6" applyFont="1" applyFill="1" applyBorder="1" applyAlignment="1">
      <alignment horizontal="center" wrapText="1"/>
    </xf>
    <xf numFmtId="0" fontId="14" fillId="0" borderId="0" xfId="6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8" fillId="0" borderId="0" xfId="6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/>
    </xf>
    <xf numFmtId="0" fontId="16" fillId="0" borderId="0" xfId="6" applyFont="1" applyFill="1" applyBorder="1" applyAlignment="1">
      <alignment horizontal="right"/>
    </xf>
    <xf numFmtId="0" fontId="14" fillId="0" borderId="7" xfId="6" applyFont="1" applyFill="1" applyBorder="1" applyAlignment="1">
      <alignment horizontal="left" vertical="justify" wrapText="1"/>
    </xf>
    <xf numFmtId="0" fontId="14" fillId="0" borderId="0" xfId="6" applyFont="1" applyFill="1" applyBorder="1" applyAlignment="1">
      <alignment horizontal="left" vertical="justify" wrapText="1"/>
    </xf>
    <xf numFmtId="0" fontId="18" fillId="0" borderId="0" xfId="6" applyFont="1" applyFill="1" applyBorder="1" applyAlignment="1">
      <alignment horizontal="left" vertical="justify" wrapText="1"/>
    </xf>
    <xf numFmtId="0" fontId="14" fillId="0" borderId="7" xfId="6" applyFont="1" applyFill="1" applyBorder="1" applyAlignment="1">
      <alignment horizontal="center"/>
    </xf>
    <xf numFmtId="0" fontId="14" fillId="0" borderId="0" xfId="6" applyFont="1" applyFill="1" applyBorder="1" applyAlignment="1">
      <alignment horizontal="center"/>
    </xf>
    <xf numFmtId="0" fontId="14" fillId="0" borderId="5" xfId="6" applyFont="1" applyFill="1" applyBorder="1" applyAlignment="1">
      <alignment horizontal="center" wrapText="1"/>
    </xf>
    <xf numFmtId="0" fontId="14" fillId="0" borderId="7" xfId="6" applyFont="1" applyFill="1" applyBorder="1" applyAlignment="1">
      <alignment horizontal="left" wrapText="1"/>
    </xf>
    <xf numFmtId="0" fontId="14" fillId="0" borderId="0" xfId="6" applyFont="1" applyFill="1" applyBorder="1" applyAlignment="1">
      <alignment horizontal="left" wrapText="1"/>
    </xf>
    <xf numFmtId="0" fontId="20" fillId="0" borderId="27" xfId="6" applyFont="1" applyFill="1" applyBorder="1" applyAlignment="1">
      <alignment horizontal="center"/>
    </xf>
    <xf numFmtId="0" fontId="20" fillId="0" borderId="24" xfId="6" applyFont="1" applyFill="1" applyBorder="1" applyAlignment="1">
      <alignment horizontal="center"/>
    </xf>
    <xf numFmtId="0" fontId="20" fillId="0" borderId="28" xfId="6" applyFont="1" applyFill="1" applyBorder="1" applyAlignment="1">
      <alignment horizontal="center"/>
    </xf>
    <xf numFmtId="0" fontId="20" fillId="0" borderId="7" xfId="6" applyFont="1" applyFill="1" applyBorder="1" applyAlignment="1">
      <alignment horizontal="center"/>
    </xf>
    <xf numFmtId="0" fontId="20" fillId="0" borderId="0" xfId="6" applyFont="1" applyFill="1" applyBorder="1" applyAlignment="1">
      <alignment horizontal="center"/>
    </xf>
    <xf numFmtId="0" fontId="20" fillId="0" borderId="16" xfId="6" applyFont="1" applyFill="1" applyBorder="1" applyAlignment="1">
      <alignment horizontal="center"/>
    </xf>
    <xf numFmtId="0" fontId="25" fillId="14" borderId="7" xfId="6" applyFont="1" applyFill="1" applyBorder="1" applyAlignment="1">
      <alignment horizontal="center"/>
    </xf>
    <xf numFmtId="0" fontId="25" fillId="14" borderId="0" xfId="6" applyFont="1" applyFill="1" applyBorder="1" applyAlignment="1">
      <alignment horizontal="center"/>
    </xf>
    <xf numFmtId="0" fontId="25" fillId="14" borderId="16" xfId="6" applyFont="1" applyFill="1" applyBorder="1" applyAlignment="1">
      <alignment horizontal="center"/>
    </xf>
    <xf numFmtId="0" fontId="25" fillId="13" borderId="7" xfId="6" applyFont="1" applyFill="1" applyBorder="1" applyAlignment="1">
      <alignment horizontal="center"/>
    </xf>
    <xf numFmtId="0" fontId="25" fillId="13" borderId="0" xfId="6" applyFont="1" applyFill="1" applyBorder="1" applyAlignment="1">
      <alignment horizontal="center"/>
    </xf>
    <xf numFmtId="0" fontId="25" fillId="13" borderId="16" xfId="6" applyFont="1" applyFill="1" applyBorder="1" applyAlignment="1">
      <alignment horizontal="center"/>
    </xf>
    <xf numFmtId="0" fontId="25" fillId="12" borderId="7" xfId="6" applyFont="1" applyFill="1" applyBorder="1" applyAlignment="1">
      <alignment horizontal="center"/>
    </xf>
    <xf numFmtId="0" fontId="25" fillId="12" borderId="0" xfId="6" applyFont="1" applyFill="1" applyBorder="1" applyAlignment="1">
      <alignment horizontal="center"/>
    </xf>
    <xf numFmtId="0" fontId="25" fillId="12" borderId="16" xfId="6" applyFont="1" applyFill="1" applyBorder="1" applyAlignment="1">
      <alignment horizontal="center"/>
    </xf>
    <xf numFmtId="0" fontId="25" fillId="11" borderId="7" xfId="6" applyFont="1" applyFill="1" applyBorder="1" applyAlignment="1">
      <alignment horizontal="center"/>
    </xf>
    <xf numFmtId="0" fontId="25" fillId="11" borderId="0" xfId="6" applyFont="1" applyFill="1" applyBorder="1" applyAlignment="1">
      <alignment horizontal="center"/>
    </xf>
    <xf numFmtId="0" fontId="25" fillId="11" borderId="16" xfId="6" applyFont="1" applyFill="1" applyBorder="1" applyAlignment="1">
      <alignment horizontal="center"/>
    </xf>
    <xf numFmtId="0" fontId="25" fillId="7" borderId="7" xfId="6" applyFont="1" applyFill="1" applyBorder="1" applyAlignment="1">
      <alignment horizontal="center"/>
    </xf>
    <xf numFmtId="0" fontId="25" fillId="7" borderId="0" xfId="6" applyFont="1" applyFill="1" applyBorder="1" applyAlignment="1">
      <alignment horizontal="center"/>
    </xf>
    <xf numFmtId="0" fontId="25" fillId="7" borderId="16" xfId="6" applyFont="1" applyFill="1" applyBorder="1" applyAlignment="1">
      <alignment horizontal="center"/>
    </xf>
  </cellXfs>
  <cellStyles count="11">
    <cellStyle name="Millares" xfId="1" builtinId="3"/>
    <cellStyle name="Millares 2" xfId="2" xr:uid="{00000000-0005-0000-0000-000001000000}"/>
    <cellStyle name="Millares_razones sept 2004 cpcc" xfId="3" xr:uid="{00000000-0005-0000-0000-000002000000}"/>
    <cellStyle name="Moneda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Normal_Relación de Consultores" xfId="7" xr:uid="{00000000-0005-0000-0000-000007000000}"/>
    <cellStyle name="Porcentaje" xfId="8" builtinId="5"/>
    <cellStyle name="Porcentual 2" xfId="9" xr:uid="{00000000-0005-0000-0000-000009000000}"/>
    <cellStyle name="Porcentual 3" xfId="10" xr:uid="{00000000-0005-0000-0000-00000A000000}"/>
  </cellStyles>
  <dxfs count="835"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lor auto="1"/>
        <name val="Cambria"/>
        <scheme val="none"/>
      </font>
    </dxf>
    <dxf>
      <font>
        <condense val="0"/>
        <extend val="0"/>
        <color indexed="11"/>
      </font>
    </dxf>
    <dxf>
      <font>
        <color auto="1"/>
        <name val="Cambria"/>
        <scheme val="none"/>
      </font>
    </dxf>
  </dxfs>
  <tableStyles count="0" defaultTableStyle="TableStyleMedium9" defaultPivotStyle="PivotStyleLight16"/>
  <colors>
    <mruColors>
      <color rgb="FF66FF99"/>
      <color rgb="FFFF5050"/>
      <color rgb="FFFF99FF"/>
      <color rgb="FFFF9429"/>
      <color rgb="FFFFCCFF"/>
      <color rgb="FFA3DCFF"/>
      <color rgb="FFFF99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'Anexo 5'!$C$12</c:f>
              <c:strCache>
                <c:ptCount val="1"/>
                <c:pt idx="0">
                  <c:v>Peso promedio de venta 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5'!$E$12:$P$12</c:f>
              <c:numCache>
                <c:formatCode>_(* #,##0.00_);_(* \(#,##0.00\);_(* "-"??_);_(@_)</c:formatCode>
                <c:ptCount val="12"/>
                <c:pt idx="0">
                  <c:v>119.29</c:v>
                </c:pt>
                <c:pt idx="1">
                  <c:v>117.62</c:v>
                </c:pt>
                <c:pt idx="2">
                  <c:v>121.07</c:v>
                </c:pt>
                <c:pt idx="3">
                  <c:v>111.87</c:v>
                </c:pt>
                <c:pt idx="4">
                  <c:v>110.42</c:v>
                </c:pt>
                <c:pt idx="5">
                  <c:v>115.39</c:v>
                </c:pt>
                <c:pt idx="6">
                  <c:v>113.23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C-495C-93C2-792B0EFDFD86}"/>
            </c:ext>
          </c:extLst>
        </c:ser>
        <c:ser>
          <c:idx val="1"/>
          <c:order val="1"/>
          <c:tx>
            <c:strRef>
              <c:f>'Anexo 5'!$C$13</c:f>
              <c:strCache>
                <c:ptCount val="1"/>
                <c:pt idx="0">
                  <c:v>Días promedio de venta a mercado 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5'!$E$13:$P$13</c:f>
              <c:numCache>
                <c:formatCode>#,##0</c:formatCode>
                <c:ptCount val="12"/>
                <c:pt idx="0">
                  <c:v>193</c:v>
                </c:pt>
                <c:pt idx="1">
                  <c:v>184</c:v>
                </c:pt>
                <c:pt idx="2">
                  <c:v>175</c:v>
                </c:pt>
                <c:pt idx="3">
                  <c:v>228</c:v>
                </c:pt>
                <c:pt idx="4">
                  <c:v>181</c:v>
                </c:pt>
                <c:pt idx="5">
                  <c:v>184</c:v>
                </c:pt>
                <c:pt idx="6">
                  <c:v>186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C-495C-93C2-792B0EFDF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60605551"/>
        <c:axId val="460603887"/>
      </c:lineChart>
      <c:catAx>
        <c:axId val="46060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0603887"/>
        <c:crosses val="autoZero"/>
        <c:auto val="1"/>
        <c:lblAlgn val="ctr"/>
        <c:lblOffset val="100"/>
        <c:noMultiLvlLbl val="0"/>
      </c:catAx>
      <c:valAx>
        <c:axId val="46060388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06055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66FF9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'Anexo 5'!$C$14</c:f>
              <c:strCache>
                <c:ptCount val="1"/>
                <c:pt idx="0">
                  <c:v>Costo del cerdo en venta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5'!$E$14:$P$14</c:f>
              <c:numCache>
                <c:formatCode>_("$"* #,##0.00_);_("$"* \(#,##0.00\);_("$"* "-"??_);_(@_)</c:formatCode>
                <c:ptCount val="12"/>
                <c:pt idx="0">
                  <c:v>2816.54</c:v>
                </c:pt>
                <c:pt idx="1">
                  <c:v>2996.38</c:v>
                </c:pt>
                <c:pt idx="2">
                  <c:v>2985.44</c:v>
                </c:pt>
                <c:pt idx="3">
                  <c:v>3191.64</c:v>
                </c:pt>
                <c:pt idx="4">
                  <c:v>3542.5</c:v>
                </c:pt>
                <c:pt idx="5">
                  <c:v>3912.22</c:v>
                </c:pt>
                <c:pt idx="6">
                  <c:v>3544.26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D-419D-B6B8-C450658CF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98838159"/>
        <c:axId val="898853967"/>
      </c:lineChart>
      <c:catAx>
        <c:axId val="89883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53967"/>
        <c:crosses val="autoZero"/>
        <c:auto val="1"/>
        <c:lblAlgn val="ctr"/>
        <c:lblOffset val="100"/>
        <c:noMultiLvlLbl val="0"/>
      </c:catAx>
      <c:valAx>
        <c:axId val="89885396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381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66FF9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17310804837151"/>
          <c:y val="6.4725878722143429E-2"/>
          <c:w val="0.81642459959883695"/>
          <c:h val="0.390614886581449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'Anexo 5'!$C$15</c:f>
              <c:strCache>
                <c:ptCount val="1"/>
                <c:pt idx="0">
                  <c:v>Costo promedio por kilo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5'!$E$15:$P$15</c:f>
              <c:numCache>
                <c:formatCode>_("$"* #,##0.00_);_("$"* \(#,##0.00\);_("$"* "-"??_);_(@_)</c:formatCode>
                <c:ptCount val="12"/>
                <c:pt idx="0">
                  <c:v>23.75</c:v>
                </c:pt>
                <c:pt idx="1">
                  <c:v>25.55</c:v>
                </c:pt>
                <c:pt idx="2">
                  <c:v>25.58</c:v>
                </c:pt>
                <c:pt idx="3">
                  <c:v>28.84</c:v>
                </c:pt>
                <c:pt idx="4">
                  <c:v>32.17</c:v>
                </c:pt>
                <c:pt idx="5">
                  <c:v>34.270000000000003</c:v>
                </c:pt>
                <c:pt idx="6">
                  <c:v>31.37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F-4B26-A6FC-899207C5BB0D}"/>
            </c:ext>
          </c:extLst>
        </c:ser>
        <c:ser>
          <c:idx val="1"/>
          <c:order val="1"/>
          <c:tx>
            <c:strRef>
              <c:f>'Anexo 5'!$C$16</c:f>
              <c:strCache>
                <c:ptCount val="1"/>
                <c:pt idx="0">
                  <c:v>Precio por Kilo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5'!$E$16:$P$16</c:f>
              <c:numCache>
                <c:formatCode>_("$"* #,##0.00_);_("$"* \(#,##0.00\);_("$"* "-"??_);_(@_)</c:formatCode>
                <c:ptCount val="12"/>
                <c:pt idx="0">
                  <c:v>34.270000000000003</c:v>
                </c:pt>
                <c:pt idx="1">
                  <c:v>32.43</c:v>
                </c:pt>
                <c:pt idx="2">
                  <c:v>31.5</c:v>
                </c:pt>
                <c:pt idx="3">
                  <c:v>35.28</c:v>
                </c:pt>
                <c:pt idx="4">
                  <c:v>42.54</c:v>
                </c:pt>
                <c:pt idx="5">
                  <c:v>43.77</c:v>
                </c:pt>
                <c:pt idx="6">
                  <c:v>45.5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F-4B26-A6FC-899207C5BB0D}"/>
            </c:ext>
          </c:extLst>
        </c:ser>
        <c:ser>
          <c:idx val="2"/>
          <c:order val="2"/>
          <c:tx>
            <c:strRef>
              <c:f>'Anexo 5'!$C$17</c:f>
              <c:strCache>
                <c:ptCount val="1"/>
                <c:pt idx="0">
                  <c:v>Conversión Alimentica General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5'!$E$17:$P$17</c:f>
              <c:numCache>
                <c:formatCode>_("$"* #,##0.00_);_("$"* \(#,##0.00\);_("$"* "-"??_);_(@_)</c:formatCode>
                <c:ptCount val="12"/>
                <c:pt idx="0">
                  <c:v>14.5</c:v>
                </c:pt>
                <c:pt idx="1">
                  <c:v>14.61</c:v>
                </c:pt>
                <c:pt idx="2">
                  <c:v>21.79</c:v>
                </c:pt>
                <c:pt idx="3">
                  <c:v>20.48</c:v>
                </c:pt>
                <c:pt idx="4">
                  <c:v>28.78</c:v>
                </c:pt>
                <c:pt idx="5">
                  <c:v>29.43</c:v>
                </c:pt>
                <c:pt idx="6">
                  <c:v>11.53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9F-4B26-A6FC-899207C5BB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50"/>
        <c:axId val="898806543"/>
        <c:axId val="898804047"/>
      </c:barChart>
      <c:catAx>
        <c:axId val="89880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04047"/>
        <c:crosses val="autoZero"/>
        <c:auto val="1"/>
        <c:lblAlgn val="ctr"/>
        <c:lblOffset val="100"/>
        <c:noMultiLvlLbl val="0"/>
      </c:catAx>
      <c:valAx>
        <c:axId val="89880404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0654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66FF9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26825666643008"/>
          <c:y val="6.4433167999453908E-2"/>
          <c:w val="0.7684594665560599"/>
          <c:h val="0.41680096008648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'Anexo 5'!$C$21</c:f>
              <c:strCache>
                <c:ptCount val="1"/>
                <c:pt idx="0">
                  <c:v>Costo lechón a inicio de Destete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5'!$E$21:$P$21</c:f>
              <c:numCache>
                <c:formatCode>_("$"* #,##0.00_);_("$"* \(#,##0.00\);_("$"* "-"??_);_(@_)</c:formatCode>
                <c:ptCount val="12"/>
                <c:pt idx="0">
                  <c:v>716.12</c:v>
                </c:pt>
                <c:pt idx="1">
                  <c:v>702.3</c:v>
                </c:pt>
                <c:pt idx="2">
                  <c:v>730.18</c:v>
                </c:pt>
                <c:pt idx="3">
                  <c:v>724.62</c:v>
                </c:pt>
                <c:pt idx="4">
                  <c:v>682.73</c:v>
                </c:pt>
                <c:pt idx="5">
                  <c:v>769.92</c:v>
                </c:pt>
                <c:pt idx="6">
                  <c:v>735.98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3-4BA0-BCB2-E6DAEF6A3FF7}"/>
            </c:ext>
          </c:extLst>
        </c:ser>
        <c:ser>
          <c:idx val="1"/>
          <c:order val="1"/>
          <c:tx>
            <c:strRef>
              <c:f>'Anexo 5'!$C$30</c:f>
              <c:strCache>
                <c:ptCount val="1"/>
                <c:pt idx="0">
                  <c:v>Costo Destete por Cabezas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'Anexo 5'!$E$30:$P$30</c:f>
              <c:numCache>
                <c:formatCode>_("$"* #,##0.00_);_("$"* \(#,##0.00\);_("$"* "-"??_);_(@_)</c:formatCode>
                <c:ptCount val="12"/>
                <c:pt idx="0">
                  <c:v>936.82</c:v>
                </c:pt>
                <c:pt idx="1">
                  <c:v>966.75</c:v>
                </c:pt>
                <c:pt idx="2">
                  <c:v>1092.45</c:v>
                </c:pt>
                <c:pt idx="3">
                  <c:v>951.91</c:v>
                </c:pt>
                <c:pt idx="4">
                  <c:v>917.18</c:v>
                </c:pt>
                <c:pt idx="5">
                  <c:v>1033.18</c:v>
                </c:pt>
                <c:pt idx="6">
                  <c:v>1049.33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8-4BB9-B026-107D357FCE14}"/>
            </c:ext>
          </c:extLst>
        </c:ser>
        <c:ser>
          <c:idx val="2"/>
          <c:order val="2"/>
          <c:tx>
            <c:strRef>
              <c:f>'Anexo 5'!$C$14</c:f>
              <c:strCache>
                <c:ptCount val="1"/>
                <c:pt idx="0">
                  <c:v>Costo del cerdo en venta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'Anexo 5'!$E$14:$P$14</c:f>
              <c:numCache>
                <c:formatCode>_("$"* #,##0.00_);_("$"* \(#,##0.00\);_("$"* "-"??_);_(@_)</c:formatCode>
                <c:ptCount val="12"/>
                <c:pt idx="0">
                  <c:v>2816.54</c:v>
                </c:pt>
                <c:pt idx="1">
                  <c:v>2996.38</c:v>
                </c:pt>
                <c:pt idx="2">
                  <c:v>2985.44</c:v>
                </c:pt>
                <c:pt idx="3">
                  <c:v>3191.64</c:v>
                </c:pt>
                <c:pt idx="4">
                  <c:v>3542.5</c:v>
                </c:pt>
                <c:pt idx="5">
                  <c:v>3912.22</c:v>
                </c:pt>
                <c:pt idx="6">
                  <c:v>3544.26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58-4BB9-B026-107D357FCE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60"/>
        <c:axId val="898854383"/>
        <c:axId val="898850223"/>
      </c:barChart>
      <c:catAx>
        <c:axId val="89885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50223"/>
        <c:crosses val="autoZero"/>
        <c:auto val="1"/>
        <c:lblAlgn val="ctr"/>
        <c:lblOffset val="100"/>
        <c:noMultiLvlLbl val="0"/>
      </c:catAx>
      <c:valAx>
        <c:axId val="8988502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88543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9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04676287977456"/>
          <c:y val="6.5148706469401796E-2"/>
          <c:w val="0.80630556703131273"/>
          <c:h val="0.42216968043556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'Anexo 5'!$C$22</c:f>
              <c:strCache>
                <c:ptCount val="1"/>
                <c:pt idx="0">
                  <c:v>Alimento consumido por cerdo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5'!$E$22:$P$22</c:f>
              <c:numCache>
                <c:formatCode>_(* #,##0.00_);_(* \(#,##0.00\);_(* "-"??_);_(@_)</c:formatCode>
                <c:ptCount val="12"/>
                <c:pt idx="0">
                  <c:v>55.29</c:v>
                </c:pt>
                <c:pt idx="1">
                  <c:v>54.03</c:v>
                </c:pt>
                <c:pt idx="2">
                  <c:v>57.49</c:v>
                </c:pt>
                <c:pt idx="3">
                  <c:v>57.95</c:v>
                </c:pt>
                <c:pt idx="4">
                  <c:v>52.48</c:v>
                </c:pt>
                <c:pt idx="5">
                  <c:v>54.49</c:v>
                </c:pt>
                <c:pt idx="6">
                  <c:v>51.66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3-46D7-B462-2A36C4F0A287}"/>
            </c:ext>
          </c:extLst>
        </c:ser>
        <c:ser>
          <c:idx val="1"/>
          <c:order val="1"/>
          <c:tx>
            <c:strRef>
              <c:f>'Anexo 5'!$C$23</c:f>
              <c:strCache>
                <c:ptCount val="1"/>
                <c:pt idx="0">
                  <c:v>Costo consumo de alimento por cerdo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5'!$E$23:$P$23</c:f>
              <c:numCache>
                <c:formatCode>_("$"* #,##0.00_);_("$"* \(#,##0.00\);_("$"* "-"??_);_(@_)</c:formatCode>
                <c:ptCount val="12"/>
                <c:pt idx="0">
                  <c:v>397.22</c:v>
                </c:pt>
                <c:pt idx="1">
                  <c:v>419.07</c:v>
                </c:pt>
                <c:pt idx="2">
                  <c:v>446.81</c:v>
                </c:pt>
                <c:pt idx="3">
                  <c:v>438.62</c:v>
                </c:pt>
                <c:pt idx="4">
                  <c:v>412.95</c:v>
                </c:pt>
                <c:pt idx="5">
                  <c:v>429.94</c:v>
                </c:pt>
                <c:pt idx="6">
                  <c:v>445.82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3-46D7-B462-2A36C4F0A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07691775"/>
        <c:axId val="907693855"/>
      </c:barChart>
      <c:catAx>
        <c:axId val="90769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7693855"/>
        <c:crosses val="autoZero"/>
        <c:auto val="1"/>
        <c:lblAlgn val="ctr"/>
        <c:lblOffset val="100"/>
        <c:noMultiLvlLbl val="0"/>
      </c:catAx>
      <c:valAx>
        <c:axId val="907693855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769177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9FF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v>Gastos Directos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5'!$E$27:$P$27</c:f>
              <c:numCache>
                <c:formatCode>_("$"* #,##0.00_);_("$"* \(#,##0.00\);_("$"* "-"??_);_(@_)</c:formatCode>
                <c:ptCount val="12"/>
                <c:pt idx="0">
                  <c:v>88.39</c:v>
                </c:pt>
                <c:pt idx="1">
                  <c:v>88.88</c:v>
                </c:pt>
                <c:pt idx="2">
                  <c:v>78.400000000000006</c:v>
                </c:pt>
                <c:pt idx="3">
                  <c:v>83.72</c:v>
                </c:pt>
                <c:pt idx="4">
                  <c:v>75.489999999999995</c:v>
                </c:pt>
                <c:pt idx="5">
                  <c:v>69.97</c:v>
                </c:pt>
                <c:pt idx="6">
                  <c:v>73.13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13-484E-869A-3EECCBCD3715}"/>
            </c:ext>
          </c:extLst>
        </c:ser>
        <c:ser>
          <c:idx val="4"/>
          <c:order val="1"/>
          <c:tx>
            <c:v>Sueldos Prestaciones</c:v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5'!$E$28:$P$28</c:f>
              <c:numCache>
                <c:formatCode>_("$"* #,##0.00_);_("$"* \(#,##0.00\);_("$"* "-"??_);_(@_)</c:formatCode>
                <c:ptCount val="12"/>
                <c:pt idx="0">
                  <c:v>91.92</c:v>
                </c:pt>
                <c:pt idx="1">
                  <c:v>105.97</c:v>
                </c:pt>
                <c:pt idx="2">
                  <c:v>99.3</c:v>
                </c:pt>
                <c:pt idx="3">
                  <c:v>106.32</c:v>
                </c:pt>
                <c:pt idx="4">
                  <c:v>108.49</c:v>
                </c:pt>
                <c:pt idx="5">
                  <c:v>102.8</c:v>
                </c:pt>
                <c:pt idx="6">
                  <c:v>99.35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13-484E-869A-3EECCBCD3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70"/>
        <c:axId val="654912783"/>
        <c:axId val="654913199"/>
      </c:barChart>
      <c:catAx>
        <c:axId val="6549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913199"/>
        <c:crosses val="autoZero"/>
        <c:auto val="1"/>
        <c:lblAlgn val="ctr"/>
        <c:lblOffset val="100"/>
        <c:noMultiLvlLbl val="0"/>
      </c:catAx>
      <c:valAx>
        <c:axId val="65491319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9127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9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'Anexo 5'!$C$31</c:f>
              <c:strCache>
                <c:ptCount val="1"/>
                <c:pt idx="0">
                  <c:v>Alimento consumido por cerdo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5'!$E$31:$P$31</c:f>
              <c:numCache>
                <c:formatCode>_(* #,##0.00_);_(* \(#,##0.00\);_(* "-"??_);_(@_)</c:formatCode>
                <c:ptCount val="12"/>
                <c:pt idx="0">
                  <c:v>61.47</c:v>
                </c:pt>
                <c:pt idx="1">
                  <c:v>56.53</c:v>
                </c:pt>
                <c:pt idx="2">
                  <c:v>66.47</c:v>
                </c:pt>
                <c:pt idx="3">
                  <c:v>61.09</c:v>
                </c:pt>
                <c:pt idx="4">
                  <c:v>57.11</c:v>
                </c:pt>
                <c:pt idx="5">
                  <c:v>60.82</c:v>
                </c:pt>
                <c:pt idx="6">
                  <c:v>59.83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E-404B-B96B-64CA096D97FD}"/>
            </c:ext>
          </c:extLst>
        </c:ser>
        <c:ser>
          <c:idx val="1"/>
          <c:order val="1"/>
          <c:tx>
            <c:strRef>
              <c:f>'Anexo 5'!$C$32</c:f>
              <c:strCache>
                <c:ptCount val="1"/>
                <c:pt idx="0">
                  <c:v>Costo consumo de alimento por cerdo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5'!$E$32:$P$32</c:f>
              <c:numCache>
                <c:formatCode>_("$"* #,##0.00_);_("$"* \(#,##0.00\);_("$"* "-"??_);_(@_)</c:formatCode>
                <c:ptCount val="12"/>
                <c:pt idx="0">
                  <c:v>429.32</c:v>
                </c:pt>
                <c:pt idx="1">
                  <c:v>438.92</c:v>
                </c:pt>
                <c:pt idx="2">
                  <c:v>512.42999999999995</c:v>
                </c:pt>
                <c:pt idx="3">
                  <c:v>457.56</c:v>
                </c:pt>
                <c:pt idx="4">
                  <c:v>448.2</c:v>
                </c:pt>
                <c:pt idx="5">
                  <c:v>472.71</c:v>
                </c:pt>
                <c:pt idx="6">
                  <c:v>512.67999999999995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E-404B-B96B-64CA096D9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15375471"/>
        <c:axId val="915374223"/>
      </c:barChart>
      <c:catAx>
        <c:axId val="91537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5374223"/>
        <c:crosses val="autoZero"/>
        <c:auto val="1"/>
        <c:lblAlgn val="ctr"/>
        <c:lblOffset val="100"/>
        <c:noMultiLvlLbl val="0"/>
      </c:catAx>
      <c:valAx>
        <c:axId val="9153742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537547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'Anexo 5'!$C$33</c:f>
              <c:strCache>
                <c:ptCount val="1"/>
                <c:pt idx="0">
                  <c:v>Conversión alimenticia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5'!$E$33:$P$33</c:f>
              <c:numCache>
                <c:formatCode>_(* #,##0.00_);_(* \(#,##0.00\);_(* "-"??_);_(@_)</c:formatCode>
                <c:ptCount val="12"/>
                <c:pt idx="0">
                  <c:v>0.66</c:v>
                </c:pt>
                <c:pt idx="1">
                  <c:v>0.71</c:v>
                </c:pt>
                <c:pt idx="2">
                  <c:v>0.71</c:v>
                </c:pt>
                <c:pt idx="3">
                  <c:v>0.68</c:v>
                </c:pt>
                <c:pt idx="4">
                  <c:v>0.61</c:v>
                </c:pt>
                <c:pt idx="5">
                  <c:v>0.63</c:v>
                </c:pt>
                <c:pt idx="6">
                  <c:v>1.45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F-47FF-8A41-D6975C7DE49A}"/>
            </c:ext>
          </c:extLst>
        </c:ser>
        <c:ser>
          <c:idx val="3"/>
          <c:order val="1"/>
          <c:tx>
            <c:strRef>
              <c:f>'Anexo 5'!$C$34</c:f>
              <c:strCache>
                <c:ptCount val="1"/>
                <c:pt idx="0">
                  <c:v>Costo converisión alimenticia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5'!$E$34:$P$34</c:f>
              <c:numCache>
                <c:formatCode>_("$"* #,##0.00_);_("$"* \(#,##0.00\);_("$"* "-"??_);_(@_)</c:formatCode>
                <c:ptCount val="12"/>
                <c:pt idx="0">
                  <c:v>4.58</c:v>
                </c:pt>
                <c:pt idx="1">
                  <c:v>5.64</c:v>
                </c:pt>
                <c:pt idx="2">
                  <c:v>5.51</c:v>
                </c:pt>
                <c:pt idx="3">
                  <c:v>5.08</c:v>
                </c:pt>
                <c:pt idx="4">
                  <c:v>4.72</c:v>
                </c:pt>
                <c:pt idx="5">
                  <c:v>4.58</c:v>
                </c:pt>
                <c:pt idx="6">
                  <c:v>12.06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F-47FF-8A41-D6975C7DE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15533327"/>
        <c:axId val="915523343"/>
      </c:barChart>
      <c:catAx>
        <c:axId val="91553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5523343"/>
        <c:crosses val="autoZero"/>
        <c:auto val="1"/>
        <c:lblAlgn val="ctr"/>
        <c:lblOffset val="100"/>
        <c:noMultiLvlLbl val="0"/>
      </c:catAx>
      <c:valAx>
        <c:axId val="91552334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553332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v>Gastos Directos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7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5'!$E$38:$P$38</c:f>
              <c:numCache>
                <c:formatCode>_("$"* #,##0.00_);_("$"* \(#,##0.00\);_("$"* "-"??_);_(@_)</c:formatCode>
                <c:ptCount val="12"/>
                <c:pt idx="0">
                  <c:v>108.55</c:v>
                </c:pt>
                <c:pt idx="1">
                  <c:v>99.96</c:v>
                </c:pt>
                <c:pt idx="2">
                  <c:v>95.59</c:v>
                </c:pt>
                <c:pt idx="3">
                  <c:v>98.88</c:v>
                </c:pt>
                <c:pt idx="4">
                  <c:v>91.98</c:v>
                </c:pt>
                <c:pt idx="5">
                  <c:v>93.58</c:v>
                </c:pt>
                <c:pt idx="6">
                  <c:v>97.7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CC-437A-9942-9B7759E0FCAA}"/>
            </c:ext>
          </c:extLst>
        </c:ser>
        <c:ser>
          <c:idx val="4"/>
          <c:order val="1"/>
          <c:tx>
            <c:v>Sueldos Prestaciones</c:v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lang="en-US" sz="7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5'!$E$39:$P$39</c:f>
              <c:numCache>
                <c:formatCode>_("$"* #,##0.00_);_("$"* \(#,##0.00\);_("$"* "-"??_);_(@_)</c:formatCode>
                <c:ptCount val="12"/>
                <c:pt idx="0">
                  <c:v>126.65</c:v>
                </c:pt>
                <c:pt idx="1">
                  <c:v>136.84</c:v>
                </c:pt>
                <c:pt idx="2">
                  <c:v>144.57</c:v>
                </c:pt>
                <c:pt idx="3">
                  <c:v>143.13</c:v>
                </c:pt>
                <c:pt idx="4">
                  <c:v>143.80000000000001</c:v>
                </c:pt>
                <c:pt idx="5">
                  <c:v>147.09</c:v>
                </c:pt>
                <c:pt idx="6">
                  <c:v>145.52000000000001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CC-437A-9942-9B7759E0F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18682911"/>
        <c:axId val="918675423"/>
      </c:barChart>
      <c:catAx>
        <c:axId val="9186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75423"/>
        <c:crosses val="autoZero"/>
        <c:auto val="1"/>
        <c:lblAlgn val="ctr"/>
        <c:lblOffset val="100"/>
        <c:noMultiLvlLbl val="0"/>
      </c:catAx>
      <c:valAx>
        <c:axId val="9186754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8291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'Anexo 5'!$C$45</c:f>
              <c:strCache>
                <c:ptCount val="1"/>
                <c:pt idx="0">
                  <c:v>Alimento consumido por cerdo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5'!$E$45:$P$45</c:f>
              <c:numCache>
                <c:formatCode>0.00</c:formatCode>
                <c:ptCount val="12"/>
                <c:pt idx="0">
                  <c:v>190.31</c:v>
                </c:pt>
                <c:pt idx="1">
                  <c:v>185.9</c:v>
                </c:pt>
                <c:pt idx="2">
                  <c:v>180.63</c:v>
                </c:pt>
                <c:pt idx="3">
                  <c:v>200.86</c:v>
                </c:pt>
                <c:pt idx="4">
                  <c:v>205.85</c:v>
                </c:pt>
                <c:pt idx="5">
                  <c:v>230.24</c:v>
                </c:pt>
                <c:pt idx="6">
                  <c:v>196.7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E-45F6-B5CE-9226B6868929}"/>
            </c:ext>
          </c:extLst>
        </c:ser>
        <c:ser>
          <c:idx val="1"/>
          <c:order val="1"/>
          <c:tx>
            <c:strRef>
              <c:f>'Anexo 5'!$C$46</c:f>
              <c:strCache>
                <c:ptCount val="1"/>
                <c:pt idx="0">
                  <c:v>Costo consumo de alimento por cerdo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5'!$E$46:$P$46</c:f>
              <c:numCache>
                <c:formatCode>_("$"* #,##0.00_);_("$"* \(#,##0.00\);_("$"* "-"??_);_(@_)</c:formatCode>
                <c:ptCount val="12"/>
                <c:pt idx="0">
                  <c:v>1506.45</c:v>
                </c:pt>
                <c:pt idx="1">
                  <c:v>1498.3</c:v>
                </c:pt>
                <c:pt idx="2">
                  <c:v>1493.42</c:v>
                </c:pt>
                <c:pt idx="3">
                  <c:v>1820.09</c:v>
                </c:pt>
                <c:pt idx="4">
                  <c:v>2208.31</c:v>
                </c:pt>
                <c:pt idx="5">
                  <c:v>2411.3000000000002</c:v>
                </c:pt>
                <c:pt idx="6">
                  <c:v>2087.12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E-45F6-B5CE-9226B6868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60"/>
        <c:axId val="918688735"/>
        <c:axId val="918684991"/>
      </c:barChart>
      <c:catAx>
        <c:axId val="91868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84991"/>
        <c:crosses val="autoZero"/>
        <c:auto val="1"/>
        <c:lblAlgn val="ctr"/>
        <c:lblOffset val="100"/>
        <c:noMultiLvlLbl val="0"/>
      </c:catAx>
      <c:valAx>
        <c:axId val="91868499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8873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42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'Anexo 5'!$C$47</c:f>
              <c:strCache>
                <c:ptCount val="1"/>
                <c:pt idx="0">
                  <c:v>Conversión alimenticia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5'!$E$47:$P$47</c:f>
              <c:numCache>
                <c:formatCode>0.00</c:formatCode>
                <c:ptCount val="12"/>
                <c:pt idx="0">
                  <c:v>10.66</c:v>
                </c:pt>
                <c:pt idx="1">
                  <c:v>10.81</c:v>
                </c:pt>
                <c:pt idx="2">
                  <c:v>15.73</c:v>
                </c:pt>
                <c:pt idx="3">
                  <c:v>15.02</c:v>
                </c:pt>
                <c:pt idx="4">
                  <c:v>22.37</c:v>
                </c:pt>
                <c:pt idx="5">
                  <c:v>23.03</c:v>
                </c:pt>
                <c:pt idx="6">
                  <c:v>8.98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F-4E94-BF01-842B62631C1A}"/>
            </c:ext>
          </c:extLst>
        </c:ser>
        <c:ser>
          <c:idx val="1"/>
          <c:order val="1"/>
          <c:tx>
            <c:strRef>
              <c:f>'Anexo 5'!$C$48</c:f>
              <c:strCache>
                <c:ptCount val="1"/>
                <c:pt idx="0">
                  <c:v>Costo converisión alimenticia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5'!$E$48:$P$48</c:f>
              <c:numCache>
                <c:formatCode>_("$"* #,##0.00_);_("$"* \(#,##0.00\);_("$"* "-"??_);_(@_)</c:formatCode>
                <c:ptCount val="12"/>
                <c:pt idx="0">
                  <c:v>83.6</c:v>
                </c:pt>
                <c:pt idx="1">
                  <c:v>86.66</c:v>
                </c:pt>
                <c:pt idx="2">
                  <c:v>128.78</c:v>
                </c:pt>
                <c:pt idx="3">
                  <c:v>142.88</c:v>
                </c:pt>
                <c:pt idx="4">
                  <c:v>241.15</c:v>
                </c:pt>
                <c:pt idx="5">
                  <c:v>249.93</c:v>
                </c:pt>
                <c:pt idx="6">
                  <c:v>96.86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F-4E94-BF01-842B62631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1025354847"/>
        <c:axId val="1025359839"/>
      </c:barChart>
      <c:catAx>
        <c:axId val="102535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59839"/>
        <c:crosses val="autoZero"/>
        <c:auto val="1"/>
        <c:lblAlgn val="ctr"/>
        <c:lblOffset val="100"/>
        <c:noMultiLvlLbl val="0"/>
      </c:catAx>
      <c:valAx>
        <c:axId val="102535983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5484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42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0"/>
          <c:tx>
            <c:v>Gastos Directos</c:v>
          </c:tx>
          <c:spPr>
            <a:gradFill rotWithShape="1">
              <a:gsLst>
                <a:gs pos="0">
                  <a:schemeClr val="accent4">
                    <a:tint val="50000"/>
                    <a:satMod val="300000"/>
                  </a:schemeClr>
                </a:gs>
                <a:gs pos="35000">
                  <a:schemeClr val="accent4">
                    <a:tint val="37000"/>
                    <a:satMod val="300000"/>
                  </a:schemeClr>
                </a:gs>
                <a:gs pos="100000">
                  <a:schemeClr val="accent4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5'!$E$52:$P$52</c:f>
              <c:numCache>
                <c:formatCode>_("$"* #,##0.00_);_("$"* \(#,##0.00\);_("$"* "-"??_);_(@_)</c:formatCode>
                <c:ptCount val="12"/>
                <c:pt idx="0">
                  <c:v>18.41</c:v>
                </c:pt>
                <c:pt idx="1">
                  <c:v>21.12</c:v>
                </c:pt>
                <c:pt idx="2">
                  <c:v>19.190000000000001</c:v>
                </c:pt>
                <c:pt idx="3">
                  <c:v>18.89</c:v>
                </c:pt>
                <c:pt idx="4">
                  <c:v>19.600000000000001</c:v>
                </c:pt>
                <c:pt idx="5">
                  <c:v>25.93</c:v>
                </c:pt>
                <c:pt idx="6">
                  <c:v>21.12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F-4CA0-9482-6FC395E7BDBD}"/>
            </c:ext>
          </c:extLst>
        </c:ser>
        <c:ser>
          <c:idx val="4"/>
          <c:order val="1"/>
          <c:tx>
            <c:v>Sueldos y Prestaciones</c:v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5'!$E$53:$P$53</c:f>
              <c:numCache>
                <c:formatCode>_("$"* #,##0.00_);_("$"* \(#,##0.00\);_("$"* "-"??_);_(@_)</c:formatCode>
                <c:ptCount val="12"/>
                <c:pt idx="0">
                  <c:v>63.39</c:v>
                </c:pt>
                <c:pt idx="1">
                  <c:v>64.180000000000007</c:v>
                </c:pt>
                <c:pt idx="2">
                  <c:v>64.55</c:v>
                </c:pt>
                <c:pt idx="3">
                  <c:v>73.180000000000007</c:v>
                </c:pt>
                <c:pt idx="4">
                  <c:v>62.08</c:v>
                </c:pt>
                <c:pt idx="5">
                  <c:v>73.760000000000005</c:v>
                </c:pt>
                <c:pt idx="6">
                  <c:v>67.56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F-4CA0-9482-6FC395E7BD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50"/>
        <c:axId val="1025371903"/>
        <c:axId val="1025370655"/>
      </c:barChart>
      <c:catAx>
        <c:axId val="102537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70655"/>
        <c:crosses val="autoZero"/>
        <c:auto val="1"/>
        <c:lblAlgn val="ctr"/>
        <c:lblOffset val="100"/>
        <c:noMultiLvlLbl val="0"/>
      </c:catAx>
      <c:valAx>
        <c:axId val="1025370655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719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42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'Anexo 5'!$C$40</c:f>
              <c:strCache>
                <c:ptCount val="1"/>
                <c:pt idx="0">
                  <c:v>Muertes destete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5'!$E$40:$P$40</c:f>
              <c:numCache>
                <c:formatCode>_-* #,##0_-;\-* #,##0_-;_-* "-"??_-;_-@_-</c:formatCode>
                <c:ptCount val="12"/>
                <c:pt idx="0">
                  <c:v>55</c:v>
                </c:pt>
                <c:pt idx="1">
                  <c:v>87</c:v>
                </c:pt>
                <c:pt idx="2">
                  <c:v>42</c:v>
                </c:pt>
                <c:pt idx="3">
                  <c:v>38</c:v>
                </c:pt>
                <c:pt idx="4">
                  <c:v>40</c:v>
                </c:pt>
                <c:pt idx="5">
                  <c:v>18</c:v>
                </c:pt>
                <c:pt idx="6">
                  <c:v>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E0-4F2D-A742-9D82D8F3FBB2}"/>
            </c:ext>
          </c:extLst>
        </c:ser>
        <c:ser>
          <c:idx val="2"/>
          <c:order val="1"/>
          <c:tx>
            <c:strRef>
              <c:f>'Anexo 5'!$C$54</c:f>
              <c:strCache>
                <c:ptCount val="1"/>
                <c:pt idx="0">
                  <c:v>Muertes engorda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50000"/>
                    <a:satMod val="300000"/>
                  </a:schemeClr>
                </a:gs>
                <a:gs pos="35000">
                  <a:schemeClr val="accent5">
                    <a:tint val="37000"/>
                    <a:satMod val="300000"/>
                  </a:schemeClr>
                </a:gs>
                <a:gs pos="100000">
                  <a:schemeClr val="accent5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5'!$E$54:$P$54</c:f>
              <c:numCache>
                <c:formatCode>0</c:formatCode>
                <c:ptCount val="12"/>
                <c:pt idx="0">
                  <c:v>57</c:v>
                </c:pt>
                <c:pt idx="1">
                  <c:v>96</c:v>
                </c:pt>
                <c:pt idx="2">
                  <c:v>72</c:v>
                </c:pt>
                <c:pt idx="3">
                  <c:v>67</c:v>
                </c:pt>
                <c:pt idx="4">
                  <c:v>88</c:v>
                </c:pt>
                <c:pt idx="5">
                  <c:v>140</c:v>
                </c:pt>
                <c:pt idx="6">
                  <c:v>129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E0-4F2D-A742-9D82D8F3FB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96334751"/>
        <c:axId val="996342239"/>
      </c:barChart>
      <c:catAx>
        <c:axId val="9963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6342239"/>
        <c:crosses val="autoZero"/>
        <c:auto val="1"/>
        <c:lblAlgn val="ctr"/>
        <c:lblOffset val="100"/>
        <c:noMultiLvlLbl val="0"/>
      </c:catAx>
      <c:valAx>
        <c:axId val="99634223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633475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505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449764253122925"/>
          <c:y val="6.7308011966082923E-2"/>
          <c:w val="0.71466831690379828"/>
          <c:h val="0.42945546999252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'Anexo 5'!$C$42</c:f>
              <c:strCache>
                <c:ptCount val="1"/>
                <c:pt idx="0">
                  <c:v>Perdida total por muertes destete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5'!$E$42:$P$42</c:f>
              <c:numCache>
                <c:formatCode>_("$"* #,##0.00_);_("$"* \(#,##0.00\);_("$"* "-"??_);_(@_)</c:formatCode>
                <c:ptCount val="12"/>
                <c:pt idx="0">
                  <c:v>53670.67</c:v>
                </c:pt>
                <c:pt idx="1">
                  <c:v>89765.3</c:v>
                </c:pt>
                <c:pt idx="2">
                  <c:v>46824.85</c:v>
                </c:pt>
                <c:pt idx="3">
                  <c:v>38505.019999999997</c:v>
                </c:pt>
                <c:pt idx="4">
                  <c:v>38054.480000000003</c:v>
                </c:pt>
                <c:pt idx="5">
                  <c:v>19918.240000000002</c:v>
                </c:pt>
                <c:pt idx="6">
                  <c:v>36159.910000000003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8-4CE9-8927-D6E75607BF18}"/>
            </c:ext>
          </c:extLst>
        </c:ser>
        <c:ser>
          <c:idx val="1"/>
          <c:order val="1"/>
          <c:tx>
            <c:strRef>
              <c:f>'Anexo 5'!$C$56</c:f>
              <c:strCache>
                <c:ptCount val="1"/>
                <c:pt idx="0">
                  <c:v>Perdida total por muertes engorda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5'!$E$56:$P$56</c:f>
              <c:numCache>
                <c:formatCode>_("$"* #,##0.00_);_("$"* \(#,##0.00\);_("$"* "-"??_);_(@_)</c:formatCode>
                <c:ptCount val="12"/>
                <c:pt idx="0">
                  <c:v>294894.56</c:v>
                </c:pt>
                <c:pt idx="1">
                  <c:v>500383.94</c:v>
                </c:pt>
                <c:pt idx="2">
                  <c:v>215492.47</c:v>
                </c:pt>
                <c:pt idx="3">
                  <c:v>242549.26</c:v>
                </c:pt>
                <c:pt idx="4">
                  <c:v>352607.18</c:v>
                </c:pt>
                <c:pt idx="5">
                  <c:v>646029.15</c:v>
                </c:pt>
                <c:pt idx="6">
                  <c:v>779367.08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B8-4CE9-8927-D6E75607BF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60"/>
        <c:axId val="997548447"/>
        <c:axId val="997540127"/>
      </c:barChart>
      <c:catAx>
        <c:axId val="997548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7540127"/>
        <c:crosses val="autoZero"/>
        <c:auto val="1"/>
        <c:lblAlgn val="ctr"/>
        <c:lblOffset val="100"/>
        <c:noMultiLvlLbl val="0"/>
      </c:catAx>
      <c:valAx>
        <c:axId val="997540127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7548447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505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'Anexo 5'!$C$43</c:f>
              <c:strCache>
                <c:ptCount val="1"/>
                <c:pt idx="0">
                  <c:v>Vida de cerdos que murieron en corral en promedio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5'!$E$43:$P$43</c:f>
              <c:numCache>
                <c:formatCode>_-* #,##0_-;\-* #,##0_-;_-* "-"??_-;_-@_-</c:formatCode>
                <c:ptCount val="12"/>
                <c:pt idx="0">
                  <c:v>57</c:v>
                </c:pt>
                <c:pt idx="1">
                  <c:v>64</c:v>
                </c:pt>
                <c:pt idx="2">
                  <c:v>66</c:v>
                </c:pt>
                <c:pt idx="3">
                  <c:v>74</c:v>
                </c:pt>
                <c:pt idx="4">
                  <c:v>68</c:v>
                </c:pt>
                <c:pt idx="5">
                  <c:v>61</c:v>
                </c:pt>
                <c:pt idx="6">
                  <c:v>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6-42CD-9529-BE82313F0739}"/>
            </c:ext>
          </c:extLst>
        </c:ser>
        <c:ser>
          <c:idx val="1"/>
          <c:order val="1"/>
          <c:tx>
            <c:strRef>
              <c:f>'Anexo 5'!$C$57</c:f>
              <c:strCache>
                <c:ptCount val="1"/>
                <c:pt idx="0">
                  <c:v>Vida de cerdos que murieron en corral en promedio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5'!$E$57:$P$57</c:f>
              <c:numCache>
                <c:formatCode>_-* #,##0_-;\-* #,##0_-;_-* "-"??_-;_-@_-</c:formatCode>
                <c:ptCount val="12"/>
                <c:pt idx="0">
                  <c:v>118</c:v>
                </c:pt>
                <c:pt idx="1">
                  <c:v>150</c:v>
                </c:pt>
                <c:pt idx="2">
                  <c:v>139</c:v>
                </c:pt>
                <c:pt idx="3">
                  <c:v>160</c:v>
                </c:pt>
                <c:pt idx="4">
                  <c:v>149</c:v>
                </c:pt>
                <c:pt idx="5">
                  <c:v>125</c:v>
                </c:pt>
                <c:pt idx="6">
                  <c:v>127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B6-42CD-9529-BE82313F0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917343023"/>
        <c:axId val="917343439"/>
      </c:lineChart>
      <c:catAx>
        <c:axId val="91734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7343439"/>
        <c:crosses val="autoZero"/>
        <c:auto val="1"/>
        <c:lblAlgn val="ctr"/>
        <c:lblOffset val="100"/>
        <c:noMultiLvlLbl val="0"/>
      </c:catAx>
      <c:valAx>
        <c:axId val="91734343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734302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505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Complemento Alimenticio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5'!$E$24:$P$24</c:f>
              <c:numCache>
                <c:formatCode>_("$"* #,##0.00_);_("$"* \(#,##0.00\);_("$"* "-"??_);_(@_)</c:formatCode>
                <c:ptCount val="12"/>
                <c:pt idx="0">
                  <c:v>69.7</c:v>
                </c:pt>
                <c:pt idx="1">
                  <c:v>26.56</c:v>
                </c:pt>
                <c:pt idx="2">
                  <c:v>22.6</c:v>
                </c:pt>
                <c:pt idx="3">
                  <c:v>34.96</c:v>
                </c:pt>
                <c:pt idx="4">
                  <c:v>24.67</c:v>
                </c:pt>
                <c:pt idx="5">
                  <c:v>68.45</c:v>
                </c:pt>
                <c:pt idx="6">
                  <c:v>34.79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F2-4181-917C-A436DC6AE239}"/>
            </c:ext>
          </c:extLst>
        </c:ser>
        <c:ser>
          <c:idx val="1"/>
          <c:order val="1"/>
          <c:tx>
            <c:v>Medicamento Prev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5'!$E$25:$P$25</c:f>
              <c:numCache>
                <c:formatCode>_("$"* #,##0.00_);_("$"* \(#,##0.00\);_("$"* "-"??_);_(@_)</c:formatCode>
                <c:ptCount val="12"/>
                <c:pt idx="0">
                  <c:v>50.53</c:v>
                </c:pt>
                <c:pt idx="1">
                  <c:v>49.7</c:v>
                </c:pt>
                <c:pt idx="2">
                  <c:v>50.14</c:v>
                </c:pt>
                <c:pt idx="3">
                  <c:v>41.15</c:v>
                </c:pt>
                <c:pt idx="4">
                  <c:v>45.93</c:v>
                </c:pt>
                <c:pt idx="5">
                  <c:v>76.73</c:v>
                </c:pt>
                <c:pt idx="6">
                  <c:v>65.56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F2-4181-917C-A436DC6AE239}"/>
            </c:ext>
          </c:extLst>
        </c:ser>
        <c:ser>
          <c:idx val="2"/>
          <c:order val="2"/>
          <c:tx>
            <c:v>Material Vet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5'!$E$26:$P$26</c:f>
              <c:numCache>
                <c:formatCode>_("$"* #,##0.00_);_("$"* \(#,##0.00\);_("$"* "-"??_);_(@_)</c:formatCode>
                <c:ptCount val="12"/>
                <c:pt idx="0">
                  <c:v>15.17</c:v>
                </c:pt>
                <c:pt idx="1">
                  <c:v>11.73</c:v>
                </c:pt>
                <c:pt idx="2">
                  <c:v>32</c:v>
                </c:pt>
                <c:pt idx="3">
                  <c:v>19.100000000000001</c:v>
                </c:pt>
                <c:pt idx="4">
                  <c:v>15.2</c:v>
                </c:pt>
                <c:pt idx="5">
                  <c:v>19.48</c:v>
                </c:pt>
                <c:pt idx="6">
                  <c:v>17.34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F2-4181-917C-A436DC6AE2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60"/>
        <c:axId val="654912783"/>
        <c:axId val="654913199"/>
      </c:barChart>
      <c:catAx>
        <c:axId val="6549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913199"/>
        <c:crosses val="autoZero"/>
        <c:auto val="1"/>
        <c:lblAlgn val="ctr"/>
        <c:lblOffset val="100"/>
        <c:noMultiLvlLbl val="0"/>
      </c:catAx>
      <c:valAx>
        <c:axId val="654913199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549127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9FF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Complemento Alimenticio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5'!$E$35:$P$35</c:f>
              <c:numCache>
                <c:formatCode>_(* #,##0.00_);_(* \(#,##0.00\);_(* "-"??_);_(@_)</c:formatCode>
                <c:ptCount val="12"/>
                <c:pt idx="0">
                  <c:v>122.19</c:v>
                </c:pt>
                <c:pt idx="1">
                  <c:v>130.02000000000001</c:v>
                </c:pt>
                <c:pt idx="2">
                  <c:v>138.6</c:v>
                </c:pt>
                <c:pt idx="3">
                  <c:v>116.37</c:v>
                </c:pt>
                <c:pt idx="4">
                  <c:v>114.65</c:v>
                </c:pt>
                <c:pt idx="5">
                  <c:v>151.91999999999999</c:v>
                </c:pt>
                <c:pt idx="6">
                  <c:v>132.62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6-4C3B-A2AB-8CF7BBA61EBB}"/>
            </c:ext>
          </c:extLst>
        </c:ser>
        <c:ser>
          <c:idx val="1"/>
          <c:order val="1"/>
          <c:tx>
            <c:v>Medicamento Prev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5'!$E$36:$P$36</c:f>
              <c:numCache>
                <c:formatCode>_(* #,##0.00_);_(* \(#,##0.00\);_(* "-"??_);_(@_)</c:formatCode>
                <c:ptCount val="12"/>
                <c:pt idx="0">
                  <c:v>127.92</c:v>
                </c:pt>
                <c:pt idx="1">
                  <c:v>144.69999999999999</c:v>
                </c:pt>
                <c:pt idx="2">
                  <c:v>166.54</c:v>
                </c:pt>
                <c:pt idx="3">
                  <c:v>110.99</c:v>
                </c:pt>
                <c:pt idx="4">
                  <c:v>100.29</c:v>
                </c:pt>
                <c:pt idx="5">
                  <c:v>140.87</c:v>
                </c:pt>
                <c:pt idx="6">
                  <c:v>138.09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6-4C3B-A2AB-8CF7BBA61EBB}"/>
            </c:ext>
          </c:extLst>
        </c:ser>
        <c:ser>
          <c:idx val="2"/>
          <c:order val="2"/>
          <c:tx>
            <c:v>Material Vet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5'!$E$37:$P$37</c:f>
              <c:numCache>
                <c:formatCode>_("$"* #,##0.00_);_("$"* \(#,##0.00\);_("$"* "-"??_);_(@_)</c:formatCode>
                <c:ptCount val="12"/>
                <c:pt idx="0">
                  <c:v>22.19</c:v>
                </c:pt>
                <c:pt idx="1">
                  <c:v>16.309999999999999</c:v>
                </c:pt>
                <c:pt idx="2">
                  <c:v>34.71</c:v>
                </c:pt>
                <c:pt idx="3">
                  <c:v>24.98</c:v>
                </c:pt>
                <c:pt idx="4">
                  <c:v>18.27</c:v>
                </c:pt>
                <c:pt idx="5">
                  <c:v>27.01</c:v>
                </c:pt>
                <c:pt idx="6">
                  <c:v>22.72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6-4C3B-A2AB-8CF7BBA61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50"/>
        <c:axId val="918682911"/>
        <c:axId val="918675423"/>
      </c:barChart>
      <c:catAx>
        <c:axId val="9186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75423"/>
        <c:crosses val="autoZero"/>
        <c:auto val="1"/>
        <c:lblAlgn val="ctr"/>
        <c:lblOffset val="100"/>
        <c:noMultiLvlLbl val="0"/>
      </c:catAx>
      <c:valAx>
        <c:axId val="9186754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1868291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00B0F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Complemento Alimencitio</c:v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5'!$E$49:$P$49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21.29</c:v>
                </c:pt>
                <c:pt idx="3">
                  <c:v>0.24</c:v>
                </c:pt>
                <c:pt idx="4">
                  <c:v>9.3699999999999992</c:v>
                </c:pt>
                <c:pt idx="5">
                  <c:v>12.14</c:v>
                </c:pt>
                <c:pt idx="6">
                  <c:v>15.04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0B-4A5B-A0E8-77936450DFDA}"/>
            </c:ext>
          </c:extLst>
        </c:ser>
        <c:ser>
          <c:idx val="1"/>
          <c:order val="1"/>
          <c:tx>
            <c:v>Medicamento Preventivo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5'!$E$50:$P$50</c:f>
              <c:numCache>
                <c:formatCode>_(* #,##0.00_);_(* \(#,##0.00\);_(* "-"??_);_(@_)</c:formatCode>
                <c:ptCount val="12"/>
                <c:pt idx="0">
                  <c:v>16.95</c:v>
                </c:pt>
                <c:pt idx="1">
                  <c:v>22.49</c:v>
                </c:pt>
                <c:pt idx="2">
                  <c:v>16.13</c:v>
                </c:pt>
                <c:pt idx="3">
                  <c:v>22.02</c:v>
                </c:pt>
                <c:pt idx="4">
                  <c:v>24.58</c:v>
                </c:pt>
                <c:pt idx="5">
                  <c:v>42.15</c:v>
                </c:pt>
                <c:pt idx="6">
                  <c:v>40.520000000000003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0B-4A5B-A0E8-77936450DFDA}"/>
            </c:ext>
          </c:extLst>
        </c:ser>
        <c:ser>
          <c:idx val="2"/>
          <c:order val="2"/>
          <c:tx>
            <c:v>Material Veterinario</c:v>
          </c:tx>
          <c:spPr>
            <a:gradFill rotWithShape="1">
              <a:gsLst>
                <a:gs pos="0">
                  <a:schemeClr val="accent3">
                    <a:tint val="50000"/>
                    <a:satMod val="300000"/>
                  </a:schemeClr>
                </a:gs>
                <a:gs pos="35000">
                  <a:schemeClr val="accent3">
                    <a:tint val="37000"/>
                    <a:satMod val="300000"/>
                  </a:schemeClr>
                </a:gs>
                <a:gs pos="100000">
                  <a:schemeClr val="accent3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'Anexo 5'!$E$9:$P$9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'Anexo 5'!$E$51:$P$51</c:f>
              <c:numCache>
                <c:formatCode>_("$"* #,##0.00_);_("$"* \(#,##0.00\);_("$"* "-"??_);_(@_)</c:formatCode>
                <c:ptCount val="12"/>
                <c:pt idx="0">
                  <c:v>6.29</c:v>
                </c:pt>
                <c:pt idx="1">
                  <c:v>14.19</c:v>
                </c:pt>
                <c:pt idx="2">
                  <c:v>12.27</c:v>
                </c:pt>
                <c:pt idx="3">
                  <c:v>11.05</c:v>
                </c:pt>
                <c:pt idx="4">
                  <c:v>14.88</c:v>
                </c:pt>
                <c:pt idx="5">
                  <c:v>22.28</c:v>
                </c:pt>
                <c:pt idx="6">
                  <c:v>15.84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0B-4A5B-A0E8-77936450DF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50"/>
        <c:axId val="1025371903"/>
        <c:axId val="1025370655"/>
      </c:barChart>
      <c:catAx>
        <c:axId val="102537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70655"/>
        <c:crosses val="autoZero"/>
        <c:auto val="1"/>
        <c:lblAlgn val="ctr"/>
        <c:lblOffset val="100"/>
        <c:noMultiLvlLbl val="0"/>
      </c:catAx>
      <c:valAx>
        <c:axId val="1025370655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537190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rgbClr val="FF9429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2775</xdr:colOff>
      <xdr:row>15</xdr:row>
      <xdr:rowOff>1200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41DC6-50C3-41E0-952C-215490EB8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2</xdr:col>
      <xdr:colOff>2775</xdr:colOff>
      <xdr:row>30</xdr:row>
      <xdr:rowOff>1200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0D36BB6-6A55-4829-B524-2673FBAE3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2</xdr:col>
      <xdr:colOff>2775</xdr:colOff>
      <xdr:row>45</xdr:row>
      <xdr:rowOff>1200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0550885-FCFF-4F35-A72B-6157209D0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1</xdr:row>
      <xdr:rowOff>0</xdr:rowOff>
    </xdr:from>
    <xdr:to>
      <xdr:col>4</xdr:col>
      <xdr:colOff>2775</xdr:colOff>
      <xdr:row>15</xdr:row>
      <xdr:rowOff>1200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2ACAC84-7A1A-40AD-9636-87E0350D2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16</xdr:row>
      <xdr:rowOff>0</xdr:rowOff>
    </xdr:from>
    <xdr:to>
      <xdr:col>4</xdr:col>
      <xdr:colOff>2775</xdr:colOff>
      <xdr:row>30</xdr:row>
      <xdr:rowOff>1200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D337FFD-6F61-4ABE-8BCD-A5D90513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31</xdr:row>
      <xdr:rowOff>0</xdr:rowOff>
    </xdr:from>
    <xdr:to>
      <xdr:col>4</xdr:col>
      <xdr:colOff>2775</xdr:colOff>
      <xdr:row>45</xdr:row>
      <xdr:rowOff>1200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97DD0EA-5285-4FF4-A221-56E7F8970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6</xdr:col>
      <xdr:colOff>2775</xdr:colOff>
      <xdr:row>15</xdr:row>
      <xdr:rowOff>1200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6986815-2168-46B3-B80C-262B76A69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16</xdr:row>
      <xdr:rowOff>0</xdr:rowOff>
    </xdr:from>
    <xdr:to>
      <xdr:col>6</xdr:col>
      <xdr:colOff>2775</xdr:colOff>
      <xdr:row>30</xdr:row>
      <xdr:rowOff>1200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F81B398-5CBB-4366-BEA2-E42AFA396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31</xdr:row>
      <xdr:rowOff>0</xdr:rowOff>
    </xdr:from>
    <xdr:to>
      <xdr:col>6</xdr:col>
      <xdr:colOff>2775</xdr:colOff>
      <xdr:row>45</xdr:row>
      <xdr:rowOff>1200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5FA87AEC-C4E9-4485-B428-D0DA037CD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</xdr:row>
      <xdr:rowOff>0</xdr:rowOff>
    </xdr:from>
    <xdr:to>
      <xdr:col>8</xdr:col>
      <xdr:colOff>2775</xdr:colOff>
      <xdr:row>15</xdr:row>
      <xdr:rowOff>1200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AFACFEC9-4765-4442-A3C1-B3593543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8</xdr:col>
      <xdr:colOff>2775</xdr:colOff>
      <xdr:row>30</xdr:row>
      <xdr:rowOff>1200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279D2E1-D86C-4D1C-8443-CC1671736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8</xdr:col>
      <xdr:colOff>2775</xdr:colOff>
      <xdr:row>45</xdr:row>
      <xdr:rowOff>1200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DC1CE7BA-B0E0-4AA4-BB9E-E6CFD19C2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10</xdr:col>
      <xdr:colOff>2775</xdr:colOff>
      <xdr:row>15</xdr:row>
      <xdr:rowOff>1200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382830C-68AA-4B78-8636-B481EF820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10583</xdr:colOff>
      <xdr:row>16</xdr:row>
      <xdr:rowOff>0</xdr:rowOff>
    </xdr:from>
    <xdr:to>
      <xdr:col>10</xdr:col>
      <xdr:colOff>13358</xdr:colOff>
      <xdr:row>30</xdr:row>
      <xdr:rowOff>1200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279E9AC9-E72D-4C49-8E15-443961AC2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31</xdr:row>
      <xdr:rowOff>0</xdr:rowOff>
    </xdr:from>
    <xdr:to>
      <xdr:col>10</xdr:col>
      <xdr:colOff>2775</xdr:colOff>
      <xdr:row>45</xdr:row>
      <xdr:rowOff>1200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4AD73EE-4916-4F6A-BEDB-F529E9EE2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46</xdr:row>
      <xdr:rowOff>0</xdr:rowOff>
    </xdr:from>
    <xdr:to>
      <xdr:col>4</xdr:col>
      <xdr:colOff>2775</xdr:colOff>
      <xdr:row>60</xdr:row>
      <xdr:rowOff>1199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C5CB0D8E-69E5-4B8B-AAD9-32F91C797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0</xdr:colOff>
      <xdr:row>46</xdr:row>
      <xdr:rowOff>0</xdr:rowOff>
    </xdr:from>
    <xdr:to>
      <xdr:col>6</xdr:col>
      <xdr:colOff>2775</xdr:colOff>
      <xdr:row>60</xdr:row>
      <xdr:rowOff>1201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34E1EB53-B758-4569-A197-B5AC8A02D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46</xdr:row>
      <xdr:rowOff>0</xdr:rowOff>
    </xdr:from>
    <xdr:to>
      <xdr:col>8</xdr:col>
      <xdr:colOff>2775</xdr:colOff>
      <xdr:row>60</xdr:row>
      <xdr:rowOff>1201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5A29BC86-8FEC-4F3E-9409-67B8827F8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EC9E-3507-48C0-86C6-01C50ACB4934}">
  <dimension ref="B1:J1"/>
  <sheetViews>
    <sheetView showGridLines="0" tabSelected="1" zoomScale="50" zoomScaleNormal="50" workbookViewId="0">
      <selection activeCell="E30" sqref="E30"/>
    </sheetView>
  </sheetViews>
  <sheetFormatPr baseColWidth="10" defaultColWidth="2.7109375" defaultRowHeight="12" customHeight="1"/>
  <cols>
    <col min="2" max="2" width="55.5703125" customWidth="1"/>
    <col min="4" max="4" width="55.5703125" customWidth="1"/>
    <col min="6" max="6" width="55.5703125" customWidth="1"/>
    <col min="8" max="8" width="55.5703125" customWidth="1"/>
    <col min="10" max="10" width="55.5703125" customWidth="1"/>
    <col min="12" max="12" width="55.5703125" customWidth="1"/>
    <col min="14" max="14" width="55.5703125" customWidth="1"/>
  </cols>
  <sheetData>
    <row r="1" spans="2:10" ht="12" customHeight="1">
      <c r="B1" s="170" t="s">
        <v>352</v>
      </c>
      <c r="D1" s="167" t="s">
        <v>306</v>
      </c>
      <c r="F1" s="168" t="s">
        <v>304</v>
      </c>
      <c r="H1" s="169" t="s">
        <v>296</v>
      </c>
      <c r="J1" s="171" t="s">
        <v>326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8"/>
    <pageSetUpPr fitToPage="1"/>
  </sheetPr>
  <dimension ref="A1:P80"/>
  <sheetViews>
    <sheetView showGridLines="0" topLeftCell="A21" zoomScale="80" zoomScaleNormal="80" workbookViewId="0">
      <selection activeCell="K35" sqref="K35"/>
    </sheetView>
  </sheetViews>
  <sheetFormatPr baseColWidth="10" defaultRowHeight="14.25"/>
  <cols>
    <col min="1" max="2" width="4.42578125" style="16" customWidth="1"/>
    <col min="3" max="3" width="52.42578125" style="27" customWidth="1"/>
    <col min="4" max="4" width="19.140625" style="27" customWidth="1"/>
    <col min="5" max="9" width="18.7109375" style="16" customWidth="1"/>
    <col min="10" max="11" width="19.5703125" style="16" bestFit="1" customWidth="1"/>
    <col min="12" max="12" width="16.28515625" style="16" customWidth="1"/>
    <col min="13" max="13" width="17.140625" style="16" customWidth="1"/>
    <col min="14" max="14" width="17.7109375" style="16" customWidth="1"/>
    <col min="15" max="15" width="17.5703125" style="16" customWidth="1"/>
    <col min="16" max="16" width="17.28515625" style="16" customWidth="1"/>
    <col min="17" max="16384" width="11.42578125" style="16"/>
  </cols>
  <sheetData>
    <row r="1" spans="1:16">
      <c r="A1" s="14"/>
      <c r="B1" s="14"/>
      <c r="C1" s="15"/>
      <c r="D1" s="15"/>
      <c r="E1" s="14"/>
      <c r="F1" s="14"/>
      <c r="G1" s="14"/>
      <c r="H1" s="14"/>
      <c r="I1" s="14"/>
      <c r="J1" s="14"/>
    </row>
    <row r="2" spans="1:16" ht="21.75" customHeight="1">
      <c r="A2" s="14"/>
      <c r="B2" s="14"/>
      <c r="C2" s="205" t="s">
        <v>240</v>
      </c>
      <c r="D2" s="205"/>
      <c r="E2" s="205"/>
      <c r="F2" s="205"/>
      <c r="G2" s="205"/>
      <c r="H2" s="205"/>
      <c r="I2" s="205"/>
      <c r="J2" s="14"/>
    </row>
    <row r="3" spans="1:16" ht="13.5" customHeight="1">
      <c r="A3" s="14"/>
      <c r="B3" s="14"/>
      <c r="C3" s="217" t="s">
        <v>311</v>
      </c>
      <c r="D3" s="217"/>
      <c r="E3" s="217"/>
      <c r="F3" s="217"/>
      <c r="G3" s="217"/>
      <c r="H3" s="217"/>
      <c r="I3" s="217"/>
      <c r="J3" s="14"/>
    </row>
    <row r="4" spans="1:16" ht="26.25" customHeight="1">
      <c r="A4" s="14"/>
      <c r="B4" s="14"/>
      <c r="C4" s="17" t="s">
        <v>214</v>
      </c>
      <c r="D4" s="206" t="s">
        <v>228</v>
      </c>
      <c r="E4" s="207"/>
      <c r="F4" s="207"/>
      <c r="G4" s="207"/>
      <c r="H4" s="207"/>
      <c r="I4" s="208"/>
      <c r="J4" s="14"/>
    </row>
    <row r="5" spans="1:16" ht="25.5" customHeight="1">
      <c r="A5" s="14"/>
      <c r="B5" s="14"/>
      <c r="C5" s="17" t="s">
        <v>229</v>
      </c>
      <c r="D5" s="206" t="s">
        <v>232</v>
      </c>
      <c r="E5" s="207"/>
      <c r="F5" s="207"/>
      <c r="G5" s="207"/>
      <c r="H5" s="207"/>
      <c r="I5" s="208"/>
      <c r="J5" s="14"/>
    </row>
    <row r="6" spans="1:16" ht="29.25" customHeight="1">
      <c r="A6" s="14"/>
      <c r="B6" s="14"/>
      <c r="C6" s="17" t="s">
        <v>215</v>
      </c>
      <c r="D6" s="212">
        <f ca="1">TODAY()</f>
        <v>44425</v>
      </c>
      <c r="E6" s="213"/>
      <c r="F6" s="213"/>
      <c r="G6" s="213"/>
      <c r="H6" s="213"/>
      <c r="I6" s="214"/>
      <c r="J6" s="14"/>
    </row>
    <row r="7" spans="1:16" ht="13.5" thickBot="1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6" ht="12.75" customHeight="1">
      <c r="A8" s="14"/>
      <c r="B8" s="14"/>
      <c r="C8" s="215" t="s">
        <v>216</v>
      </c>
      <c r="D8" s="210" t="s">
        <v>217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6" ht="12.75" customHeight="1">
      <c r="A9" s="14"/>
      <c r="B9" s="14"/>
      <c r="C9" s="216"/>
      <c r="D9" s="211"/>
      <c r="E9" s="18" t="s">
        <v>222</v>
      </c>
      <c r="F9" s="18" t="s">
        <v>223</v>
      </c>
      <c r="G9" s="18" t="s">
        <v>224</v>
      </c>
      <c r="H9" s="18" t="s">
        <v>225</v>
      </c>
      <c r="I9" s="18" t="s">
        <v>226</v>
      </c>
      <c r="J9" s="18" t="s">
        <v>227</v>
      </c>
      <c r="K9" s="18" t="s">
        <v>233</v>
      </c>
      <c r="L9" s="18" t="s">
        <v>234</v>
      </c>
      <c r="M9" s="18" t="s">
        <v>235</v>
      </c>
      <c r="N9" s="18" t="s">
        <v>236</v>
      </c>
      <c r="O9" s="18" t="s">
        <v>237</v>
      </c>
      <c r="P9" s="18" t="s">
        <v>238</v>
      </c>
    </row>
    <row r="10" spans="1:16" ht="19.5" customHeight="1">
      <c r="A10" s="14"/>
      <c r="B10" s="14"/>
      <c r="C10" s="216"/>
      <c r="D10" s="211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</row>
    <row r="11" spans="1:16" ht="18" customHeight="1">
      <c r="A11" s="14"/>
      <c r="B11" s="14"/>
      <c r="C11" s="61" t="s">
        <v>241</v>
      </c>
      <c r="D11" s="71"/>
      <c r="E11" s="67"/>
      <c r="F11" s="19"/>
      <c r="G11" s="19"/>
      <c r="H11" s="19"/>
      <c r="I11" s="48"/>
      <c r="J11" s="19"/>
      <c r="K11" s="57"/>
      <c r="L11" s="19"/>
      <c r="M11" s="57"/>
      <c r="N11" s="19"/>
      <c r="O11" s="19"/>
      <c r="P11" s="52"/>
    </row>
    <row r="12" spans="1:16" ht="18" customHeight="1">
      <c r="A12" s="14"/>
      <c r="B12" s="14">
        <v>1</v>
      </c>
      <c r="C12" s="62" t="s">
        <v>407</v>
      </c>
      <c r="D12" s="72" t="s">
        <v>255</v>
      </c>
      <c r="E12" s="102">
        <f>ENERO!$D$10</f>
        <v>119.29</v>
      </c>
      <c r="F12" s="102">
        <f>FEB!$D$10</f>
        <v>117.62</v>
      </c>
      <c r="G12" s="102">
        <f>MAR!$D$10</f>
        <v>121.07</v>
      </c>
      <c r="H12" s="102">
        <f>ABR!$D$10</f>
        <v>111.87</v>
      </c>
      <c r="I12" s="102">
        <f>MAY!$D$10</f>
        <v>110.42</v>
      </c>
      <c r="J12" s="102">
        <f>JUN!$D$10</f>
        <v>115.39</v>
      </c>
      <c r="K12" s="102">
        <f>JUL!$D$10</f>
        <v>113.23</v>
      </c>
      <c r="L12" s="102">
        <f>AGO!$D$10</f>
        <v>0</v>
      </c>
      <c r="M12" s="102">
        <f>SEP!$D$10</f>
        <v>0</v>
      </c>
      <c r="N12" s="102">
        <f>OCT!$D$10</f>
        <v>0</v>
      </c>
      <c r="O12" s="102">
        <f>NOV!$D$10</f>
        <v>0</v>
      </c>
      <c r="P12" s="102">
        <f>DIC!$D$10</f>
        <v>0</v>
      </c>
    </row>
    <row r="13" spans="1:16" ht="18" customHeight="1">
      <c r="A13" s="14"/>
      <c r="B13" s="14">
        <v>2</v>
      </c>
      <c r="C13" s="63" t="s">
        <v>408</v>
      </c>
      <c r="D13" s="72" t="s">
        <v>256</v>
      </c>
      <c r="E13" s="69">
        <f>ENERO!$D$21</f>
        <v>193</v>
      </c>
      <c r="F13" s="69">
        <f>FEB!$D$21</f>
        <v>184</v>
      </c>
      <c r="G13" s="69">
        <f>MAR!$D$21</f>
        <v>175</v>
      </c>
      <c r="H13" s="69">
        <f>ABR!$D$21</f>
        <v>228</v>
      </c>
      <c r="I13" s="69">
        <f>MAY!$D$21</f>
        <v>181</v>
      </c>
      <c r="J13" s="69">
        <f>JUN!$D$21</f>
        <v>184</v>
      </c>
      <c r="K13" s="69">
        <f>JUL!$D$21</f>
        <v>186</v>
      </c>
      <c r="L13" s="69">
        <f>AGO!$D$21</f>
        <v>0</v>
      </c>
      <c r="M13" s="69">
        <f>SEP!$D$21</f>
        <v>0</v>
      </c>
      <c r="N13" s="69">
        <f>OCT!$D$21</f>
        <v>0</v>
      </c>
      <c r="O13" s="69">
        <f>NOV!$D$21</f>
        <v>0</v>
      </c>
      <c r="P13" s="69">
        <f>DIC!$D$21</f>
        <v>0</v>
      </c>
    </row>
    <row r="14" spans="1:16" ht="18" customHeight="1">
      <c r="A14" s="14"/>
      <c r="B14" s="14">
        <v>3</v>
      </c>
      <c r="C14" s="63" t="s">
        <v>433</v>
      </c>
      <c r="D14" s="72" t="s">
        <v>218</v>
      </c>
      <c r="E14" s="101">
        <f>ENERO!$D$32</f>
        <v>2816.54</v>
      </c>
      <c r="F14" s="101">
        <f>FEB!$D$32</f>
        <v>2996.38</v>
      </c>
      <c r="G14" s="101">
        <f>MAR!$D$32</f>
        <v>2985.44</v>
      </c>
      <c r="H14" s="101">
        <f>ABR!$D$32</f>
        <v>3191.64</v>
      </c>
      <c r="I14" s="101">
        <f>MAY!$D$32</f>
        <v>3542.5</v>
      </c>
      <c r="J14" s="101">
        <f>JUN!$D$32</f>
        <v>3912.22</v>
      </c>
      <c r="K14" s="101">
        <f>JUL!$D$32</f>
        <v>3544.26</v>
      </c>
      <c r="L14" s="101">
        <f>AGO!$D$32</f>
        <v>0</v>
      </c>
      <c r="M14" s="101">
        <f>SEP!$D$32</f>
        <v>0</v>
      </c>
      <c r="N14" s="101">
        <f>OCT!$D$32</f>
        <v>0</v>
      </c>
      <c r="O14" s="101">
        <f>NOV!$D$32</f>
        <v>0</v>
      </c>
      <c r="P14" s="101">
        <f>DIC!$D$32</f>
        <v>0</v>
      </c>
    </row>
    <row r="15" spans="1:16" ht="18" customHeight="1">
      <c r="A15" s="14"/>
      <c r="B15" s="14">
        <v>4</v>
      </c>
      <c r="C15" s="63" t="s">
        <v>284</v>
      </c>
      <c r="D15" s="72" t="s">
        <v>218</v>
      </c>
      <c r="E15" s="101">
        <f>ENERO!$D$44</f>
        <v>23.75</v>
      </c>
      <c r="F15" s="101">
        <f>FEB!$D$44</f>
        <v>25.55</v>
      </c>
      <c r="G15" s="101">
        <f>MAR!$D$44</f>
        <v>25.58</v>
      </c>
      <c r="H15" s="101">
        <f>ABR!$D$44</f>
        <v>28.84</v>
      </c>
      <c r="I15" s="101">
        <f>MAY!$D$44</f>
        <v>32.17</v>
      </c>
      <c r="J15" s="101">
        <f>JUN!$D$44</f>
        <v>34.270000000000003</v>
      </c>
      <c r="K15" s="101">
        <f>JUL!$D$44</f>
        <v>31.37</v>
      </c>
      <c r="L15" s="101">
        <f>AGO!$D$44</f>
        <v>0</v>
      </c>
      <c r="M15" s="101">
        <f>SEP!$D$44</f>
        <v>0</v>
      </c>
      <c r="N15" s="101">
        <f>OCT!$D$44</f>
        <v>0</v>
      </c>
      <c r="O15" s="101">
        <f>NOV!$D$44</f>
        <v>0</v>
      </c>
      <c r="P15" s="101">
        <f>DIC!$D$44</f>
        <v>0</v>
      </c>
    </row>
    <row r="16" spans="1:16" ht="18" customHeight="1">
      <c r="A16" s="14"/>
      <c r="B16" s="14">
        <v>5</v>
      </c>
      <c r="C16" s="63" t="s">
        <v>285</v>
      </c>
      <c r="D16" s="72" t="s">
        <v>218</v>
      </c>
      <c r="E16" s="101">
        <f>ENERO!$D$56</f>
        <v>34.270000000000003</v>
      </c>
      <c r="F16" s="101">
        <f>FEB!$D$56</f>
        <v>32.43</v>
      </c>
      <c r="G16" s="101">
        <f>MAR!$D$56</f>
        <v>31.5</v>
      </c>
      <c r="H16" s="101">
        <f>ABR!$D$56</f>
        <v>35.28</v>
      </c>
      <c r="I16" s="101">
        <f>MAY!$D$56</f>
        <v>42.54</v>
      </c>
      <c r="J16" s="101">
        <f>JUN!$D$56</f>
        <v>43.77</v>
      </c>
      <c r="K16" s="101">
        <f>JUL!$D$56</f>
        <v>45.5</v>
      </c>
      <c r="L16" s="101">
        <f>AGO!$D$56</f>
        <v>0</v>
      </c>
      <c r="M16" s="101">
        <f>SEP!$D$56</f>
        <v>0</v>
      </c>
      <c r="N16" s="101">
        <f>OCT!$D$56</f>
        <v>0</v>
      </c>
      <c r="O16" s="101">
        <f>NOV!$D$56</f>
        <v>0</v>
      </c>
      <c r="P16" s="101">
        <f>DIC!$D$56</f>
        <v>0</v>
      </c>
    </row>
    <row r="17" spans="1:16" ht="18" customHeight="1">
      <c r="A17" s="14"/>
      <c r="B17" s="14">
        <v>6</v>
      </c>
      <c r="C17" s="63" t="s">
        <v>409</v>
      </c>
      <c r="D17" s="72" t="s">
        <v>255</v>
      </c>
      <c r="E17" s="101">
        <f>ENERO!$D$68</f>
        <v>14.5</v>
      </c>
      <c r="F17" s="101">
        <f>FEB!$D$68</f>
        <v>14.61</v>
      </c>
      <c r="G17" s="101">
        <f>MAR!$D$68</f>
        <v>21.79</v>
      </c>
      <c r="H17" s="101">
        <f>ABR!$D$68</f>
        <v>20.48</v>
      </c>
      <c r="I17" s="101">
        <f>MAY!$D$68</f>
        <v>28.78</v>
      </c>
      <c r="J17" s="101">
        <f>JUN!$D$68</f>
        <v>29.43</v>
      </c>
      <c r="K17" s="101">
        <f>JUL!$D$68</f>
        <v>11.53</v>
      </c>
      <c r="L17" s="101">
        <f>AGO!$D$68</f>
        <v>0</v>
      </c>
      <c r="M17" s="101">
        <f>SEP!$D$68</f>
        <v>0</v>
      </c>
      <c r="N17" s="101">
        <f>OCT!$D$68</f>
        <v>0</v>
      </c>
      <c r="O17" s="101">
        <f>NOV!$D$68</f>
        <v>0</v>
      </c>
      <c r="P17" s="101">
        <f>DIC!$D$68</f>
        <v>0</v>
      </c>
    </row>
    <row r="18" spans="1:16" ht="18" customHeight="1">
      <c r="A18" s="14"/>
      <c r="B18" s="14">
        <v>7</v>
      </c>
      <c r="C18" s="139" t="s">
        <v>410</v>
      </c>
      <c r="D18" s="138" t="s">
        <v>218</v>
      </c>
      <c r="E18" s="101">
        <f>ENERO!$D$80</f>
        <v>110.27</v>
      </c>
      <c r="F18" s="101">
        <f>FEB!$D$80</f>
        <v>115.57</v>
      </c>
      <c r="G18" s="101">
        <f>MAR!$D$80</f>
        <v>175.98</v>
      </c>
      <c r="H18" s="101">
        <f>ABR!$D$80</f>
        <v>184.71</v>
      </c>
      <c r="I18" s="101">
        <f>MAY!$D$80</f>
        <v>292.27999999999997</v>
      </c>
      <c r="J18" s="101">
        <f>JUN!$D$80</f>
        <v>299.66000000000003</v>
      </c>
      <c r="K18" s="101">
        <f>JUL!$D$80</f>
        <v>119.17</v>
      </c>
      <c r="L18" s="101">
        <f>AGO!$D$80</f>
        <v>0</v>
      </c>
      <c r="M18" s="101">
        <f>SEP!$D$80</f>
        <v>0</v>
      </c>
      <c r="N18" s="101">
        <f>OCT!$D$80</f>
        <v>0</v>
      </c>
      <c r="O18" s="101">
        <f>NOV!$D$80</f>
        <v>0</v>
      </c>
      <c r="P18" s="101">
        <f>DIC!$D$80</f>
        <v>0</v>
      </c>
    </row>
    <row r="19" spans="1:16" ht="18" customHeight="1">
      <c r="A19" s="14"/>
      <c r="B19" s="14">
        <v>8</v>
      </c>
      <c r="C19" s="139" t="s">
        <v>411</v>
      </c>
      <c r="D19" s="138" t="s">
        <v>257</v>
      </c>
      <c r="E19" s="159">
        <f>ENERO!$D$435</f>
        <v>6.5000000000000002E-2</v>
      </c>
      <c r="F19" s="159">
        <f>FEB!$D$435</f>
        <v>8.8300000000000003E-2</v>
      </c>
      <c r="G19" s="159">
        <f>MAR!$D$435</f>
        <v>5.5399999999999998E-2</v>
      </c>
      <c r="H19" s="159">
        <f>ABR!$D$435</f>
        <v>5.21E-2</v>
      </c>
      <c r="I19" s="159">
        <f>MAY!$D$435</f>
        <v>6.25E-2</v>
      </c>
      <c r="J19" s="159">
        <f>JUN!$D$435</f>
        <v>8.4699999999999998E-2</v>
      </c>
      <c r="K19" s="159">
        <f>JUL!$D$435</f>
        <v>6.9400000000000003E-2</v>
      </c>
      <c r="L19" s="159">
        <f>AGO!$D$435</f>
        <v>0</v>
      </c>
      <c r="M19" s="159">
        <f>SEP!$D$422</f>
        <v>0</v>
      </c>
      <c r="N19" s="159">
        <f>OCT!$D$422</f>
        <v>0</v>
      </c>
      <c r="O19" s="159">
        <f>NOV!$D$422</f>
        <v>0</v>
      </c>
      <c r="P19" s="159">
        <f>DIC!$D$422</f>
        <v>0</v>
      </c>
    </row>
    <row r="20" spans="1:16" ht="18" customHeight="1">
      <c r="A20" s="14"/>
      <c r="B20" s="14"/>
      <c r="C20" s="111" t="s">
        <v>306</v>
      </c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</row>
    <row r="21" spans="1:16" ht="18" customHeight="1">
      <c r="A21" s="14"/>
      <c r="B21" s="14">
        <v>9</v>
      </c>
      <c r="C21" s="63" t="s">
        <v>412</v>
      </c>
      <c r="D21" s="72" t="s">
        <v>218</v>
      </c>
      <c r="E21" s="103">
        <f>ENERO!$D$93</f>
        <v>716.12</v>
      </c>
      <c r="F21" s="103">
        <f>FEB!$D$93</f>
        <v>702.3</v>
      </c>
      <c r="G21" s="103">
        <f>MAR!$D$93</f>
        <v>730.18</v>
      </c>
      <c r="H21" s="103">
        <f>ABR!$D$93</f>
        <v>724.62</v>
      </c>
      <c r="I21" s="103">
        <f>MAY!$D$93</f>
        <v>682.73</v>
      </c>
      <c r="J21" s="103">
        <f>JUN!$D$93</f>
        <v>769.92</v>
      </c>
      <c r="K21" s="103">
        <f>JUL!$D$93</f>
        <v>735.98</v>
      </c>
      <c r="L21" s="103">
        <f>AGO!$D$93</f>
        <v>0</v>
      </c>
      <c r="M21" s="103">
        <f>SEP!$D$93</f>
        <v>0</v>
      </c>
      <c r="N21" s="103">
        <f>OCT!$D$93</f>
        <v>0</v>
      </c>
      <c r="O21" s="103">
        <f>NOV!$D$93</f>
        <v>0</v>
      </c>
      <c r="P21" s="103">
        <f>DIC!$D$93</f>
        <v>0</v>
      </c>
    </row>
    <row r="22" spans="1:16" ht="18" customHeight="1">
      <c r="A22" s="14"/>
      <c r="B22" s="14">
        <v>10</v>
      </c>
      <c r="C22" s="63" t="s">
        <v>287</v>
      </c>
      <c r="D22" s="72" t="s">
        <v>255</v>
      </c>
      <c r="E22" s="68">
        <f>ENERO!$D$106</f>
        <v>55.29</v>
      </c>
      <c r="F22" s="68">
        <f>FEB!$D$106</f>
        <v>54.03</v>
      </c>
      <c r="G22" s="68">
        <f>MAR!$D$106</f>
        <v>57.49</v>
      </c>
      <c r="H22" s="68">
        <f>ABR!$D$106</f>
        <v>57.95</v>
      </c>
      <c r="I22" s="68">
        <f>MAY!$D$106</f>
        <v>52.48</v>
      </c>
      <c r="J22" s="68">
        <f>JUN!$D$106</f>
        <v>54.49</v>
      </c>
      <c r="K22" s="68">
        <f>JUL!$D$106</f>
        <v>51.66</v>
      </c>
      <c r="L22" s="68">
        <f>AGO!$D$106</f>
        <v>0</v>
      </c>
      <c r="M22" s="68">
        <f>SEP!$D$106</f>
        <v>0</v>
      </c>
      <c r="N22" s="68">
        <f>OCT!$D$106</f>
        <v>0</v>
      </c>
      <c r="O22" s="68">
        <f>NOV!$D$106</f>
        <v>0</v>
      </c>
      <c r="P22" s="68">
        <f>DIC!$D$106</f>
        <v>0</v>
      </c>
    </row>
    <row r="23" spans="1:16" ht="18" customHeight="1">
      <c r="A23" s="14"/>
      <c r="B23" s="14">
        <v>11</v>
      </c>
      <c r="C23" s="63" t="s">
        <v>279</v>
      </c>
      <c r="D23" s="72" t="s">
        <v>218</v>
      </c>
      <c r="E23" s="103">
        <f>ENERO!$D$119</f>
        <v>397.22</v>
      </c>
      <c r="F23" s="103">
        <f>FEB!$D$119</f>
        <v>419.07</v>
      </c>
      <c r="G23" s="103">
        <f>MAR!$D$119</f>
        <v>446.81</v>
      </c>
      <c r="H23" s="103">
        <f>ABR!$D$119</f>
        <v>438.62</v>
      </c>
      <c r="I23" s="103">
        <f>MAY!$D$119</f>
        <v>412.95</v>
      </c>
      <c r="J23" s="103">
        <f>JUN!$D$119</f>
        <v>429.94</v>
      </c>
      <c r="K23" s="103">
        <f>JUL!$D$119</f>
        <v>445.82</v>
      </c>
      <c r="L23" s="103">
        <f>AGO!$D$119</f>
        <v>0</v>
      </c>
      <c r="M23" s="103">
        <f>SEP!$D$119</f>
        <v>0</v>
      </c>
      <c r="N23" s="103">
        <f>OCT!$D$119</f>
        <v>0</v>
      </c>
      <c r="O23" s="103">
        <f>NOV!$D$119</f>
        <v>0</v>
      </c>
      <c r="P23" s="103">
        <f>DIC!$D$119</f>
        <v>0</v>
      </c>
    </row>
    <row r="24" spans="1:16" ht="18" customHeight="1">
      <c r="A24" s="14"/>
      <c r="B24" s="14">
        <v>12</v>
      </c>
      <c r="C24" s="63" t="s">
        <v>291</v>
      </c>
      <c r="D24" s="72" t="s">
        <v>218</v>
      </c>
      <c r="E24" s="101">
        <f>ENERO!$D$132</f>
        <v>69.7</v>
      </c>
      <c r="F24" s="101">
        <f>FEB!$D$132</f>
        <v>26.56</v>
      </c>
      <c r="G24" s="101">
        <f>MAR!$D$132</f>
        <v>22.6</v>
      </c>
      <c r="H24" s="101">
        <f>ABR!$D$132</f>
        <v>34.96</v>
      </c>
      <c r="I24" s="101">
        <f>MAY!$D$132</f>
        <v>24.67</v>
      </c>
      <c r="J24" s="101">
        <f>JUN!$D$132</f>
        <v>68.45</v>
      </c>
      <c r="K24" s="101">
        <f>JUL!$D$132</f>
        <v>34.79</v>
      </c>
      <c r="L24" s="101">
        <f>AGO!$D$132</f>
        <v>0</v>
      </c>
      <c r="M24" s="101">
        <f>SEP!$D$132</f>
        <v>0</v>
      </c>
      <c r="N24" s="101">
        <f>OCT!$D$132</f>
        <v>0</v>
      </c>
      <c r="O24" s="101">
        <f>NOV!$D$132</f>
        <v>0</v>
      </c>
      <c r="P24" s="101">
        <f>DIC!$D$132</f>
        <v>0</v>
      </c>
    </row>
    <row r="25" spans="1:16" ht="18" customHeight="1">
      <c r="A25" s="14"/>
      <c r="B25" s="14">
        <v>13</v>
      </c>
      <c r="C25" s="63" t="s">
        <v>413</v>
      </c>
      <c r="D25" s="72" t="s">
        <v>218</v>
      </c>
      <c r="E25" s="101">
        <f>ENERO!$D$144</f>
        <v>50.53</v>
      </c>
      <c r="F25" s="101">
        <f>FEB!$D$144</f>
        <v>49.7</v>
      </c>
      <c r="G25" s="101">
        <f>MAR!$D$144</f>
        <v>50.14</v>
      </c>
      <c r="H25" s="101">
        <f>ABR!$D$144</f>
        <v>41.15</v>
      </c>
      <c r="I25" s="101">
        <f>MAY!$D$144</f>
        <v>45.93</v>
      </c>
      <c r="J25" s="101">
        <f>JUN!$D$144</f>
        <v>76.73</v>
      </c>
      <c r="K25" s="101">
        <f>JUL!$D$144</f>
        <v>65.56</v>
      </c>
      <c r="L25" s="101">
        <f>AGO!$D$144</f>
        <v>0</v>
      </c>
      <c r="M25" s="101">
        <f>SEP!$D$144</f>
        <v>0</v>
      </c>
      <c r="N25" s="101">
        <f>OCT!$D$144</f>
        <v>0</v>
      </c>
      <c r="O25" s="101">
        <f>NOV!$D$144</f>
        <v>0</v>
      </c>
      <c r="P25" s="101">
        <f>DIC!$D$144</f>
        <v>0</v>
      </c>
    </row>
    <row r="26" spans="1:16" ht="18" customHeight="1">
      <c r="A26" s="14"/>
      <c r="B26" s="14">
        <v>14</v>
      </c>
      <c r="C26" s="63" t="s">
        <v>414</v>
      </c>
      <c r="D26" s="72" t="s">
        <v>218</v>
      </c>
      <c r="E26" s="101">
        <f>ENERO!$D$156</f>
        <v>15.17</v>
      </c>
      <c r="F26" s="101">
        <f>FEB!$D$156</f>
        <v>11.73</v>
      </c>
      <c r="G26" s="101">
        <f>MAR!$D$156</f>
        <v>32</v>
      </c>
      <c r="H26" s="101">
        <f>ABR!$D$156</f>
        <v>19.100000000000001</v>
      </c>
      <c r="I26" s="101">
        <f>MAY!$D$156</f>
        <v>15.2</v>
      </c>
      <c r="J26" s="101">
        <f>JUN!$D$156</f>
        <v>19.48</v>
      </c>
      <c r="K26" s="101">
        <f>JUL!$D$156</f>
        <v>17.34</v>
      </c>
      <c r="L26" s="101">
        <f>AGO!$D$156</f>
        <v>0</v>
      </c>
      <c r="M26" s="101">
        <f>SEP!$D$156</f>
        <v>0</v>
      </c>
      <c r="N26" s="101">
        <f>OCT!$D$156</f>
        <v>0</v>
      </c>
      <c r="O26" s="101">
        <f>NOV!$D$156</f>
        <v>0</v>
      </c>
      <c r="P26" s="101">
        <f>DIC!$D$156</f>
        <v>0</v>
      </c>
    </row>
    <row r="27" spans="1:16" ht="18" customHeight="1">
      <c r="A27" s="14"/>
      <c r="B27" s="14">
        <v>15</v>
      </c>
      <c r="C27" s="63" t="s">
        <v>415</v>
      </c>
      <c r="D27" s="72" t="s">
        <v>218</v>
      </c>
      <c r="E27" s="101">
        <f>ENERO!$D$168</f>
        <v>88.39</v>
      </c>
      <c r="F27" s="101">
        <f>FEB!$D$168</f>
        <v>88.88</v>
      </c>
      <c r="G27" s="101">
        <f>MAR!$D$168</f>
        <v>78.400000000000006</v>
      </c>
      <c r="H27" s="101">
        <f>ABR!$D$168</f>
        <v>83.72</v>
      </c>
      <c r="I27" s="101">
        <f>MAY!$D$168</f>
        <v>75.489999999999995</v>
      </c>
      <c r="J27" s="101">
        <f>JUN!$D$168</f>
        <v>69.97</v>
      </c>
      <c r="K27" s="101">
        <f>JUL!$D$168</f>
        <v>73.13</v>
      </c>
      <c r="L27" s="101">
        <f>AGO!$D$168</f>
        <v>0</v>
      </c>
      <c r="M27" s="101">
        <f>SEP!$D$168</f>
        <v>0</v>
      </c>
      <c r="N27" s="101">
        <f>OCT!$D$168</f>
        <v>0</v>
      </c>
      <c r="O27" s="101">
        <f>NOV!$D$168</f>
        <v>0</v>
      </c>
      <c r="P27" s="101">
        <f>DIC!$D$168</f>
        <v>0</v>
      </c>
    </row>
    <row r="28" spans="1:16" ht="18" customHeight="1">
      <c r="A28" s="14"/>
      <c r="B28" s="14">
        <v>16</v>
      </c>
      <c r="C28" s="106" t="s">
        <v>416</v>
      </c>
      <c r="D28" s="72" t="s">
        <v>218</v>
      </c>
      <c r="E28" s="101">
        <f>ENERO!$D$180</f>
        <v>91.92</v>
      </c>
      <c r="F28" s="101">
        <f>FEB!$D$180</f>
        <v>105.97</v>
      </c>
      <c r="G28" s="101">
        <f>MAR!$D$180</f>
        <v>99.3</v>
      </c>
      <c r="H28" s="101">
        <f>ABR!$D$180</f>
        <v>106.32</v>
      </c>
      <c r="I28" s="101">
        <f>MAY!$D$180</f>
        <v>108.49</v>
      </c>
      <c r="J28" s="101">
        <f>JUN!$D$180</f>
        <v>102.8</v>
      </c>
      <c r="K28" s="101">
        <f>JUL!$D$180</f>
        <v>99.35</v>
      </c>
      <c r="L28" s="101">
        <f>AGO!$D$180</f>
        <v>0</v>
      </c>
      <c r="M28" s="101">
        <f>SEP!$D$180</f>
        <v>0</v>
      </c>
      <c r="N28" s="101">
        <f>OCT!$D$180</f>
        <v>0</v>
      </c>
      <c r="O28" s="101">
        <f>NOV!$D$180</f>
        <v>0</v>
      </c>
      <c r="P28" s="101">
        <f>DIC!$D$180</f>
        <v>0</v>
      </c>
    </row>
    <row r="29" spans="1:16" ht="18" customHeight="1">
      <c r="A29" s="14"/>
      <c r="B29" s="14"/>
      <c r="C29" s="113" t="s">
        <v>304</v>
      </c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</row>
    <row r="30" spans="1:16" ht="18" customHeight="1">
      <c r="A30" s="14"/>
      <c r="B30" s="14">
        <v>17</v>
      </c>
      <c r="C30" s="63" t="s">
        <v>427</v>
      </c>
      <c r="D30" s="72" t="s">
        <v>428</v>
      </c>
      <c r="E30" s="101">
        <f>ENERO!$D$193</f>
        <v>936.82</v>
      </c>
      <c r="F30" s="101">
        <f>FEB!$D$193</f>
        <v>966.75</v>
      </c>
      <c r="G30" s="101">
        <f>MAR!$D$193</f>
        <v>1092.45</v>
      </c>
      <c r="H30" s="101">
        <f>ABR!$D$193</f>
        <v>951.91</v>
      </c>
      <c r="I30" s="101">
        <f>MAY!$D$193</f>
        <v>917.18</v>
      </c>
      <c r="J30" s="101">
        <f>JUN!$D$193</f>
        <v>1033.18</v>
      </c>
      <c r="K30" s="101">
        <f>JUL!$D$193</f>
        <v>1049.33</v>
      </c>
      <c r="L30" s="101">
        <f>AGO!$D$193</f>
        <v>0</v>
      </c>
      <c r="M30" s="101">
        <f>SEP!$D$193</f>
        <v>0</v>
      </c>
      <c r="N30" s="101">
        <f>OCT!$D$193</f>
        <v>0</v>
      </c>
      <c r="O30" s="101">
        <f>NOV!$D$193</f>
        <v>0</v>
      </c>
      <c r="P30" s="101">
        <f>DIC!$D$193</f>
        <v>0</v>
      </c>
    </row>
    <row r="31" spans="1:16" ht="18" customHeight="1">
      <c r="A31" s="14"/>
      <c r="B31" s="14">
        <v>18</v>
      </c>
      <c r="C31" s="63" t="s">
        <v>287</v>
      </c>
      <c r="D31" s="72" t="s">
        <v>255</v>
      </c>
      <c r="E31" s="68">
        <f>ENERO!$D$235</f>
        <v>61.47</v>
      </c>
      <c r="F31" s="68">
        <f>FEB!$D$235</f>
        <v>56.53</v>
      </c>
      <c r="G31" s="68">
        <f>MAR!$D$235</f>
        <v>66.47</v>
      </c>
      <c r="H31" s="68">
        <f>ABR!$D$235</f>
        <v>61.09</v>
      </c>
      <c r="I31" s="68">
        <f>MAY!$D$235</f>
        <v>57.11</v>
      </c>
      <c r="J31" s="68">
        <f>JUN!$D$235</f>
        <v>60.82</v>
      </c>
      <c r="K31" s="68">
        <f>JUL!$D$235</f>
        <v>59.83</v>
      </c>
      <c r="L31" s="68">
        <f>AGO!$D$235</f>
        <v>0</v>
      </c>
      <c r="M31" s="68">
        <f>SEP!$D$222</f>
        <v>0</v>
      </c>
      <c r="N31" s="68">
        <f>OCT!$D$222</f>
        <v>0</v>
      </c>
      <c r="O31" s="68">
        <f>NOV!$D$222</f>
        <v>0</v>
      </c>
      <c r="P31" s="68">
        <f>DIC!$D$222</f>
        <v>0</v>
      </c>
    </row>
    <row r="32" spans="1:16" ht="18" customHeight="1">
      <c r="A32" s="14"/>
      <c r="B32" s="14">
        <v>19</v>
      </c>
      <c r="C32" s="63" t="s">
        <v>279</v>
      </c>
      <c r="D32" s="72" t="s">
        <v>218</v>
      </c>
      <c r="E32" s="101">
        <f>ENERO!$D$248</f>
        <v>429.32</v>
      </c>
      <c r="F32" s="101">
        <f>FEB!$D$248</f>
        <v>438.92</v>
      </c>
      <c r="G32" s="101">
        <f>MAR!$D$248</f>
        <v>512.42999999999995</v>
      </c>
      <c r="H32" s="101">
        <f>ABR!$D$248</f>
        <v>457.56</v>
      </c>
      <c r="I32" s="101">
        <f>MAY!$D$248</f>
        <v>448.2</v>
      </c>
      <c r="J32" s="101">
        <f>JUN!$D$248</f>
        <v>472.71</v>
      </c>
      <c r="K32" s="101">
        <f>JUL!$D$248</f>
        <v>512.67999999999995</v>
      </c>
      <c r="L32" s="101">
        <f>AGO!$D$248</f>
        <v>0</v>
      </c>
      <c r="M32" s="101">
        <f>SEP!$D$235</f>
        <v>0</v>
      </c>
      <c r="N32" s="101">
        <f>OCT!$D$235</f>
        <v>0</v>
      </c>
      <c r="O32" s="101">
        <f>NOV!$D$235</f>
        <v>0</v>
      </c>
      <c r="P32" s="101">
        <f>DIC!$D$235</f>
        <v>0</v>
      </c>
    </row>
    <row r="33" spans="1:16" ht="18" customHeight="1">
      <c r="A33" s="14"/>
      <c r="B33" s="14">
        <v>20</v>
      </c>
      <c r="C33" s="63" t="s">
        <v>417</v>
      </c>
      <c r="D33" s="72" t="s">
        <v>255</v>
      </c>
      <c r="E33" s="68">
        <f>ENERO!$D$209</f>
        <v>0.66</v>
      </c>
      <c r="F33" s="68">
        <f>FEB!$D$209</f>
        <v>0.71</v>
      </c>
      <c r="G33" s="68">
        <f>MAR!$D$209</f>
        <v>0.71</v>
      </c>
      <c r="H33" s="68">
        <f>ABR!$D$209</f>
        <v>0.68</v>
      </c>
      <c r="I33" s="68">
        <f>MAY!$D$209</f>
        <v>0.61</v>
      </c>
      <c r="J33" s="68">
        <f>JUN!$D$209</f>
        <v>0.63</v>
      </c>
      <c r="K33" s="68">
        <f>JUL!$D$209</f>
        <v>1.45</v>
      </c>
      <c r="L33" s="68">
        <f>AGO!$D$209</f>
        <v>0</v>
      </c>
      <c r="M33" s="68">
        <f>SEP!$D$196</f>
        <v>0</v>
      </c>
      <c r="N33" s="68">
        <f>OCT!$D$196</f>
        <v>0</v>
      </c>
      <c r="O33" s="68">
        <f>NOV!$D$196</f>
        <v>0</v>
      </c>
      <c r="P33" s="68">
        <f>DIC!$D$196</f>
        <v>0</v>
      </c>
    </row>
    <row r="34" spans="1:16" ht="18" customHeight="1">
      <c r="A34" s="14"/>
      <c r="B34" s="14">
        <v>21</v>
      </c>
      <c r="C34" s="63" t="s">
        <v>418</v>
      </c>
      <c r="D34" s="72" t="s">
        <v>218</v>
      </c>
      <c r="E34" s="101">
        <f>ENERO!$D$222</f>
        <v>4.58</v>
      </c>
      <c r="F34" s="101">
        <f>FEB!$D$222</f>
        <v>5.64</v>
      </c>
      <c r="G34" s="101">
        <f>MAR!$D$222</f>
        <v>5.51</v>
      </c>
      <c r="H34" s="101">
        <f>ABR!$D$222</f>
        <v>5.08</v>
      </c>
      <c r="I34" s="101">
        <f>MAY!$D$222</f>
        <v>4.72</v>
      </c>
      <c r="J34" s="101">
        <f>JUN!$D$222</f>
        <v>4.58</v>
      </c>
      <c r="K34" s="101">
        <f>JUL!$D$222</f>
        <v>12.06</v>
      </c>
      <c r="L34" s="101">
        <f>AGO!$D$222</f>
        <v>0</v>
      </c>
      <c r="M34" s="101">
        <f>SEP!$D$209</f>
        <v>0</v>
      </c>
      <c r="N34" s="101">
        <f>OCT!$D$209</f>
        <v>0</v>
      </c>
      <c r="O34" s="101">
        <f>NOV!$D$209</f>
        <v>0</v>
      </c>
      <c r="P34" s="101">
        <f>DIC!$D$209</f>
        <v>0</v>
      </c>
    </row>
    <row r="35" spans="1:16" ht="18" customHeight="1">
      <c r="A35" s="14"/>
      <c r="B35" s="14">
        <v>22</v>
      </c>
      <c r="C35" s="63" t="s">
        <v>291</v>
      </c>
      <c r="D35" s="72" t="s">
        <v>218</v>
      </c>
      <c r="E35" s="102">
        <f>ENERO!$D$261</f>
        <v>122.19</v>
      </c>
      <c r="F35" s="102">
        <f>FEB!$D$261</f>
        <v>130.02000000000001</v>
      </c>
      <c r="G35" s="102">
        <f>MAR!$D$261</f>
        <v>138.6</v>
      </c>
      <c r="H35" s="102">
        <f>ABR!$D$261</f>
        <v>116.37</v>
      </c>
      <c r="I35" s="102">
        <f>MAY!$D$261</f>
        <v>114.65</v>
      </c>
      <c r="J35" s="102">
        <f>JUN!$D$261</f>
        <v>151.91999999999999</v>
      </c>
      <c r="K35" s="102">
        <f>JUL!$D$261</f>
        <v>132.62</v>
      </c>
      <c r="L35" s="102">
        <f>AGO!$D$261</f>
        <v>0</v>
      </c>
      <c r="M35" s="102">
        <f>SEP!$D$248</f>
        <v>0</v>
      </c>
      <c r="N35" s="102">
        <f>OCT!$D$248</f>
        <v>0</v>
      </c>
      <c r="O35" s="102">
        <f>NOV!$D$248</f>
        <v>0</v>
      </c>
      <c r="P35" s="102">
        <f>DIC!$D$248</f>
        <v>0</v>
      </c>
    </row>
    <row r="36" spans="1:16" ht="18" customHeight="1">
      <c r="A36" s="14"/>
      <c r="B36" s="14">
        <v>23</v>
      </c>
      <c r="C36" s="63" t="s">
        <v>413</v>
      </c>
      <c r="D36" s="72" t="s">
        <v>218</v>
      </c>
      <c r="E36" s="68">
        <f>ENERO!$D$273</f>
        <v>127.92</v>
      </c>
      <c r="F36" s="68">
        <f>FEB!$D$273</f>
        <v>144.69999999999999</v>
      </c>
      <c r="G36" s="68">
        <f>MAR!$D$273</f>
        <v>166.54</v>
      </c>
      <c r="H36" s="68">
        <f>ABR!$D$273</f>
        <v>110.99</v>
      </c>
      <c r="I36" s="68">
        <f>MAY!$D$273</f>
        <v>100.29</v>
      </c>
      <c r="J36" s="68">
        <f>JUN!$D$273</f>
        <v>140.87</v>
      </c>
      <c r="K36" s="68">
        <f>JUL!$D$273</f>
        <v>138.09</v>
      </c>
      <c r="L36" s="68">
        <f>AGO!$D$273</f>
        <v>0</v>
      </c>
      <c r="M36" s="68">
        <f>SEP!$D$260</f>
        <v>0</v>
      </c>
      <c r="N36" s="68">
        <f>OCT!$D$260</f>
        <v>0</v>
      </c>
      <c r="O36" s="68">
        <f>NOV!$D$260</f>
        <v>0</v>
      </c>
      <c r="P36" s="68">
        <f>DIC!$D$260</f>
        <v>0</v>
      </c>
    </row>
    <row r="37" spans="1:16" ht="18" customHeight="1">
      <c r="A37" s="14"/>
      <c r="B37" s="14">
        <v>24</v>
      </c>
      <c r="C37" s="63" t="s">
        <v>414</v>
      </c>
      <c r="D37" s="72" t="s">
        <v>218</v>
      </c>
      <c r="E37" s="103">
        <f>ENERO!$D$285</f>
        <v>22.19</v>
      </c>
      <c r="F37" s="103">
        <f>FEB!$D$285</f>
        <v>16.309999999999999</v>
      </c>
      <c r="G37" s="103">
        <f>MAR!$D$285</f>
        <v>34.71</v>
      </c>
      <c r="H37" s="103">
        <f>ABR!$D$285</f>
        <v>24.98</v>
      </c>
      <c r="I37" s="103">
        <f>MAY!$D$285</f>
        <v>18.27</v>
      </c>
      <c r="J37" s="103">
        <f>JUN!$D$285</f>
        <v>27.01</v>
      </c>
      <c r="K37" s="103">
        <f>JUL!$D$285</f>
        <v>22.72</v>
      </c>
      <c r="L37" s="103">
        <f>AGO!$D$285</f>
        <v>0</v>
      </c>
      <c r="M37" s="103">
        <f>SEP!$D$272</f>
        <v>0</v>
      </c>
      <c r="N37" s="103">
        <f>OCT!$D$272</f>
        <v>0</v>
      </c>
      <c r="O37" s="103">
        <f>NOV!$D$272</f>
        <v>0</v>
      </c>
      <c r="P37" s="103">
        <f>DIC!$D$272</f>
        <v>0</v>
      </c>
    </row>
    <row r="38" spans="1:16" ht="18" customHeight="1">
      <c r="A38" s="14"/>
      <c r="B38" s="14">
        <v>25</v>
      </c>
      <c r="C38" s="63" t="s">
        <v>415</v>
      </c>
      <c r="D38" s="72" t="s">
        <v>218</v>
      </c>
      <c r="E38" s="101">
        <f>ENERO!$D$297</f>
        <v>108.55</v>
      </c>
      <c r="F38" s="101">
        <f>FEB!$D$297</f>
        <v>99.96</v>
      </c>
      <c r="G38" s="101">
        <f>MAR!$D$297</f>
        <v>95.59</v>
      </c>
      <c r="H38" s="101">
        <f>ABR!$D$297</f>
        <v>98.88</v>
      </c>
      <c r="I38" s="101">
        <f>MAY!$D$297</f>
        <v>91.98</v>
      </c>
      <c r="J38" s="101">
        <f>JUN!$D$297</f>
        <v>93.58</v>
      </c>
      <c r="K38" s="101">
        <f>JUL!$D$297</f>
        <v>97.7</v>
      </c>
      <c r="L38" s="101">
        <f>AGO!$D$297</f>
        <v>0</v>
      </c>
      <c r="M38" s="101">
        <f>SEP!$D$284</f>
        <v>0</v>
      </c>
      <c r="N38" s="101">
        <f>OCT!$D$284</f>
        <v>0</v>
      </c>
      <c r="O38" s="101">
        <f>NOV!$D$284</f>
        <v>0</v>
      </c>
      <c r="P38" s="101">
        <f>DIC!$D$284</f>
        <v>0</v>
      </c>
    </row>
    <row r="39" spans="1:16" ht="18" customHeight="1">
      <c r="A39" s="14"/>
      <c r="B39" s="14">
        <v>26</v>
      </c>
      <c r="C39" s="63" t="s">
        <v>416</v>
      </c>
      <c r="D39" s="72" t="s">
        <v>218</v>
      </c>
      <c r="E39" s="101">
        <f>ENERO!$D$309</f>
        <v>126.65</v>
      </c>
      <c r="F39" s="101">
        <f>FEB!$D$309</f>
        <v>136.84</v>
      </c>
      <c r="G39" s="101">
        <f>MAR!$D$309</f>
        <v>144.57</v>
      </c>
      <c r="H39" s="101">
        <f>ABR!$D$309</f>
        <v>143.13</v>
      </c>
      <c r="I39" s="101">
        <f>MAY!$D$309</f>
        <v>143.80000000000001</v>
      </c>
      <c r="J39" s="101">
        <f>JUN!$D$309</f>
        <v>147.09</v>
      </c>
      <c r="K39" s="101">
        <f>JUL!$D$309</f>
        <v>145.52000000000001</v>
      </c>
      <c r="L39" s="101">
        <f>AGO!$D$309</f>
        <v>0</v>
      </c>
      <c r="M39" s="101">
        <f>SEP!$D$296</f>
        <v>0</v>
      </c>
      <c r="N39" s="101">
        <f>OCT!$D$296</f>
        <v>0</v>
      </c>
      <c r="O39" s="101">
        <f>NOV!$D$296</f>
        <v>0</v>
      </c>
      <c r="P39" s="101">
        <f>DIC!$D$296</f>
        <v>0</v>
      </c>
    </row>
    <row r="40" spans="1:16" ht="18" customHeight="1">
      <c r="A40" s="14"/>
      <c r="B40" s="14">
        <v>27</v>
      </c>
      <c r="C40" s="63" t="s">
        <v>419</v>
      </c>
      <c r="D40" s="72" t="s">
        <v>258</v>
      </c>
      <c r="E40" s="104">
        <f>ENERO!$D$447</f>
        <v>55</v>
      </c>
      <c r="F40" s="104">
        <f>FEB!$D$447</f>
        <v>87</v>
      </c>
      <c r="G40" s="104">
        <f>MAR!$D$447</f>
        <v>42</v>
      </c>
      <c r="H40" s="104">
        <f>ABR!$D$447</f>
        <v>38</v>
      </c>
      <c r="I40" s="104">
        <f>MAY!$D$447</f>
        <v>40</v>
      </c>
      <c r="J40" s="104">
        <f>JUN!$D$447</f>
        <v>18</v>
      </c>
      <c r="K40" s="104">
        <f>JUL!$D$447</f>
        <v>35</v>
      </c>
      <c r="L40" s="104">
        <f>AGO!$D$447</f>
        <v>0</v>
      </c>
      <c r="M40" s="104">
        <f>SEP!$D$434</f>
        <v>0</v>
      </c>
      <c r="N40" s="104">
        <f>OCT!$D$434</f>
        <v>0</v>
      </c>
      <c r="O40" s="104">
        <f>NOV!$D$434</f>
        <v>0</v>
      </c>
      <c r="P40" s="104">
        <f>DIC!$D$434</f>
        <v>0</v>
      </c>
    </row>
    <row r="41" spans="1:16" ht="18" customHeight="1">
      <c r="A41" s="14"/>
      <c r="B41" s="14">
        <v>28</v>
      </c>
      <c r="C41" s="63" t="s">
        <v>420</v>
      </c>
      <c r="D41" s="72" t="s">
        <v>257</v>
      </c>
      <c r="E41" s="159">
        <f>ENERO!$D$459</f>
        <v>2.69E-2</v>
      </c>
      <c r="F41" s="159">
        <f>FEB!$D$459</f>
        <v>4.3299999999999998E-2</v>
      </c>
      <c r="G41" s="159">
        <f>MAR!$D$459</f>
        <v>2.7400000000000001E-2</v>
      </c>
      <c r="H41" s="159">
        <f>ABR!$D$459</f>
        <v>2.3800000000000002E-2</v>
      </c>
      <c r="I41" s="159">
        <f>MAY!$D$459</f>
        <v>2.7199999999999998E-2</v>
      </c>
      <c r="J41" s="159">
        <f>JUN!$D$459</f>
        <v>0.02</v>
      </c>
      <c r="K41" s="191">
        <f>JUL!$D$459</f>
        <v>2.1399999999999999E-2</v>
      </c>
      <c r="L41" s="191">
        <f>AGO!$D$459</f>
        <v>0</v>
      </c>
      <c r="M41" s="191">
        <f>SEP!$D$446</f>
        <v>0</v>
      </c>
      <c r="N41" s="191">
        <f>OCT!$D$446</f>
        <v>0</v>
      </c>
      <c r="O41" s="191">
        <f>NOV!$D$446</f>
        <v>0</v>
      </c>
      <c r="P41" s="191">
        <f>DIC!$D$446</f>
        <v>0</v>
      </c>
    </row>
    <row r="42" spans="1:16" ht="18" customHeight="1">
      <c r="A42" s="14"/>
      <c r="B42" s="14">
        <v>29</v>
      </c>
      <c r="C42" s="63" t="s">
        <v>349</v>
      </c>
      <c r="D42" s="72" t="s">
        <v>218</v>
      </c>
      <c r="E42" s="101">
        <f>ENERO!$D$471</f>
        <v>53670.67</v>
      </c>
      <c r="F42" s="101">
        <f>FEB!$D$471</f>
        <v>89765.3</v>
      </c>
      <c r="G42" s="101">
        <f>MAR!$D$471</f>
        <v>46824.85</v>
      </c>
      <c r="H42" s="101">
        <f>ABR!$D$471</f>
        <v>38505.019999999997</v>
      </c>
      <c r="I42" s="101">
        <f>MAY!$D$471</f>
        <v>38054.480000000003</v>
      </c>
      <c r="J42" s="101">
        <f>JUN!$D$471</f>
        <v>19918.240000000002</v>
      </c>
      <c r="K42" s="101">
        <f>JUL!$D$471</f>
        <v>36159.910000000003</v>
      </c>
      <c r="L42" s="101">
        <f>AGO!$D$471</f>
        <v>0</v>
      </c>
      <c r="M42" s="101">
        <f>SEP!$D$458</f>
        <v>0</v>
      </c>
      <c r="N42" s="101">
        <f>OCT!$D$458</f>
        <v>0</v>
      </c>
      <c r="O42" s="101">
        <f>NOV!$D$458</f>
        <v>0</v>
      </c>
      <c r="P42" s="101">
        <f>DIC!$D$458</f>
        <v>0</v>
      </c>
    </row>
    <row r="43" spans="1:16" ht="18" customHeight="1">
      <c r="A43" s="14"/>
      <c r="B43" s="14">
        <v>30</v>
      </c>
      <c r="C43" s="63" t="s">
        <v>421</v>
      </c>
      <c r="D43" s="72" t="s">
        <v>305</v>
      </c>
      <c r="E43" s="142">
        <f>ENERO!$D$483</f>
        <v>57</v>
      </c>
      <c r="F43" s="142">
        <f>FEB!$D$483</f>
        <v>64</v>
      </c>
      <c r="G43" s="142">
        <f>MAR!$D$483</f>
        <v>66</v>
      </c>
      <c r="H43" s="142">
        <f>ABR!$D$483</f>
        <v>74</v>
      </c>
      <c r="I43" s="142">
        <f>MAY!$D$483</f>
        <v>68</v>
      </c>
      <c r="J43" s="142">
        <f>JUN!$D$483</f>
        <v>61</v>
      </c>
      <c r="K43" s="142">
        <f>JUL!$D$483</f>
        <v>47</v>
      </c>
      <c r="L43" s="142">
        <f>AGO!$D$483</f>
        <v>0</v>
      </c>
      <c r="M43" s="142">
        <f>SEP!$D$470</f>
        <v>0</v>
      </c>
      <c r="N43" s="142">
        <f>OCT!$D$470</f>
        <v>0</v>
      </c>
      <c r="O43" s="142">
        <f>NOV!$D$470</f>
        <v>0</v>
      </c>
      <c r="P43" s="142">
        <f>DIC!$D$470</f>
        <v>0</v>
      </c>
    </row>
    <row r="44" spans="1:16" ht="18" customHeight="1">
      <c r="A44" s="14"/>
      <c r="B44" s="14"/>
      <c r="C44" s="113" t="s">
        <v>296</v>
      </c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</row>
    <row r="45" spans="1:16" ht="18" customHeight="1">
      <c r="A45" s="14"/>
      <c r="B45" s="14">
        <v>31</v>
      </c>
      <c r="C45" s="63" t="s">
        <v>287</v>
      </c>
      <c r="D45" s="72" t="s">
        <v>255</v>
      </c>
      <c r="E45" s="140">
        <f>ENERO!$D$322</f>
        <v>190.31</v>
      </c>
      <c r="F45" s="140">
        <f>FEB!$D$322</f>
        <v>185.9</v>
      </c>
      <c r="G45" s="140">
        <f>MAR!$D$322</f>
        <v>180.63</v>
      </c>
      <c r="H45" s="140">
        <f>ABR!$D$322</f>
        <v>200.86</v>
      </c>
      <c r="I45" s="140">
        <f>MAY!$D$322</f>
        <v>205.85</v>
      </c>
      <c r="J45" s="140">
        <f>JUN!$D$322</f>
        <v>230.24</v>
      </c>
      <c r="K45" s="140">
        <f>JUL!$D$322</f>
        <v>196.7</v>
      </c>
      <c r="L45" s="140">
        <f>AGO!$D$322</f>
        <v>0</v>
      </c>
      <c r="M45" s="140">
        <f>SEP!$D$309</f>
        <v>0</v>
      </c>
      <c r="N45" s="140">
        <f>OCT!$D$309</f>
        <v>0</v>
      </c>
      <c r="O45" s="140">
        <f>NOV!$D$309</f>
        <v>0</v>
      </c>
      <c r="P45" s="140">
        <f>DIC!$D$309</f>
        <v>0</v>
      </c>
    </row>
    <row r="46" spans="1:16" ht="15">
      <c r="A46" s="14"/>
      <c r="B46" s="14">
        <v>32</v>
      </c>
      <c r="C46" s="63" t="s">
        <v>279</v>
      </c>
      <c r="D46" s="72" t="s">
        <v>218</v>
      </c>
      <c r="E46" s="101">
        <f>ENERO!$D$335</f>
        <v>1506.45</v>
      </c>
      <c r="F46" s="101">
        <f>FEB!$D$335</f>
        <v>1498.3</v>
      </c>
      <c r="G46" s="101">
        <f>MAR!$D$335</f>
        <v>1493.42</v>
      </c>
      <c r="H46" s="101">
        <f>ABR!$D$335</f>
        <v>1820.09</v>
      </c>
      <c r="I46" s="101">
        <f>MAY!$D$335</f>
        <v>2208.31</v>
      </c>
      <c r="J46" s="101">
        <f>JUN!$D$335</f>
        <v>2411.3000000000002</v>
      </c>
      <c r="K46" s="101">
        <f>JUL!$D$335</f>
        <v>2087.12</v>
      </c>
      <c r="L46" s="101">
        <f>AGO!$D$335</f>
        <v>0</v>
      </c>
      <c r="M46" s="101">
        <f>SEP!$D$322</f>
        <v>0</v>
      </c>
      <c r="N46" s="101">
        <f>OCT!$D$322</f>
        <v>0</v>
      </c>
      <c r="O46" s="101">
        <f>NOV!$D$322</f>
        <v>0</v>
      </c>
      <c r="P46" s="101">
        <f>DIC!$D$322</f>
        <v>0</v>
      </c>
    </row>
    <row r="47" spans="1:16" ht="18" customHeight="1">
      <c r="A47" s="14"/>
      <c r="B47" s="14">
        <v>33</v>
      </c>
      <c r="C47" s="63" t="s">
        <v>417</v>
      </c>
      <c r="D47" s="72" t="s">
        <v>255</v>
      </c>
      <c r="E47" s="141">
        <f>ENERO!$D$348</f>
        <v>10.66</v>
      </c>
      <c r="F47" s="141">
        <f>FEB!$D$348</f>
        <v>10.81</v>
      </c>
      <c r="G47" s="141">
        <f>MAR!$D$348</f>
        <v>15.73</v>
      </c>
      <c r="H47" s="141">
        <f>ABR!$D$348</f>
        <v>15.02</v>
      </c>
      <c r="I47" s="141">
        <f>MAY!$D$348</f>
        <v>22.37</v>
      </c>
      <c r="J47" s="141">
        <f>JUN!$D$348</f>
        <v>23.03</v>
      </c>
      <c r="K47" s="141">
        <f>JUL!$D$348</f>
        <v>8.98</v>
      </c>
      <c r="L47" s="141">
        <f>AGO!$D$348</f>
        <v>0</v>
      </c>
      <c r="M47" s="141">
        <f>SEP!$D$335</f>
        <v>0</v>
      </c>
      <c r="N47" s="141">
        <f>OCT!$D$335</f>
        <v>0</v>
      </c>
      <c r="O47" s="141">
        <f>NOV!$D$335</f>
        <v>0</v>
      </c>
      <c r="P47" s="141">
        <f>DIC!$D$335</f>
        <v>0</v>
      </c>
    </row>
    <row r="48" spans="1:16" ht="18" customHeight="1">
      <c r="A48" s="14"/>
      <c r="B48" s="14">
        <v>34</v>
      </c>
      <c r="C48" s="63" t="s">
        <v>418</v>
      </c>
      <c r="D48" s="72" t="s">
        <v>218</v>
      </c>
      <c r="E48" s="101">
        <f>ENERO!$D$361</f>
        <v>83.6</v>
      </c>
      <c r="F48" s="101">
        <f>FEB!$D$361</f>
        <v>86.66</v>
      </c>
      <c r="G48" s="101">
        <f>MAR!$D$361</f>
        <v>128.78</v>
      </c>
      <c r="H48" s="101">
        <f>ABR!$D$361</f>
        <v>142.88</v>
      </c>
      <c r="I48" s="101">
        <f>MAY!$D$361</f>
        <v>241.15</v>
      </c>
      <c r="J48" s="101">
        <f>JUN!$D$361</f>
        <v>249.93</v>
      </c>
      <c r="K48" s="101">
        <f>JUL!$D$361</f>
        <v>96.86</v>
      </c>
      <c r="L48" s="101">
        <f>AGO!$D$361</f>
        <v>0</v>
      </c>
      <c r="M48" s="101">
        <f>SEP!$D$348</f>
        <v>0</v>
      </c>
      <c r="N48" s="101">
        <f>OCT!$D$348</f>
        <v>0</v>
      </c>
      <c r="O48" s="101">
        <f>NOV!$D$348</f>
        <v>0</v>
      </c>
      <c r="P48" s="101">
        <f>DIC!$D$348</f>
        <v>0</v>
      </c>
    </row>
    <row r="49" spans="1:16" ht="18" customHeight="1">
      <c r="A49" s="14"/>
      <c r="B49" s="14">
        <v>35</v>
      </c>
      <c r="C49" s="63" t="s">
        <v>291</v>
      </c>
      <c r="D49" s="72" t="s">
        <v>218</v>
      </c>
      <c r="E49" s="101">
        <f>ENERO!$D$374</f>
        <v>0</v>
      </c>
      <c r="F49" s="101">
        <f>FEB!$D$374</f>
        <v>0</v>
      </c>
      <c r="G49" s="101">
        <f>MAR!$D$374</f>
        <v>21.29</v>
      </c>
      <c r="H49" s="101">
        <f>ABR!$D$374</f>
        <v>0.24</v>
      </c>
      <c r="I49" s="101">
        <f>MAY!$D$374</f>
        <v>9.3699999999999992</v>
      </c>
      <c r="J49" s="101">
        <f>JUN!$D$374</f>
        <v>12.14</v>
      </c>
      <c r="K49" s="101">
        <f>JUL!$D$374</f>
        <v>15.04</v>
      </c>
      <c r="L49" s="101">
        <f>AGO!$D$374</f>
        <v>0</v>
      </c>
      <c r="M49" s="101">
        <f>SEP!$D$361</f>
        <v>0</v>
      </c>
      <c r="N49" s="101">
        <f>OCT!$D$361</f>
        <v>0</v>
      </c>
      <c r="O49" s="101">
        <f>NOV!$D$361</f>
        <v>0</v>
      </c>
      <c r="P49" s="101">
        <f>DIC!$D$361</f>
        <v>0</v>
      </c>
    </row>
    <row r="50" spans="1:16" ht="18" customHeight="1">
      <c r="A50" s="14"/>
      <c r="B50" s="14">
        <v>36</v>
      </c>
      <c r="C50" s="63" t="s">
        <v>413</v>
      </c>
      <c r="D50" s="72" t="s">
        <v>218</v>
      </c>
      <c r="E50" s="102">
        <f>ENERO!$D$386</f>
        <v>16.95</v>
      </c>
      <c r="F50" s="102">
        <f>FEB!$D$386</f>
        <v>22.49</v>
      </c>
      <c r="G50" s="102">
        <f>MAR!$D$386</f>
        <v>16.13</v>
      </c>
      <c r="H50" s="102">
        <f>ABR!$D$386</f>
        <v>22.02</v>
      </c>
      <c r="I50" s="102">
        <f>MAY!$D$386</f>
        <v>24.58</v>
      </c>
      <c r="J50" s="102">
        <f>JUN!$D$386</f>
        <v>42.15</v>
      </c>
      <c r="K50" s="102">
        <f>JUL!$D$386</f>
        <v>40.520000000000003</v>
      </c>
      <c r="L50" s="102">
        <f>AGO!$D$386</f>
        <v>0</v>
      </c>
      <c r="M50" s="102">
        <f>SEP!$D$373</f>
        <v>0</v>
      </c>
      <c r="N50" s="102">
        <f>OCT!$D$373</f>
        <v>0</v>
      </c>
      <c r="O50" s="102">
        <f>NOV!$D$373</f>
        <v>0</v>
      </c>
      <c r="P50" s="102">
        <f>DIC!$D$373</f>
        <v>0</v>
      </c>
    </row>
    <row r="51" spans="1:16" ht="18" customHeight="1">
      <c r="A51" s="14"/>
      <c r="B51" s="14">
        <v>37</v>
      </c>
      <c r="C51" s="63" t="s">
        <v>414</v>
      </c>
      <c r="D51" s="72" t="s">
        <v>218</v>
      </c>
      <c r="E51" s="103">
        <f>ENERO!$D$398</f>
        <v>6.29</v>
      </c>
      <c r="F51" s="103">
        <f>FEB!$D$398</f>
        <v>14.19</v>
      </c>
      <c r="G51" s="103">
        <f>MAR!$D$398</f>
        <v>12.27</v>
      </c>
      <c r="H51" s="103">
        <f>ABR!$D$398</f>
        <v>11.05</v>
      </c>
      <c r="I51" s="103">
        <f>MAY!$D$398</f>
        <v>14.88</v>
      </c>
      <c r="J51" s="103">
        <f>JUN!$D$398</f>
        <v>22.28</v>
      </c>
      <c r="K51" s="103">
        <f>JUL!$D$398</f>
        <v>15.84</v>
      </c>
      <c r="L51" s="103">
        <f>AGO!$D$398</f>
        <v>0</v>
      </c>
      <c r="M51" s="103">
        <f>SEP!$D$385</f>
        <v>0</v>
      </c>
      <c r="N51" s="103">
        <f>OCT!$D$385</f>
        <v>0</v>
      </c>
      <c r="O51" s="103">
        <f>NOV!$D$385</f>
        <v>0</v>
      </c>
      <c r="P51" s="103">
        <f>DIC!$D$385</f>
        <v>0</v>
      </c>
    </row>
    <row r="52" spans="1:16" ht="18" customHeight="1">
      <c r="A52" s="14"/>
      <c r="B52" s="14">
        <v>38</v>
      </c>
      <c r="C52" s="63" t="s">
        <v>415</v>
      </c>
      <c r="D52" s="72" t="s">
        <v>218</v>
      </c>
      <c r="E52" s="101">
        <f>ENERO!$D$410</f>
        <v>18.41</v>
      </c>
      <c r="F52" s="101">
        <f>FEB!$D$410</f>
        <v>21.12</v>
      </c>
      <c r="G52" s="101">
        <f>MAR!$D$410</f>
        <v>19.190000000000001</v>
      </c>
      <c r="H52" s="101">
        <f>ABR!$D$410</f>
        <v>18.89</v>
      </c>
      <c r="I52" s="101">
        <f>MAY!$D$410</f>
        <v>19.600000000000001</v>
      </c>
      <c r="J52" s="101">
        <f>JUN!$D$410</f>
        <v>25.93</v>
      </c>
      <c r="K52" s="101">
        <f>JUL!$D$410</f>
        <v>21.12</v>
      </c>
      <c r="L52" s="101">
        <f>AGO!$D$410</f>
        <v>0</v>
      </c>
      <c r="M52" s="101">
        <f>SEP!$D$397</f>
        <v>0</v>
      </c>
      <c r="N52" s="101">
        <f>OCT!$D$397</f>
        <v>0</v>
      </c>
      <c r="O52" s="101">
        <f>NOV!$D$397</f>
        <v>0</v>
      </c>
      <c r="P52" s="101">
        <f>DIC!$D$397</f>
        <v>0</v>
      </c>
    </row>
    <row r="53" spans="1:16" ht="18" customHeight="1">
      <c r="A53" s="14"/>
      <c r="B53" s="14">
        <v>39</v>
      </c>
      <c r="C53" s="63" t="s">
        <v>416</v>
      </c>
      <c r="D53" s="72" t="s">
        <v>218</v>
      </c>
      <c r="E53" s="101">
        <f>ENERO!$D$422</f>
        <v>63.39</v>
      </c>
      <c r="F53" s="101">
        <f>FEB!$D$422</f>
        <v>64.180000000000007</v>
      </c>
      <c r="G53" s="101">
        <f>MAR!$D$422</f>
        <v>64.55</v>
      </c>
      <c r="H53" s="101">
        <f>ABR!$D$422</f>
        <v>73.180000000000007</v>
      </c>
      <c r="I53" s="101">
        <f>MAY!$D$422</f>
        <v>62.08</v>
      </c>
      <c r="J53" s="101">
        <f>JUN!$D$422</f>
        <v>73.760000000000005</v>
      </c>
      <c r="K53" s="101">
        <f>JUL!$D$422</f>
        <v>67.56</v>
      </c>
      <c r="L53" s="101">
        <f>AGO!$D$422</f>
        <v>0</v>
      </c>
      <c r="M53" s="101">
        <f>SEP!$D$409</f>
        <v>0</v>
      </c>
      <c r="N53" s="101">
        <f>OCT!$D$409</f>
        <v>0</v>
      </c>
      <c r="O53" s="101">
        <f>NOV!$D$409</f>
        <v>0</v>
      </c>
      <c r="P53" s="101">
        <f>DIC!$D$409</f>
        <v>0</v>
      </c>
    </row>
    <row r="54" spans="1:16" ht="18" customHeight="1">
      <c r="A54" s="14"/>
      <c r="B54" s="14">
        <v>40</v>
      </c>
      <c r="C54" s="63" t="s">
        <v>422</v>
      </c>
      <c r="D54" s="72" t="s">
        <v>258</v>
      </c>
      <c r="E54" s="190">
        <f>ENERO!$D$495</f>
        <v>57</v>
      </c>
      <c r="F54" s="190">
        <f>FEB!$D$495</f>
        <v>96</v>
      </c>
      <c r="G54" s="190">
        <f>MAR!$D$495</f>
        <v>72</v>
      </c>
      <c r="H54" s="190">
        <f>ABR!$D$495</f>
        <v>67</v>
      </c>
      <c r="I54" s="190">
        <f>MAY!$D$495</f>
        <v>88</v>
      </c>
      <c r="J54" s="190">
        <f>JUN!$D$495</f>
        <v>140</v>
      </c>
      <c r="K54" s="190">
        <f>JUL!$D$495</f>
        <v>129</v>
      </c>
      <c r="L54" s="190">
        <f>AGO!$D$495</f>
        <v>0</v>
      </c>
      <c r="M54" s="190">
        <f>SEP!$D$482</f>
        <v>0</v>
      </c>
      <c r="N54" s="190">
        <f>OCT!$D$482</f>
        <v>0</v>
      </c>
      <c r="O54" s="190">
        <f>NOV!$D$482</f>
        <v>0</v>
      </c>
      <c r="P54" s="190">
        <f>DIC!$D$482</f>
        <v>0</v>
      </c>
    </row>
    <row r="55" spans="1:16" ht="18" customHeight="1">
      <c r="A55" s="14"/>
      <c r="B55" s="14">
        <v>41</v>
      </c>
      <c r="C55" s="63" t="s">
        <v>423</v>
      </c>
      <c r="D55" s="72" t="s">
        <v>257</v>
      </c>
      <c r="E55" s="159">
        <f>ENERO!$D$507</f>
        <v>3.95E-2</v>
      </c>
      <c r="F55" s="159">
        <f>FEB!$D$507</f>
        <v>4.7E-2</v>
      </c>
      <c r="G55" s="159">
        <f>MAR!$D$507</f>
        <v>3.9100000000000003E-2</v>
      </c>
      <c r="H55" s="159">
        <f>ABR!$D$507</f>
        <v>3.2899999999999999E-2</v>
      </c>
      <c r="I55" s="159">
        <f>MAY!$D$507</f>
        <v>4.24E-2</v>
      </c>
      <c r="J55" s="159">
        <f>JUN!$D$507</f>
        <v>7.0800000000000002E-2</v>
      </c>
      <c r="K55" s="191">
        <f>JUL!$D$507</f>
        <v>4.8899999999999999E-2</v>
      </c>
      <c r="L55" s="191">
        <f>AGO!$D$507</f>
        <v>0</v>
      </c>
      <c r="M55" s="191">
        <f>SEP!$D$494</f>
        <v>0</v>
      </c>
      <c r="N55" s="191">
        <f>OCT!$D$494</f>
        <v>0</v>
      </c>
      <c r="O55" s="191">
        <f>NOV!$D$494</f>
        <v>0</v>
      </c>
      <c r="P55" s="191">
        <f>DIC!$D$494</f>
        <v>0</v>
      </c>
    </row>
    <row r="56" spans="1:16" ht="18" customHeight="1">
      <c r="A56" s="14"/>
      <c r="B56" s="14">
        <v>42</v>
      </c>
      <c r="C56" s="63" t="s">
        <v>424</v>
      </c>
      <c r="D56" s="72" t="s">
        <v>218</v>
      </c>
      <c r="E56" s="101">
        <f>ENERO!$D$519</f>
        <v>294894.56</v>
      </c>
      <c r="F56" s="101">
        <f>FEB!$D$519</f>
        <v>500383.94</v>
      </c>
      <c r="G56" s="101">
        <f>MAR!$D$519</f>
        <v>215492.47</v>
      </c>
      <c r="H56" s="101">
        <f>ABR!$D$519</f>
        <v>242549.26</v>
      </c>
      <c r="I56" s="101">
        <f>MAY!$D$519</f>
        <v>352607.18</v>
      </c>
      <c r="J56" s="101">
        <f>JUN!$D$519</f>
        <v>646029.15</v>
      </c>
      <c r="K56" s="101">
        <f>JUL!$D$519</f>
        <v>779367.08</v>
      </c>
      <c r="L56" s="101">
        <f>AGO!$D$519</f>
        <v>0</v>
      </c>
      <c r="M56" s="101">
        <f>SEP!$D$506</f>
        <v>0</v>
      </c>
      <c r="N56" s="101">
        <f>OCT!$D$506</f>
        <v>0</v>
      </c>
      <c r="O56" s="101">
        <f>NOV!$D$506</f>
        <v>0</v>
      </c>
      <c r="P56" s="101">
        <f>DIC!$D$506</f>
        <v>0</v>
      </c>
    </row>
    <row r="57" spans="1:16" ht="18" customHeight="1">
      <c r="A57" s="14"/>
      <c r="B57" s="14">
        <v>43</v>
      </c>
      <c r="C57" s="116" t="s">
        <v>421</v>
      </c>
      <c r="D57" s="117" t="s">
        <v>305</v>
      </c>
      <c r="E57" s="104">
        <f>ENERO!$D$531</f>
        <v>118</v>
      </c>
      <c r="F57" s="104">
        <f>FEB!$D$531</f>
        <v>150</v>
      </c>
      <c r="G57" s="104">
        <f>MAR!$D$531</f>
        <v>139</v>
      </c>
      <c r="H57" s="104">
        <f>ABR!$D$531</f>
        <v>160</v>
      </c>
      <c r="I57" s="104">
        <f>MAY!$D$531</f>
        <v>149</v>
      </c>
      <c r="J57" s="104">
        <f>JUN!$D$531</f>
        <v>125</v>
      </c>
      <c r="K57" s="104">
        <f>JUL!$D$531</f>
        <v>127</v>
      </c>
      <c r="L57" s="104">
        <f>AGO!$D$531</f>
        <v>0</v>
      </c>
      <c r="M57" s="104">
        <f>SEP!$D$518</f>
        <v>0</v>
      </c>
      <c r="N57" s="104">
        <f>OCT!$D$518</f>
        <v>0</v>
      </c>
      <c r="O57" s="104">
        <f>NOV!$D$518</f>
        <v>0</v>
      </c>
      <c r="P57" s="104">
        <f>DIC!$D$518</f>
        <v>0</v>
      </c>
    </row>
    <row r="58" spans="1:16" ht="15">
      <c r="B58" s="14">
        <v>44</v>
      </c>
      <c r="C58" s="105" t="s">
        <v>425</v>
      </c>
      <c r="D58" s="115" t="s">
        <v>258</v>
      </c>
      <c r="E58" s="102">
        <f>ENERO!$D$556</f>
        <v>0</v>
      </c>
      <c r="F58" s="102">
        <f>FEB!$D$556</f>
        <v>0</v>
      </c>
      <c r="G58" s="102">
        <f>MAR!$D$556</f>
        <v>0</v>
      </c>
      <c r="H58" s="102">
        <f>ABR!$D$556</f>
        <v>0</v>
      </c>
      <c r="I58" s="102">
        <f>MAY!$D$556</f>
        <v>0</v>
      </c>
      <c r="J58" s="102">
        <f>JUN!$D$556</f>
        <v>0</v>
      </c>
      <c r="K58" s="102">
        <f>JUL!$D$556</f>
        <v>643</v>
      </c>
      <c r="L58" s="102">
        <f>AGO!$D$556</f>
        <v>0</v>
      </c>
      <c r="M58" s="102">
        <f>SEP!$D$543</f>
        <v>0</v>
      </c>
      <c r="N58" s="102">
        <f>OCT!$D$543</f>
        <v>0</v>
      </c>
      <c r="O58" s="102">
        <f>NOV!$D$543</f>
        <v>0</v>
      </c>
      <c r="P58" s="102">
        <f>DIC!$D$543</f>
        <v>0</v>
      </c>
    </row>
    <row r="59" spans="1:16" ht="15">
      <c r="B59" s="14">
        <v>45</v>
      </c>
      <c r="C59" s="64" t="s">
        <v>426</v>
      </c>
      <c r="D59" s="72" t="s">
        <v>257</v>
      </c>
      <c r="E59" s="160">
        <f>ENERO!$D$544</f>
        <v>0</v>
      </c>
      <c r="F59" s="160">
        <f>FEB!$D$544</f>
        <v>0</v>
      </c>
      <c r="G59" s="160">
        <f>MAR!$D$544</f>
        <v>0</v>
      </c>
      <c r="H59" s="160">
        <f>ABR!$D$544</f>
        <v>0</v>
      </c>
      <c r="I59" s="160">
        <f>MAY!$D$544</f>
        <v>0</v>
      </c>
      <c r="J59" s="160">
        <f>JUN!$D$544</f>
        <v>0</v>
      </c>
      <c r="K59" s="160">
        <f>JUL!$D$544</f>
        <v>0.52529999999999999</v>
      </c>
      <c r="L59" s="160">
        <f>AGO!$D$544</f>
        <v>0</v>
      </c>
      <c r="M59" s="160">
        <f>SEP!$D$531</f>
        <v>0</v>
      </c>
      <c r="N59" s="160">
        <f>OCT!$D$531</f>
        <v>0</v>
      </c>
      <c r="O59" s="160">
        <f>NOV!$D$531</f>
        <v>0</v>
      </c>
      <c r="P59" s="160">
        <f>DIC!$D$531</f>
        <v>0</v>
      </c>
    </row>
    <row r="60" spans="1:16" ht="30">
      <c r="C60" s="76" t="s">
        <v>282</v>
      </c>
      <c r="D60" s="73"/>
      <c r="E60" s="20"/>
      <c r="F60" s="20"/>
      <c r="G60" s="20"/>
      <c r="H60" s="20"/>
      <c r="I60" s="20"/>
      <c r="J60" s="56"/>
      <c r="K60" s="20"/>
      <c r="L60" s="56"/>
      <c r="M60" s="20"/>
      <c r="N60" s="56"/>
      <c r="O60" s="56"/>
      <c r="P60" s="21"/>
    </row>
    <row r="61" spans="1:16" ht="15" hidden="1">
      <c r="C61" s="65" t="s">
        <v>243</v>
      </c>
      <c r="D61" s="74" t="s">
        <v>218</v>
      </c>
      <c r="E61" s="68">
        <v>0</v>
      </c>
      <c r="F61" s="22">
        <v>0</v>
      </c>
      <c r="G61" s="22">
        <v>0</v>
      </c>
      <c r="H61" s="22">
        <v>0</v>
      </c>
      <c r="I61" s="49">
        <v>0</v>
      </c>
      <c r="J61" s="22">
        <v>0</v>
      </c>
      <c r="K61" s="58">
        <v>0</v>
      </c>
      <c r="L61" s="22">
        <v>0</v>
      </c>
      <c r="M61" s="58">
        <v>0</v>
      </c>
      <c r="N61" s="22">
        <v>0</v>
      </c>
      <c r="O61" s="22">
        <v>0</v>
      </c>
      <c r="P61" s="53">
        <v>0</v>
      </c>
    </row>
    <row r="62" spans="1:16" ht="15" hidden="1">
      <c r="C62" s="65" t="s">
        <v>244</v>
      </c>
      <c r="D62" s="74" t="s">
        <v>218</v>
      </c>
      <c r="E62" s="68">
        <v>0</v>
      </c>
      <c r="F62" s="22">
        <v>0</v>
      </c>
      <c r="G62" s="22">
        <v>0</v>
      </c>
      <c r="H62" s="22">
        <v>0</v>
      </c>
      <c r="I62" s="49">
        <v>0</v>
      </c>
      <c r="J62" s="22">
        <v>0</v>
      </c>
      <c r="K62" s="58">
        <v>0</v>
      </c>
      <c r="L62" s="22">
        <v>0</v>
      </c>
      <c r="M62" s="58">
        <v>0</v>
      </c>
      <c r="N62" s="22">
        <v>0</v>
      </c>
      <c r="O62" s="22">
        <v>0</v>
      </c>
      <c r="P62" s="53">
        <v>0</v>
      </c>
    </row>
    <row r="63" spans="1:16" ht="15">
      <c r="C63" s="65" t="s">
        <v>245</v>
      </c>
      <c r="D63" s="74" t="s">
        <v>218</v>
      </c>
      <c r="E63" s="68">
        <v>0</v>
      </c>
      <c r="F63" s="22">
        <v>0</v>
      </c>
      <c r="G63" s="22">
        <v>0</v>
      </c>
      <c r="H63" s="22">
        <v>0</v>
      </c>
      <c r="I63" s="49">
        <v>0</v>
      </c>
      <c r="J63" s="22">
        <v>0</v>
      </c>
      <c r="K63" s="58">
        <v>0</v>
      </c>
      <c r="L63" s="22">
        <v>0</v>
      </c>
      <c r="M63" s="58">
        <v>0</v>
      </c>
      <c r="N63" s="22">
        <v>0</v>
      </c>
      <c r="O63" s="22">
        <v>0</v>
      </c>
      <c r="P63" s="53">
        <v>0</v>
      </c>
    </row>
    <row r="64" spans="1:16" ht="15">
      <c r="C64" s="65" t="s">
        <v>246</v>
      </c>
      <c r="D64" s="74" t="s">
        <v>218</v>
      </c>
      <c r="E64" s="68">
        <v>0</v>
      </c>
      <c r="F64" s="22">
        <v>0</v>
      </c>
      <c r="G64" s="22">
        <v>0</v>
      </c>
      <c r="H64" s="22">
        <v>0</v>
      </c>
      <c r="I64" s="49">
        <v>0</v>
      </c>
      <c r="J64" s="22">
        <v>0</v>
      </c>
      <c r="K64" s="58">
        <v>0</v>
      </c>
      <c r="L64" s="22">
        <v>0</v>
      </c>
      <c r="M64" s="58">
        <v>0</v>
      </c>
      <c r="N64" s="22">
        <v>0</v>
      </c>
      <c r="O64" s="22">
        <v>0</v>
      </c>
      <c r="P64" s="53">
        <v>0</v>
      </c>
    </row>
    <row r="65" spans="3:16" ht="15">
      <c r="C65" s="65" t="s">
        <v>247</v>
      </c>
      <c r="D65" s="74" t="s">
        <v>218</v>
      </c>
      <c r="E65" s="68">
        <v>0</v>
      </c>
      <c r="F65" s="22">
        <v>0</v>
      </c>
      <c r="G65" s="22">
        <v>0</v>
      </c>
      <c r="H65" s="22">
        <v>0</v>
      </c>
      <c r="I65" s="49">
        <v>0</v>
      </c>
      <c r="J65" s="22">
        <v>0</v>
      </c>
      <c r="K65" s="58">
        <v>0</v>
      </c>
      <c r="L65" s="22">
        <v>0</v>
      </c>
      <c r="M65" s="58">
        <v>0</v>
      </c>
      <c r="N65" s="22">
        <v>0</v>
      </c>
      <c r="O65" s="22">
        <v>0</v>
      </c>
      <c r="P65" s="53">
        <v>0</v>
      </c>
    </row>
    <row r="66" spans="3:16" ht="15">
      <c r="C66" s="65" t="s">
        <v>248</v>
      </c>
      <c r="D66" s="74" t="s">
        <v>218</v>
      </c>
      <c r="E66" s="68">
        <v>0</v>
      </c>
      <c r="F66" s="22">
        <v>0</v>
      </c>
      <c r="G66" s="22">
        <v>0</v>
      </c>
      <c r="H66" s="22">
        <v>0</v>
      </c>
      <c r="I66" s="49">
        <v>0</v>
      </c>
      <c r="J66" s="22">
        <v>0</v>
      </c>
      <c r="K66" s="58">
        <v>0</v>
      </c>
      <c r="L66" s="22">
        <v>0</v>
      </c>
      <c r="M66" s="58">
        <v>0</v>
      </c>
      <c r="N66" s="22">
        <v>0</v>
      </c>
      <c r="O66" s="22">
        <v>0</v>
      </c>
      <c r="P66" s="53">
        <v>0</v>
      </c>
    </row>
    <row r="67" spans="3:16" ht="15">
      <c r="C67" s="65" t="s">
        <v>252</v>
      </c>
      <c r="D67" s="74" t="s">
        <v>219</v>
      </c>
      <c r="E67" s="69">
        <v>0</v>
      </c>
      <c r="F67" s="69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77">
        <v>0</v>
      </c>
    </row>
    <row r="68" spans="3:16" ht="15">
      <c r="C68" s="65" t="s">
        <v>231</v>
      </c>
      <c r="D68" s="74" t="s">
        <v>219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77">
        <v>0</v>
      </c>
    </row>
    <row r="69" spans="3:16" ht="15">
      <c r="C69" s="65" t="s">
        <v>242</v>
      </c>
      <c r="D69" s="74" t="s">
        <v>219</v>
      </c>
      <c r="E69" s="69">
        <v>0</v>
      </c>
      <c r="F69" s="69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77">
        <v>0</v>
      </c>
    </row>
    <row r="70" spans="3:16" ht="15">
      <c r="C70" s="65" t="s">
        <v>249</v>
      </c>
      <c r="D70" s="74" t="s">
        <v>219</v>
      </c>
      <c r="E70" s="69">
        <v>0</v>
      </c>
      <c r="F70" s="69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77">
        <v>0</v>
      </c>
    </row>
    <row r="71" spans="3:16" ht="15">
      <c r="C71" s="65" t="s">
        <v>250</v>
      </c>
      <c r="D71" s="74" t="s">
        <v>218</v>
      </c>
      <c r="E71" s="68">
        <v>0</v>
      </c>
      <c r="F71" s="22">
        <v>0</v>
      </c>
      <c r="G71" s="22">
        <v>0</v>
      </c>
      <c r="H71" s="22">
        <v>0</v>
      </c>
      <c r="I71" s="49">
        <v>0</v>
      </c>
      <c r="J71" s="22">
        <v>0</v>
      </c>
      <c r="K71" s="58">
        <v>0</v>
      </c>
      <c r="L71" s="22">
        <v>0</v>
      </c>
      <c r="M71" s="58">
        <v>0</v>
      </c>
      <c r="N71" s="22">
        <v>0</v>
      </c>
      <c r="O71" s="22">
        <v>0</v>
      </c>
      <c r="P71" s="78">
        <v>0</v>
      </c>
    </row>
    <row r="72" spans="3:16" ht="15">
      <c r="C72" s="65" t="s">
        <v>251</v>
      </c>
      <c r="D72" s="74" t="s">
        <v>218</v>
      </c>
      <c r="E72" s="68">
        <v>0</v>
      </c>
      <c r="F72" s="68">
        <v>0</v>
      </c>
      <c r="G72" s="68">
        <v>0</v>
      </c>
      <c r="H72" s="68">
        <v>0</v>
      </c>
      <c r="I72" s="68">
        <v>0</v>
      </c>
      <c r="J72" s="68">
        <v>0</v>
      </c>
      <c r="K72" s="68">
        <v>0</v>
      </c>
      <c r="L72" s="68">
        <v>0</v>
      </c>
      <c r="M72" s="68">
        <v>0</v>
      </c>
      <c r="N72" s="68">
        <v>0</v>
      </c>
      <c r="O72" s="68">
        <v>0</v>
      </c>
      <c r="P72" s="78">
        <v>0</v>
      </c>
    </row>
    <row r="73" spans="3:16" ht="15">
      <c r="C73" s="65" t="s">
        <v>253</v>
      </c>
      <c r="D73" s="74" t="s">
        <v>219</v>
      </c>
      <c r="E73" s="69">
        <v>0</v>
      </c>
      <c r="F73" s="69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54">
        <v>0</v>
      </c>
    </row>
    <row r="74" spans="3:16" ht="15">
      <c r="C74" s="65" t="s">
        <v>254</v>
      </c>
      <c r="D74" s="74" t="s">
        <v>219</v>
      </c>
      <c r="E74" s="69">
        <v>0</v>
      </c>
      <c r="F74" s="23">
        <v>0</v>
      </c>
      <c r="G74" s="23">
        <v>0</v>
      </c>
      <c r="H74" s="23">
        <v>0</v>
      </c>
      <c r="I74" s="50">
        <v>0</v>
      </c>
      <c r="J74" s="23">
        <v>0</v>
      </c>
      <c r="K74" s="59">
        <v>0</v>
      </c>
      <c r="L74" s="23">
        <v>0</v>
      </c>
      <c r="M74" s="59">
        <v>0</v>
      </c>
      <c r="N74" s="23">
        <v>0</v>
      </c>
      <c r="O74" s="23">
        <v>0</v>
      </c>
      <c r="P74" s="54">
        <v>0</v>
      </c>
    </row>
    <row r="75" spans="3:16" ht="15">
      <c r="C75" s="65" t="s">
        <v>259</v>
      </c>
      <c r="D75" s="74" t="s">
        <v>219</v>
      </c>
      <c r="E75" s="69">
        <v>0</v>
      </c>
      <c r="F75" s="69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54">
        <v>0</v>
      </c>
    </row>
    <row r="76" spans="3:16" ht="15">
      <c r="C76" s="65" t="s">
        <v>230</v>
      </c>
      <c r="D76" s="74" t="s">
        <v>219</v>
      </c>
      <c r="E76" s="69">
        <v>0</v>
      </c>
      <c r="F76" s="23">
        <v>0</v>
      </c>
      <c r="G76" s="23">
        <v>0</v>
      </c>
      <c r="H76" s="23">
        <v>0</v>
      </c>
      <c r="I76" s="50">
        <v>0</v>
      </c>
      <c r="J76" s="23">
        <v>0</v>
      </c>
      <c r="K76" s="59">
        <v>0</v>
      </c>
      <c r="L76" s="23">
        <v>0</v>
      </c>
      <c r="M76" s="59">
        <v>0</v>
      </c>
      <c r="N76" s="23">
        <v>0</v>
      </c>
      <c r="O76" s="23">
        <v>0</v>
      </c>
      <c r="P76" s="54">
        <v>0</v>
      </c>
    </row>
    <row r="77" spans="3:16" ht="15.75" thickBot="1">
      <c r="C77" s="66"/>
      <c r="D77" s="75" t="s">
        <v>219</v>
      </c>
      <c r="E77" s="70">
        <v>0</v>
      </c>
      <c r="F77" s="24">
        <v>0</v>
      </c>
      <c r="G77" s="24">
        <v>0</v>
      </c>
      <c r="H77" s="24">
        <v>0</v>
      </c>
      <c r="I77" s="51">
        <v>0</v>
      </c>
      <c r="J77" s="24">
        <v>0</v>
      </c>
      <c r="K77" s="60">
        <v>0</v>
      </c>
      <c r="L77" s="24">
        <v>0</v>
      </c>
      <c r="M77" s="60">
        <v>0</v>
      </c>
      <c r="N77" s="24">
        <v>0</v>
      </c>
      <c r="O77" s="24">
        <v>0</v>
      </c>
      <c r="P77" s="55">
        <v>0</v>
      </c>
    </row>
    <row r="78" spans="3:16">
      <c r="C78" s="15"/>
      <c r="D78" s="25"/>
      <c r="E78" s="14"/>
      <c r="F78" s="14"/>
      <c r="G78" s="14"/>
      <c r="H78" s="14"/>
      <c r="I78" s="14"/>
      <c r="J78" s="14"/>
    </row>
    <row r="79" spans="3:16">
      <c r="C79" s="209"/>
      <c r="D79" s="209"/>
      <c r="E79" s="26"/>
      <c r="F79" s="14"/>
      <c r="G79" s="14"/>
      <c r="H79" s="14"/>
      <c r="I79" s="14"/>
      <c r="J79" s="14"/>
    </row>
    <row r="80" spans="3:16">
      <c r="C80" s="209"/>
      <c r="D80" s="209"/>
      <c r="E80" s="14"/>
      <c r="F80" s="14"/>
      <c r="G80" s="14"/>
      <c r="H80" s="14"/>
      <c r="I80" s="14"/>
      <c r="J80" s="14"/>
    </row>
  </sheetData>
  <mergeCells count="9">
    <mergeCell ref="C2:I2"/>
    <mergeCell ref="D4:I4"/>
    <mergeCell ref="D5:I5"/>
    <mergeCell ref="C79:D79"/>
    <mergeCell ref="C80:D80"/>
    <mergeCell ref="D8:D10"/>
    <mergeCell ref="D6:I6"/>
    <mergeCell ref="C8:C10"/>
    <mergeCell ref="C3:I3"/>
  </mergeCells>
  <phoneticPr fontId="7" type="noConversion"/>
  <pageMargins left="0.25" right="0.25" top="0.75" bottom="0.75" header="0.3" footer="0.3"/>
  <pageSetup scale="4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230"/>
  <sheetViews>
    <sheetView topLeftCell="A493" zoomScale="90" zoomScaleNormal="90" workbookViewId="0">
      <selection activeCell="D520" sqref="D520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260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19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119.29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19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95"/>
      <c r="B9" s="96"/>
      <c r="C9" s="96"/>
      <c r="D9" s="97"/>
      <c r="E9" s="97"/>
      <c r="F9" s="97"/>
      <c r="G9" s="192"/>
      <c r="H9" s="192"/>
      <c r="I9" s="19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>
        <v>119.29</v>
      </c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192"/>
      <c r="H18" s="222" t="s">
        <v>376</v>
      </c>
      <c r="I18" s="222"/>
      <c r="J18" s="194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193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192"/>
      <c r="H19" s="192"/>
      <c r="I19" s="192"/>
      <c r="J19" s="192"/>
      <c r="K19" s="225"/>
      <c r="L19" s="225"/>
      <c r="M19" s="225"/>
      <c r="N19" s="29"/>
      <c r="O19" s="32"/>
      <c r="P19" s="32"/>
      <c r="Q19" s="83"/>
      <c r="R19" s="45"/>
    </row>
    <row r="20" spans="1:18">
      <c r="A20" s="107"/>
      <c r="B20" s="108"/>
      <c r="C20" s="108"/>
      <c r="D20" s="109"/>
      <c r="E20" s="109"/>
      <c r="F20" s="109"/>
      <c r="G20" s="192"/>
      <c r="H20" s="192"/>
      <c r="I20" s="192"/>
      <c r="J20" s="16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>
        <v>193</v>
      </c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10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>
      <c r="A29" s="228" t="s">
        <v>276</v>
      </c>
      <c r="B29" s="229"/>
      <c r="C29" s="229"/>
      <c r="D29" s="230"/>
      <c r="E29" s="230"/>
      <c r="F29" s="230"/>
      <c r="G29" s="192"/>
      <c r="H29" s="226" t="s">
        <v>377</v>
      </c>
      <c r="I29" s="226"/>
      <c r="J29" s="120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$2816.54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192"/>
      <c r="H30" s="219" t="s">
        <v>375</v>
      </c>
      <c r="I30" s="219"/>
      <c r="J30" s="120"/>
      <c r="K30" s="225"/>
      <c r="L30" s="225"/>
      <c r="M30" s="225"/>
      <c r="N30" s="29"/>
      <c r="O30" s="32"/>
      <c r="P30" s="32"/>
      <c r="Q30" s="83"/>
      <c r="R30" s="45"/>
    </row>
    <row r="31" spans="1:18">
      <c r="A31" s="95"/>
      <c r="B31" s="96"/>
      <c r="C31" s="96"/>
      <c r="D31" s="97"/>
      <c r="E31" s="97"/>
      <c r="F31" s="97"/>
      <c r="G31" s="192"/>
      <c r="H31" s="192"/>
      <c r="I31" s="192"/>
      <c r="J31" s="16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>
        <v>2816.54</v>
      </c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>
      <c r="A41" s="228" t="s">
        <v>286</v>
      </c>
      <c r="B41" s="229"/>
      <c r="C41" s="229"/>
      <c r="D41" s="230"/>
      <c r="E41" s="230"/>
      <c r="F41" s="230"/>
      <c r="G41" s="192"/>
      <c r="H41" s="226" t="s">
        <v>377</v>
      </c>
      <c r="I41" s="226"/>
      <c r="J41" s="16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$23.75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192"/>
      <c r="H42" s="219" t="s">
        <v>374</v>
      </c>
      <c r="I42" s="219"/>
      <c r="J42" s="162"/>
      <c r="K42" s="225"/>
      <c r="L42" s="225"/>
      <c r="M42" s="225"/>
      <c r="N42" s="29"/>
      <c r="O42" s="32"/>
      <c r="P42" s="32"/>
      <c r="Q42" s="83"/>
      <c r="R42" s="45"/>
    </row>
    <row r="43" spans="1:18">
      <c r="A43" s="95"/>
      <c r="B43" s="96"/>
      <c r="C43" s="96"/>
      <c r="D43" s="97"/>
      <c r="E43" s="97"/>
      <c r="F43" s="97"/>
      <c r="G43" s="192"/>
      <c r="H43" s="192"/>
      <c r="I43" s="192"/>
      <c r="J43" s="16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>
        <v>23.75</v>
      </c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>
      <c r="A53" s="228" t="s">
        <v>310</v>
      </c>
      <c r="B53" s="229"/>
      <c r="C53" s="229"/>
      <c r="D53" s="230"/>
      <c r="E53" s="230"/>
      <c r="F53" s="230"/>
      <c r="G53" s="192"/>
      <c r="H53" s="226" t="s">
        <v>378</v>
      </c>
      <c r="I53" s="226"/>
      <c r="J53" s="16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$34.27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192"/>
      <c r="H54" s="219" t="s">
        <v>374</v>
      </c>
      <c r="I54" s="219"/>
      <c r="J54" s="162"/>
      <c r="K54" s="225"/>
      <c r="L54" s="225"/>
      <c r="M54" s="225"/>
      <c r="N54" s="29"/>
      <c r="O54" s="32"/>
      <c r="P54" s="32"/>
      <c r="Q54" s="83"/>
      <c r="R54" s="45"/>
    </row>
    <row r="55" spans="1:18">
      <c r="A55" s="107"/>
      <c r="B55" s="108"/>
      <c r="C55" s="108"/>
      <c r="D55" s="109"/>
      <c r="E55" s="109"/>
      <c r="F55" s="109"/>
      <c r="G55" s="192"/>
      <c r="H55" s="192"/>
      <c r="I55" s="192"/>
      <c r="J55" s="16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>
        <v>34.270000000000003</v>
      </c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>
      <c r="A65" s="228" t="s">
        <v>313</v>
      </c>
      <c r="B65" s="229"/>
      <c r="C65" s="229"/>
      <c r="D65" s="230"/>
      <c r="E65" s="230"/>
      <c r="F65" s="230"/>
      <c r="G65" s="192"/>
      <c r="H65" s="218" t="s">
        <v>379</v>
      </c>
      <c r="I65" s="218"/>
      <c r="J65" s="194"/>
      <c r="K65" s="225" t="str">
        <f>+"Desde que nacio en sistema por cada "&amp;VALUE(D68)&amp;" kg de alimento que consumia un cerdo aumentaba un kg de peso. "</f>
        <v xml:space="preserve">Desde que nacio en sistema por cada 14.5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192"/>
      <c r="H66" s="219" t="s">
        <v>380</v>
      </c>
      <c r="I66" s="219"/>
      <c r="J66" s="194"/>
      <c r="K66" s="225"/>
      <c r="L66" s="225"/>
      <c r="M66" s="225"/>
      <c r="N66" s="29"/>
      <c r="O66" s="32"/>
      <c r="P66" s="32"/>
      <c r="Q66" s="83"/>
      <c r="R66" s="45"/>
    </row>
    <row r="67" spans="1:18">
      <c r="A67" s="107"/>
      <c r="B67" s="108"/>
      <c r="C67" s="108"/>
      <c r="D67" s="109"/>
      <c r="E67" s="109"/>
      <c r="F67" s="109"/>
      <c r="G67" s="192"/>
      <c r="H67" s="192"/>
      <c r="I67" s="192"/>
      <c r="J67" s="16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>
        <v>14.5</v>
      </c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>
      <c r="A77" s="228" t="s">
        <v>314</v>
      </c>
      <c r="B77" s="229"/>
      <c r="C77" s="229"/>
      <c r="D77" s="230"/>
      <c r="E77" s="230"/>
      <c r="F77" s="230"/>
      <c r="G77" s="192"/>
      <c r="H77" s="218" t="s">
        <v>381</v>
      </c>
      <c r="I77" s="218"/>
      <c r="J77" s="162"/>
      <c r="K77" s="225" t="str">
        <f>+"A la empresa le costo $"&amp;VALUE(D80)&amp;" para que un cerdo aumentara un kg de peso desde que nacio en destete. "</f>
        <v xml:space="preserve">A la empresa le costo $110.27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192"/>
      <c r="H78" s="219" t="s">
        <v>380</v>
      </c>
      <c r="I78" s="219"/>
      <c r="J78" s="162"/>
      <c r="K78" s="225"/>
      <c r="L78" s="225"/>
      <c r="M78" s="225"/>
      <c r="N78" s="29"/>
      <c r="O78" s="32"/>
      <c r="P78" s="32"/>
      <c r="Q78" s="83"/>
      <c r="R78" s="45"/>
    </row>
    <row r="79" spans="1:18">
      <c r="A79" s="107"/>
      <c r="B79" s="108"/>
      <c r="C79" s="108"/>
      <c r="D79" s="109"/>
      <c r="E79" s="109"/>
      <c r="F79" s="109"/>
      <c r="G79" s="192"/>
      <c r="H79" s="192"/>
      <c r="I79" s="192"/>
      <c r="J79" s="16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>
        <v>110.27</v>
      </c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175" t="s">
        <v>302</v>
      </c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7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>
      <c r="A90" s="228" t="s">
        <v>309</v>
      </c>
      <c r="B90" s="229"/>
      <c r="C90" s="229"/>
      <c r="D90" s="230"/>
      <c r="E90" s="230"/>
      <c r="F90" s="230"/>
      <c r="G90" s="192"/>
      <c r="H90" s="218" t="s">
        <v>382</v>
      </c>
      <c r="I90" s="218"/>
      <c r="J90" s="162"/>
      <c r="K90" s="225" t="str">
        <f>+"Al momento de pasar los cerdos a destete cada uno costaba $"&amp;VALUE(D93)&amp;"  "</f>
        <v xml:space="preserve">Al momento de pasar los cerdos a destete cada uno costaba $716.12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192"/>
      <c r="H91" s="219" t="s">
        <v>383</v>
      </c>
      <c r="I91" s="219"/>
      <c r="J91" s="16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303</v>
      </c>
      <c r="B93" s="29"/>
      <c r="C93" s="29" t="s">
        <v>221</v>
      </c>
      <c r="D93" s="151">
        <v>716.12</v>
      </c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 ht="12.75" customHeight="1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192"/>
      <c r="H103" s="218" t="s">
        <v>384</v>
      </c>
      <c r="I103" s="218"/>
      <c r="J103" s="162"/>
      <c r="K103" s="225" t="str">
        <f>+"Los kilogramos de alimento que se consumieron para producir un cerdo fueron "&amp;VALUE(D106)&amp;" Kg. "</f>
        <v xml:space="preserve">Los kilogramos de alimento que se consumieron para producir un cerdo fueron 55.29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192"/>
      <c r="H104" s="219" t="s">
        <v>383</v>
      </c>
      <c r="I104" s="219"/>
      <c r="J104" s="16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>
        <v>55.29</v>
      </c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>
      <c r="A116" s="228" t="s">
        <v>312</v>
      </c>
      <c r="B116" s="229"/>
      <c r="C116" s="229"/>
      <c r="D116" s="230"/>
      <c r="E116" s="230"/>
      <c r="F116" s="230"/>
      <c r="G116" s="192"/>
      <c r="H116" s="218" t="s">
        <v>385</v>
      </c>
      <c r="I116" s="218"/>
      <c r="J116" s="16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$397.22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192"/>
      <c r="H117" s="219" t="s">
        <v>383</v>
      </c>
      <c r="I117" s="219"/>
      <c r="J117" s="16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>
        <v>397.22</v>
      </c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>
      <c r="A129" s="228" t="s">
        <v>318</v>
      </c>
      <c r="B129" s="229"/>
      <c r="C129" s="229"/>
      <c r="D129" s="230"/>
      <c r="E129" s="230"/>
      <c r="F129" s="230"/>
      <c r="G129" s="192"/>
      <c r="H129" s="218" t="s">
        <v>386</v>
      </c>
      <c r="I129" s="218"/>
      <c r="J129" s="16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$69.7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192"/>
      <c r="H130" s="219" t="s">
        <v>383</v>
      </c>
      <c r="I130" s="219"/>
      <c r="J130" s="16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>
        <v>69.7</v>
      </c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>
      <c r="A141" s="228" t="s">
        <v>319</v>
      </c>
      <c r="B141" s="229"/>
      <c r="C141" s="229"/>
      <c r="D141" s="230"/>
      <c r="E141" s="230"/>
      <c r="F141" s="230"/>
      <c r="G141" s="192"/>
      <c r="H141" s="218" t="s">
        <v>387</v>
      </c>
      <c r="I141" s="218"/>
      <c r="J141" s="162"/>
      <c r="K141" s="225" t="str">
        <f>+"El costo del consumo de medicament preventivo para producir un cerdo fue de $"&amp;VALUE(D144)&amp;""</f>
        <v>El costo del consumo de medicament preventivo para producir un cerdo fue de $50.53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192"/>
      <c r="H142" s="219" t="s">
        <v>383</v>
      </c>
      <c r="I142" s="219"/>
      <c r="J142" s="16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>
        <v>50.53</v>
      </c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>
      <c r="A153" s="228" t="s">
        <v>320</v>
      </c>
      <c r="B153" s="229"/>
      <c r="C153" s="229"/>
      <c r="D153" s="230"/>
      <c r="E153" s="230"/>
      <c r="F153" s="230"/>
      <c r="G153" s="192"/>
      <c r="H153" s="218" t="s">
        <v>388</v>
      </c>
      <c r="I153" s="218"/>
      <c r="J153" s="162"/>
      <c r="K153" s="225" t="str">
        <f>+"El costo del consumo de material veterinario para producir un cerdo fue de $"&amp;VALUE(D156)&amp;""</f>
        <v>El costo del consumo de material veterinario para producir un cerdo fue de $15.17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192"/>
      <c r="H154" s="219" t="s">
        <v>383</v>
      </c>
      <c r="I154" s="219"/>
      <c r="J154" s="16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>
        <v>15.17</v>
      </c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192"/>
      <c r="H165" s="218" t="s">
        <v>389</v>
      </c>
      <c r="I165" s="218"/>
      <c r="J165" s="162"/>
      <c r="K165" s="225" t="str">
        <f>+"El monto de los gastos directos utilizados para producir un cerdo es de $"&amp;VALUE(D168)&amp;""</f>
        <v>El monto de los gastos directos utilizados para producir un cerdo es de $88.39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192"/>
      <c r="H166" s="219" t="s">
        <v>383</v>
      </c>
      <c r="I166" s="219"/>
      <c r="J166" s="16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>
        <v>88.39</v>
      </c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8">
      <c r="A177" s="228" t="s">
        <v>366</v>
      </c>
      <c r="B177" s="229"/>
      <c r="C177" s="229"/>
      <c r="D177" s="230"/>
      <c r="E177" s="230"/>
      <c r="F177" s="230"/>
      <c r="G177" s="192"/>
      <c r="H177" s="218" t="s">
        <v>390</v>
      </c>
      <c r="I177" s="218"/>
      <c r="J177" s="162"/>
      <c r="K177" s="225" t="str">
        <f>+"El monto de los sueldos y prestaciones utilizados para producir un cerdo es de $"&amp;VALUE(D180)&amp;" "</f>
        <v xml:space="preserve">El monto de los sueldos y prestaciones utilizados para producir un cerdo es de $91.92 </v>
      </c>
      <c r="L177" s="225"/>
      <c r="M177" s="225"/>
      <c r="N177" s="29"/>
      <c r="O177" s="32"/>
      <c r="P177" s="32"/>
      <c r="Q177" s="83"/>
    </row>
    <row r="178" spans="1:18">
      <c r="A178" s="228"/>
      <c r="B178" s="229"/>
      <c r="C178" s="229"/>
      <c r="D178" s="230"/>
      <c r="E178" s="230"/>
      <c r="F178" s="230"/>
      <c r="G178" s="192"/>
      <c r="H178" s="219" t="s">
        <v>383</v>
      </c>
      <c r="I178" s="219"/>
      <c r="J178" s="162"/>
      <c r="K178" s="225"/>
      <c r="L178" s="225"/>
      <c r="M178" s="225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8">
      <c r="A180" s="90" t="s">
        <v>365</v>
      </c>
      <c r="B180" s="29"/>
      <c r="C180" s="29" t="s">
        <v>221</v>
      </c>
      <c r="D180" s="153">
        <v>91.92</v>
      </c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8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172" t="s">
        <v>299</v>
      </c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4"/>
    </row>
    <row r="188" spans="1:18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$936.82  </v>
      </c>
      <c r="L190" s="225"/>
      <c r="M190" s="225"/>
      <c r="N190" s="29"/>
      <c r="O190" s="32"/>
      <c r="P190" s="32"/>
      <c r="Q190" s="83"/>
      <c r="R190" s="45"/>
    </row>
    <row r="191" spans="1:18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  <c r="R192" s="45"/>
    </row>
    <row r="193" spans="1:18">
      <c r="A193" s="90" t="s">
        <v>429</v>
      </c>
      <c r="B193" s="29"/>
      <c r="C193" s="29" t="s">
        <v>221</v>
      </c>
      <c r="D193" s="154">
        <v>936.82</v>
      </c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8">
      <c r="A203" s="228" t="s">
        <v>315</v>
      </c>
      <c r="B203" s="229"/>
      <c r="C203" s="229"/>
      <c r="D203" s="230"/>
      <c r="E203" s="230"/>
      <c r="F203" s="230"/>
      <c r="G203" s="192"/>
      <c r="H203" s="218" t="s">
        <v>379</v>
      </c>
      <c r="I203" s="218"/>
      <c r="J203" s="16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0.66 Kg de alimento. </v>
      </c>
      <c r="L203" s="225"/>
      <c r="M203" s="225"/>
      <c r="N203" s="29"/>
      <c r="O203" s="32"/>
      <c r="P203" s="32"/>
      <c r="Q203" s="83"/>
    </row>
    <row r="204" spans="1:18">
      <c r="A204" s="228"/>
      <c r="B204" s="229"/>
      <c r="C204" s="229"/>
      <c r="D204" s="230"/>
      <c r="E204" s="230"/>
      <c r="F204" s="230"/>
      <c r="G204" s="192"/>
      <c r="H204" s="219" t="s">
        <v>391</v>
      </c>
      <c r="I204" s="219"/>
      <c r="J204" s="162"/>
      <c r="K204" s="225"/>
      <c r="L204" s="225"/>
      <c r="M204" s="225"/>
      <c r="N204" s="29"/>
      <c r="O204" s="32"/>
      <c r="P204" s="32"/>
      <c r="Q204" s="83"/>
    </row>
    <row r="205" spans="1:18">
      <c r="A205" s="95"/>
      <c r="B205" s="96"/>
      <c r="C205" s="96"/>
      <c r="D205" s="97"/>
      <c r="E205" s="97"/>
      <c r="F205" s="97"/>
      <c r="G205" s="192"/>
      <c r="H205" s="192"/>
      <c r="I205" s="192"/>
      <c r="J205" s="162"/>
      <c r="K205" s="225"/>
      <c r="L205" s="225"/>
      <c r="M205" s="225"/>
      <c r="N205" s="29"/>
      <c r="O205" s="32"/>
      <c r="P205" s="32"/>
      <c r="Q205" s="83"/>
    </row>
    <row r="206" spans="1:18">
      <c r="A206" s="95"/>
      <c r="B206" s="96"/>
      <c r="C206" s="96"/>
      <c r="D206" s="129"/>
      <c r="E206" s="129"/>
      <c r="F206" s="109"/>
      <c r="G206" s="192"/>
      <c r="H206" s="33"/>
      <c r="I206" s="33"/>
      <c r="J206" s="162"/>
      <c r="K206" s="225"/>
      <c r="L206" s="225"/>
      <c r="M206" s="225"/>
      <c r="N206" s="29"/>
      <c r="O206" s="32"/>
      <c r="P206" s="32"/>
      <c r="Q206" s="83"/>
    </row>
    <row r="207" spans="1:18">
      <c r="A207" s="95"/>
      <c r="B207" s="96"/>
      <c r="C207" s="96"/>
      <c r="D207" s="129"/>
      <c r="E207" s="129"/>
      <c r="F207" s="109"/>
      <c r="G207" s="192"/>
      <c r="H207" s="33"/>
      <c r="I207" s="33"/>
      <c r="J207" s="162"/>
      <c r="K207" s="162"/>
      <c r="L207" s="162"/>
      <c r="M207" s="162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>
        <v>0.66</v>
      </c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>
      <c r="A219" s="228" t="s">
        <v>316</v>
      </c>
      <c r="B219" s="229"/>
      <c r="C219" s="229"/>
      <c r="D219" s="230"/>
      <c r="E219" s="230"/>
      <c r="F219" s="230"/>
      <c r="G219" s="192"/>
      <c r="H219" s="218" t="s">
        <v>381</v>
      </c>
      <c r="I219" s="218"/>
      <c r="J219" s="162"/>
      <c r="K219" s="225" t="str">
        <f>+"El costo de que un cerdo aumentara un kg de peso durante su destete fue de $"&amp;VALUE(D222)&amp;" "</f>
        <v xml:space="preserve">El costo de que un cerdo aumentara un kg de peso durante su destete fue de $4.58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192"/>
      <c r="H220" s="219" t="s">
        <v>391</v>
      </c>
      <c r="I220" s="219"/>
      <c r="J220" s="162"/>
      <c r="K220" s="225"/>
      <c r="L220" s="225"/>
      <c r="M220" s="225"/>
      <c r="N220" s="29"/>
      <c r="O220" s="32"/>
      <c r="P220" s="32"/>
      <c r="Q220" s="83"/>
    </row>
    <row r="221" spans="1:17">
      <c r="A221" s="95"/>
      <c r="B221" s="96"/>
      <c r="C221" s="96"/>
      <c r="D221" s="97"/>
      <c r="E221" s="97"/>
      <c r="F221" s="97"/>
      <c r="G221" s="192"/>
      <c r="H221" s="192"/>
      <c r="I221" s="192"/>
      <c r="J221" s="16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>
        <v>4.58</v>
      </c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>
      <c r="A232" s="228" t="s">
        <v>327</v>
      </c>
      <c r="B232" s="229"/>
      <c r="C232" s="229"/>
      <c r="D232" s="230"/>
      <c r="E232" s="230"/>
      <c r="F232" s="230"/>
      <c r="G232" s="192"/>
      <c r="H232" s="218" t="s">
        <v>384</v>
      </c>
      <c r="I232" s="218"/>
      <c r="J232" s="162"/>
      <c r="K232" s="225" t="str">
        <f>+"El alimento consumido por un cerdo durante deste fue de "&amp;VALUE(D235)&amp;" Kg."</f>
        <v>El alimento consumido por un cerdo durante deste fue de 61.47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192"/>
      <c r="H233" s="219" t="s">
        <v>392</v>
      </c>
      <c r="I233" s="219"/>
      <c r="J233" s="16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>
        <v>61.47</v>
      </c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192"/>
      <c r="H245" s="218" t="s">
        <v>385</v>
      </c>
      <c r="I245" s="218"/>
      <c r="J245" s="162"/>
      <c r="K245" s="225" t="str">
        <f>+"El costo del alimento consumido por un cerdo durante deste fue de $"&amp;VALUE(D248)&amp;""</f>
        <v>El costo del alimento consumido por un cerdo durante deste fue de $429.32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192"/>
      <c r="H246" s="219" t="s">
        <v>392</v>
      </c>
      <c r="I246" s="219"/>
      <c r="J246" s="16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>
        <v>429.32</v>
      </c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 ht="12.75" customHeight="1">
      <c r="A258" s="228" t="s">
        <v>322</v>
      </c>
      <c r="B258" s="229"/>
      <c r="C258" s="229"/>
      <c r="D258" s="230"/>
      <c r="E258" s="230"/>
      <c r="F258" s="230"/>
      <c r="G258" s="192"/>
      <c r="H258" s="218" t="s">
        <v>386</v>
      </c>
      <c r="I258" s="218"/>
      <c r="J258" s="16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$122.19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192"/>
      <c r="H259" s="219" t="s">
        <v>392</v>
      </c>
      <c r="I259" s="219"/>
      <c r="J259" s="16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>
        <v>122.19</v>
      </c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 ht="12.75" customHeight="1">
      <c r="A270" s="228" t="s">
        <v>323</v>
      </c>
      <c r="B270" s="229"/>
      <c r="C270" s="229"/>
      <c r="D270" s="230"/>
      <c r="E270" s="230"/>
      <c r="F270" s="230"/>
      <c r="G270" s="192"/>
      <c r="H270" s="218" t="s">
        <v>387</v>
      </c>
      <c r="I270" s="218"/>
      <c r="J270" s="162"/>
      <c r="K270" s="225" t="str">
        <f>+"El costo de los medicamentos preventivos aplicados a un cerdo durante deste fue de $"&amp;VALUE(D273)&amp;""</f>
        <v>El costo de los medicamentos preventivos aplicados a un cerdo durante deste fue de $127.92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192"/>
      <c r="H271" s="219" t="s">
        <v>392</v>
      </c>
      <c r="I271" s="219"/>
      <c r="J271" s="16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>
        <v>127.92</v>
      </c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 ht="12.75" customHeight="1">
      <c r="A282" s="228" t="s">
        <v>324</v>
      </c>
      <c r="B282" s="229"/>
      <c r="C282" s="229"/>
      <c r="D282" s="230"/>
      <c r="E282" s="230"/>
      <c r="F282" s="230"/>
      <c r="G282" s="192"/>
      <c r="H282" s="218" t="s">
        <v>388</v>
      </c>
      <c r="I282" s="218"/>
      <c r="J282" s="162"/>
      <c r="K282" s="225" t="str">
        <f>+"El costo del material veterinario utilizado en un cerdo durante deste fue de $"&amp;VALUE(D285)&amp;""</f>
        <v>El costo del material veterinario utilizado en un cerdo durante deste fue de $22.19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192"/>
      <c r="H283" s="219" t="s">
        <v>392</v>
      </c>
      <c r="I283" s="219"/>
      <c r="J283" s="16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>
        <v>22.19</v>
      </c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 ht="12.75" customHeight="1">
      <c r="A294" s="228" t="s">
        <v>325</v>
      </c>
      <c r="B294" s="229"/>
      <c r="C294" s="229"/>
      <c r="D294" s="230"/>
      <c r="E294" s="230"/>
      <c r="F294" s="230"/>
      <c r="G294" s="192"/>
      <c r="H294" s="218" t="s">
        <v>389</v>
      </c>
      <c r="I294" s="218"/>
      <c r="J294" s="162"/>
      <c r="K294" s="225" t="str">
        <f>+"Los gastos directos aplicados a un cerdo durante su destete fueron de $"&amp;VALUE(D297)&amp;""</f>
        <v>Los gastos directos aplicados a un cerdo durante su destete fueron de $108.55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192"/>
      <c r="H295" s="219" t="s">
        <v>392</v>
      </c>
      <c r="I295" s="219"/>
      <c r="J295" s="16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>
        <v>108.55</v>
      </c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192"/>
      <c r="H306" s="218" t="s">
        <v>390</v>
      </c>
      <c r="I306" s="218"/>
      <c r="J306" s="162"/>
      <c r="K306" s="225" t="str">
        <f>+"Los sueldos y prestaciones aplicados a un cerdo durante su destete fueron de $"&amp;VALUE(D309)&amp;""</f>
        <v>Los sueldos y prestaciones aplicados a un cerdo durante su destete fueron de $126.65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192"/>
      <c r="H307" s="219" t="s">
        <v>392</v>
      </c>
      <c r="I307" s="219"/>
      <c r="J307" s="16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>
        <v>126.65</v>
      </c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178" t="s">
        <v>296</v>
      </c>
      <c r="B316" s="179"/>
      <c r="C316" s="179"/>
      <c r="D316" s="179"/>
      <c r="E316" s="179"/>
      <c r="F316" s="179"/>
      <c r="G316" s="179"/>
      <c r="H316" s="179"/>
      <c r="I316" s="179"/>
      <c r="J316" s="179"/>
      <c r="K316" s="179"/>
      <c r="L316" s="179"/>
      <c r="M316" s="179"/>
      <c r="N316" s="179"/>
      <c r="O316" s="179"/>
      <c r="P316" s="179"/>
      <c r="Q316" s="18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192"/>
      <c r="H319" s="218" t="s">
        <v>384</v>
      </c>
      <c r="I319" s="218"/>
      <c r="J319" s="162"/>
      <c r="K319" s="225" t="str">
        <f>+"El alimento consumido por un cerdo durante engorda fue de "&amp;VALUE(D322)&amp;" Kg."</f>
        <v>El alimento consumido por un cerdo durante engorda fue de 190.31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192"/>
      <c r="H320" s="219" t="s">
        <v>394</v>
      </c>
      <c r="I320" s="219"/>
      <c r="J320" s="16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>
        <v>190.31</v>
      </c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192"/>
      <c r="H332" s="218" t="s">
        <v>385</v>
      </c>
      <c r="I332" s="218"/>
      <c r="J332" s="162"/>
      <c r="K332" s="225" t="str">
        <f>+"El costo del alimento consumido por un cerdo durante engorda fue de $"&amp;VALUE(D335)&amp;""</f>
        <v>El costo del alimento consumido por un cerdo durante engorda fue de $1506.45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192"/>
      <c r="H333" s="219" t="s">
        <v>394</v>
      </c>
      <c r="I333" s="219"/>
      <c r="J333" s="16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>
        <v>1506.45</v>
      </c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192"/>
      <c r="H345" s="218" t="s">
        <v>379</v>
      </c>
      <c r="I345" s="218"/>
      <c r="J345" s="16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10.66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192"/>
      <c r="H346" s="219" t="s">
        <v>393</v>
      </c>
      <c r="I346" s="219"/>
      <c r="J346" s="162"/>
      <c r="K346" s="225"/>
      <c r="L346" s="225"/>
      <c r="M346" s="225"/>
      <c r="N346" s="29"/>
      <c r="O346" s="32"/>
      <c r="P346" s="32"/>
      <c r="Q346" s="83"/>
    </row>
    <row r="347" spans="1:17">
      <c r="A347" s="95"/>
      <c r="B347" s="96"/>
      <c r="C347" s="96"/>
      <c r="D347" s="97"/>
      <c r="E347" s="97"/>
      <c r="F347" s="97"/>
      <c r="G347" s="192"/>
      <c r="H347" s="192"/>
      <c r="I347" s="192"/>
      <c r="J347" s="16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>
        <v>10.66</v>
      </c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192"/>
      <c r="H358" s="218" t="s">
        <v>381</v>
      </c>
      <c r="I358" s="218"/>
      <c r="J358" s="162"/>
      <c r="K358" s="225" t="str">
        <f>+"El costo de que un cerdo aumentara un kg de peso durante su engorda fue de $"&amp;VALUE(D361)&amp;" "</f>
        <v xml:space="preserve">El costo de que un cerdo aumentara un kg de peso durante su engorda fue de $83.6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192"/>
      <c r="H359" s="219" t="s">
        <v>393</v>
      </c>
      <c r="I359" s="219"/>
      <c r="J359" s="162"/>
      <c r="K359" s="225"/>
      <c r="L359" s="225"/>
      <c r="M359" s="225"/>
      <c r="N359" s="29"/>
      <c r="O359" s="32"/>
      <c r="P359" s="32"/>
      <c r="Q359" s="83"/>
    </row>
    <row r="360" spans="1:17">
      <c r="A360" s="95"/>
      <c r="B360" s="96"/>
      <c r="C360" s="96"/>
      <c r="D360" s="97"/>
      <c r="E360" s="97"/>
      <c r="F360" s="97"/>
      <c r="G360" s="192"/>
      <c r="J360" s="16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>
        <v>83.6</v>
      </c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228" t="s">
        <v>332</v>
      </c>
      <c r="B371" s="229"/>
      <c r="C371" s="229"/>
      <c r="D371" s="230"/>
      <c r="E371" s="230"/>
      <c r="F371" s="230"/>
      <c r="G371" s="192"/>
      <c r="H371" s="218" t="s">
        <v>386</v>
      </c>
      <c r="I371" s="218"/>
      <c r="J371" s="16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192"/>
      <c r="H372" s="219" t="s">
        <v>394</v>
      </c>
      <c r="I372" s="219"/>
      <c r="J372" s="162"/>
      <c r="K372" s="225"/>
      <c r="L372" s="225"/>
      <c r="M372" s="225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>
        <v>0</v>
      </c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228" t="s">
        <v>331</v>
      </c>
      <c r="B383" s="229"/>
      <c r="C383" s="229"/>
      <c r="D383" s="230"/>
      <c r="E383" s="230"/>
      <c r="F383" s="230"/>
      <c r="G383" s="192"/>
      <c r="H383" s="218" t="s">
        <v>387</v>
      </c>
      <c r="I383" s="218"/>
      <c r="J383" s="162"/>
      <c r="K383" s="225" t="str">
        <f>+"El costo de los medicamentos preventivos aplicados a un cerdo durante engorda fue de $"&amp;VALUE(D386)&amp;""</f>
        <v>El costo de los medicamentos preventivos aplicados a un cerdo durante engorda fue de $16.95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192"/>
      <c r="H384" s="219" t="s">
        <v>394</v>
      </c>
      <c r="I384" s="219"/>
      <c r="J384" s="162"/>
      <c r="K384" s="225"/>
      <c r="L384" s="225"/>
      <c r="M384" s="225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 ht="12.75" customHeight="1">
      <c r="A386" s="128" t="s">
        <v>295</v>
      </c>
      <c r="B386" s="85"/>
      <c r="C386" s="29" t="s">
        <v>221</v>
      </c>
      <c r="D386" s="149">
        <v>16.95</v>
      </c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228" t="s">
        <v>333</v>
      </c>
      <c r="B395" s="229"/>
      <c r="C395" s="229"/>
      <c r="D395" s="230"/>
      <c r="E395" s="230"/>
      <c r="F395" s="230"/>
      <c r="G395" s="192"/>
      <c r="H395" s="218" t="s">
        <v>388</v>
      </c>
      <c r="I395" s="218"/>
      <c r="J395" s="162"/>
      <c r="K395" s="225" t="str">
        <f>+"El costo del material veterinario utilizado en un cerdo durante engorda fue de $"&amp;VALUE(D398)&amp;""</f>
        <v>El costo del material veterinario utilizado en un cerdo durante engorda fue de $6.29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192"/>
      <c r="H396" s="219" t="s">
        <v>394</v>
      </c>
      <c r="I396" s="219"/>
      <c r="J396" s="16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 ht="12.75" customHeight="1">
      <c r="A398" s="128" t="s">
        <v>297</v>
      </c>
      <c r="B398" s="118"/>
      <c r="C398" s="29" t="s">
        <v>221</v>
      </c>
      <c r="D398" s="149">
        <v>6.29</v>
      </c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228" t="s">
        <v>334</v>
      </c>
      <c r="B407" s="229"/>
      <c r="C407" s="229"/>
      <c r="D407" s="230"/>
      <c r="E407" s="230"/>
      <c r="F407" s="230"/>
      <c r="G407" s="192"/>
      <c r="H407" s="218" t="s">
        <v>389</v>
      </c>
      <c r="I407" s="218"/>
      <c r="J407" s="162"/>
      <c r="K407" s="225" t="str">
        <f>+"Los gastos directos aplicados a un cerdo durante su engorda fueron de $"&amp;VALUE(D410)&amp;""</f>
        <v>Los gastos directos aplicados a un cerdo durante su engorda fueron de $18.41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192"/>
      <c r="H408" s="219" t="s">
        <v>394</v>
      </c>
      <c r="I408" s="219"/>
      <c r="J408" s="16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>
        <v>18.41</v>
      </c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192"/>
      <c r="H419" s="218" t="s">
        <v>390</v>
      </c>
      <c r="I419" s="218"/>
      <c r="J419" s="162"/>
      <c r="K419" s="225" t="str">
        <f>+"Los sueldos y prestaciones aplicados a un cerdo durante su engorda fueron de $"&amp;VALUE(D422)&amp;""</f>
        <v>Los sueldos y prestaciones aplicados a un cerdo durante su engorda fueron de $63.39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192"/>
      <c r="H420" s="219" t="s">
        <v>394</v>
      </c>
      <c r="I420" s="219"/>
      <c r="J420" s="16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>
        <v>63.39</v>
      </c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181" t="s">
        <v>326</v>
      </c>
      <c r="B428" s="182"/>
      <c r="C428" s="182"/>
      <c r="D428" s="182"/>
      <c r="E428" s="182"/>
      <c r="F428" s="182"/>
      <c r="G428" s="182"/>
      <c r="H428" s="182"/>
      <c r="I428" s="182"/>
      <c r="J428" s="182"/>
      <c r="K428" s="182"/>
      <c r="L428" s="182"/>
      <c r="M428" s="182"/>
      <c r="N428" s="182"/>
      <c r="O428" s="182"/>
      <c r="P428" s="182"/>
      <c r="Q428" s="183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>
      <c r="A432" s="234" t="s">
        <v>275</v>
      </c>
      <c r="B432" s="235"/>
      <c r="C432" s="235"/>
      <c r="D432" s="235"/>
      <c r="E432" s="235"/>
      <c r="F432" s="235"/>
      <c r="G432" s="193"/>
      <c r="H432" s="233" t="s">
        <v>397</v>
      </c>
      <c r="I432" s="233"/>
      <c r="J432" s="163"/>
      <c r="K432" s="225" t="str">
        <f>+"Del total de cerdos que se destetaron el "&amp;VALUE(D435*100)&amp;"% murieron"</f>
        <v>Del total de cerdos que se destetaron el 6.5%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193"/>
      <c r="H433" s="221" t="s">
        <v>395</v>
      </c>
      <c r="I433" s="221"/>
      <c r="J433" s="163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>
        <v>6.5000000000000002E-2</v>
      </c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>
      <c r="A444" s="228" t="s">
        <v>369</v>
      </c>
      <c r="B444" s="229"/>
      <c r="C444" s="229"/>
      <c r="D444" s="230"/>
      <c r="E444" s="230"/>
      <c r="F444" s="230"/>
      <c r="G444" s="192"/>
      <c r="H444" s="220" t="s">
        <v>396</v>
      </c>
      <c r="I444" s="220"/>
      <c r="J444" s="188"/>
      <c r="K444" s="225" t="str">
        <f>+"Las muertes en destete fueron "&amp;VALUE(D447)&amp;"."</f>
        <v>Las muertes en destete fueron 55.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192"/>
      <c r="H445" s="192"/>
      <c r="I445" s="192"/>
      <c r="J445" s="188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>
        <v>55</v>
      </c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189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>
      <c r="A456" s="234" t="s">
        <v>336</v>
      </c>
      <c r="B456" s="235"/>
      <c r="C456" s="235"/>
      <c r="D456" s="235"/>
      <c r="E456" s="235"/>
      <c r="F456" s="235"/>
      <c r="G456" s="193"/>
      <c r="H456" s="220" t="s">
        <v>396</v>
      </c>
      <c r="I456" s="220"/>
      <c r="J456" s="163"/>
      <c r="K456" s="225" t="str">
        <f>+"Del total de cerdos que se destetaron el "&amp;VALUE(D459*100)&amp;"% murieron en destete"</f>
        <v>Del total de cerdos que se destetaron el 2.69%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193"/>
      <c r="H457" s="221" t="s">
        <v>395</v>
      </c>
      <c r="I457" s="221"/>
      <c r="J457" s="163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>
        <v>2.69E-2</v>
      </c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349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228" t="s">
        <v>337</v>
      </c>
      <c r="B468" s="229"/>
      <c r="C468" s="229"/>
      <c r="D468" s="230"/>
      <c r="E468" s="230"/>
      <c r="F468" s="230"/>
      <c r="G468" s="192"/>
      <c r="H468" s="220" t="s">
        <v>398</v>
      </c>
      <c r="I468" s="220"/>
      <c r="J468" s="162"/>
      <c r="K468" s="225" t="str">
        <f>+"Lo que se pudo haber recuperado si hubieran llegado a venta las muertes es  $"&amp;VALUE(D471)&amp;""</f>
        <v>Lo que se pudo haber recuperado si hubieran llegado a venta las muertes es  $53670.67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192"/>
      <c r="H469" s="192"/>
      <c r="I469" s="192"/>
      <c r="J469" s="16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>
        <v>53670.67</v>
      </c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110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228" t="s">
        <v>341</v>
      </c>
      <c r="B480" s="229"/>
      <c r="C480" s="229"/>
      <c r="D480" s="230"/>
      <c r="E480" s="230"/>
      <c r="F480" s="230"/>
      <c r="G480" s="192"/>
      <c r="H480" s="222" t="s">
        <v>399</v>
      </c>
      <c r="I480" s="222"/>
      <c r="J480" s="162"/>
      <c r="K480" s="225" t="str">
        <f>+"Los días en promedio que llegaron a vivir en corral los cerdos que murieron fueron "&amp;VALUE(D483)&amp;""</f>
        <v>Los días en promedio que llegaron a vivir en corral los cerdos que murieron fueron 57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192"/>
      <c r="H481" s="192"/>
      <c r="I481" s="192"/>
      <c r="J481" s="16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>
        <v>57</v>
      </c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110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>
      <c r="A492" s="228" t="s">
        <v>371</v>
      </c>
      <c r="B492" s="229"/>
      <c r="C492" s="229"/>
      <c r="D492" s="230"/>
      <c r="E492" s="230"/>
      <c r="F492" s="230"/>
      <c r="G492" s="192"/>
      <c r="H492" s="220" t="s">
        <v>400</v>
      </c>
      <c r="I492" s="220"/>
      <c r="J492" s="188"/>
      <c r="K492" s="225" t="str">
        <f>+"Las muertes en emgorda fueron "&amp;VALUE(D495)&amp;"."</f>
        <v>Las muertes en emgorda fueron 57.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192"/>
      <c r="H493" s="192"/>
      <c r="I493" s="192"/>
      <c r="J493" s="188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>
        <v>57</v>
      </c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189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>
      <c r="A504" s="234" t="s">
        <v>343</v>
      </c>
      <c r="B504" s="235"/>
      <c r="C504" s="235"/>
      <c r="D504" s="235"/>
      <c r="E504" s="235"/>
      <c r="F504" s="235"/>
      <c r="G504" s="193"/>
      <c r="H504" s="220" t="s">
        <v>400</v>
      </c>
      <c r="I504" s="220"/>
      <c r="J504" s="163"/>
      <c r="K504" s="225" t="str">
        <f>+"Del total de cerdos que entraron a engorda el "&amp;VALUE(D507*100)&amp;"% murieron en engorda"</f>
        <v>Del total de cerdos que entraron a engorda el 3.95% murieron en engorda</v>
      </c>
      <c r="L504" s="225"/>
      <c r="M504" s="225"/>
      <c r="N504" s="85"/>
      <c r="O504" s="32"/>
      <c r="P504" s="32"/>
      <c r="Q504" s="83"/>
    </row>
    <row r="505" spans="1:17">
      <c r="A505" s="234"/>
      <c r="B505" s="235"/>
      <c r="C505" s="235"/>
      <c r="D505" s="235"/>
      <c r="E505" s="235"/>
      <c r="F505" s="235"/>
      <c r="G505" s="193"/>
      <c r="H505" s="221" t="s">
        <v>401</v>
      </c>
      <c r="I505" s="221"/>
      <c r="J505" s="163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>
        <v>3.95E-2</v>
      </c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348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>
      <c r="A516" s="228" t="s">
        <v>344</v>
      </c>
      <c r="B516" s="229"/>
      <c r="C516" s="229"/>
      <c r="D516" s="230"/>
      <c r="E516" s="230"/>
      <c r="F516" s="230"/>
      <c r="G516" s="192"/>
      <c r="H516" s="220" t="s">
        <v>402</v>
      </c>
      <c r="I516" s="220"/>
      <c r="J516" s="162"/>
      <c r="K516" s="225" t="str">
        <f>+"Lo que se pudo haber recuperado si hubieran llegado a venta las muertes es  $"&amp;VALUE(D519)&amp;""</f>
        <v>Lo que se pudo haber recuperado si hubieran llegado a venta las muertes es  $294894.56</v>
      </c>
      <c r="L516" s="225"/>
      <c r="M516" s="225"/>
      <c r="N516" s="29"/>
      <c r="O516" s="32"/>
      <c r="P516" s="32"/>
      <c r="Q516" s="83"/>
    </row>
    <row r="517" spans="1:17">
      <c r="A517" s="228"/>
      <c r="B517" s="229"/>
      <c r="C517" s="229"/>
      <c r="D517" s="230"/>
      <c r="E517" s="230"/>
      <c r="F517" s="230"/>
      <c r="G517" s="192"/>
      <c r="H517" s="192"/>
      <c r="I517" s="192"/>
      <c r="J517" s="16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>
        <v>294894.56</v>
      </c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110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>
      <c r="A528" s="228" t="s">
        <v>342</v>
      </c>
      <c r="B528" s="229"/>
      <c r="C528" s="229"/>
      <c r="D528" s="230"/>
      <c r="E528" s="230"/>
      <c r="F528" s="230"/>
      <c r="G528" s="192"/>
      <c r="H528" s="222" t="s">
        <v>399</v>
      </c>
      <c r="I528" s="222"/>
      <c r="J528" s="162"/>
      <c r="K528" s="225" t="str">
        <f>+"Los días en promedio que llegaron a vivir en corral los cerdos que murieron fueron "&amp;VALUE(D531)&amp;""</f>
        <v>Los días en promedio que llegaron a vivir en corral los cerdos que murieron fueron 118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192"/>
      <c r="H529" s="192"/>
      <c r="I529" s="192"/>
      <c r="J529" s="16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>
        <v>118</v>
      </c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110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184"/>
      <c r="B538" s="185"/>
      <c r="C538" s="185"/>
      <c r="D538" s="185"/>
      <c r="E538" s="185"/>
      <c r="F538" s="185"/>
      <c r="G538" s="185"/>
      <c r="H538" s="185"/>
      <c r="I538" s="185"/>
      <c r="J538" s="185"/>
      <c r="K538" s="185"/>
      <c r="L538" s="185"/>
      <c r="M538" s="185"/>
      <c r="N538" s="185"/>
      <c r="O538" s="185"/>
      <c r="P538" s="185"/>
      <c r="Q538" s="186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192"/>
      <c r="H541" s="223" t="s">
        <v>405</v>
      </c>
      <c r="I541" s="223"/>
      <c r="J541" s="121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192"/>
      <c r="H542" s="224" t="s">
        <v>406</v>
      </c>
      <c r="I542" s="224"/>
      <c r="J542" s="121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192"/>
      <c r="H553" s="223" t="s">
        <v>403</v>
      </c>
      <c r="I553" s="223"/>
      <c r="J553" s="121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192"/>
      <c r="H554" s="224" t="s">
        <v>404</v>
      </c>
      <c r="I554" s="224"/>
      <c r="J554" s="121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3">
    <mergeCell ref="O39:P39"/>
    <mergeCell ref="A41:F42"/>
    <mergeCell ref="O51:P51"/>
    <mergeCell ref="K41:M44"/>
    <mergeCell ref="A53:F54"/>
    <mergeCell ref="A332:F333"/>
    <mergeCell ref="O317:P317"/>
    <mergeCell ref="A319:F320"/>
    <mergeCell ref="O201:P201"/>
    <mergeCell ref="A203:F204"/>
    <mergeCell ref="O330:P330"/>
    <mergeCell ref="O243:P243"/>
    <mergeCell ref="A294:F295"/>
    <mergeCell ref="O307:P307"/>
    <mergeCell ref="A165:F166"/>
    <mergeCell ref="A306:F307"/>
    <mergeCell ref="O283:P283"/>
    <mergeCell ref="A282:F283"/>
    <mergeCell ref="O295:P295"/>
    <mergeCell ref="O271:P271"/>
    <mergeCell ref="A270:F271"/>
    <mergeCell ref="O217:P217"/>
    <mergeCell ref="A219:F220"/>
    <mergeCell ref="O259:P259"/>
    <mergeCell ref="A1:Q1"/>
    <mergeCell ref="A2:Q2"/>
    <mergeCell ref="O5:P5"/>
    <mergeCell ref="A7:F8"/>
    <mergeCell ref="O16:P16"/>
    <mergeCell ref="K18:M21"/>
    <mergeCell ref="K7:M10"/>
    <mergeCell ref="O27:P27"/>
    <mergeCell ref="A29:F30"/>
    <mergeCell ref="K29:M32"/>
    <mergeCell ref="A18:F19"/>
    <mergeCell ref="H7:I7"/>
    <mergeCell ref="H8:I8"/>
    <mergeCell ref="H18:I18"/>
    <mergeCell ref="H29:I29"/>
    <mergeCell ref="H30:I30"/>
    <mergeCell ref="O551:P551"/>
    <mergeCell ref="A553:F554"/>
    <mergeCell ref="A432:F433"/>
    <mergeCell ref="A480:F481"/>
    <mergeCell ref="A483:B483"/>
    <mergeCell ref="A541:F542"/>
    <mergeCell ref="O526:P526"/>
    <mergeCell ref="A528:F529"/>
    <mergeCell ref="K504:M507"/>
    <mergeCell ref="K516:M519"/>
    <mergeCell ref="K528:M531"/>
    <mergeCell ref="K541:M544"/>
    <mergeCell ref="K553:M556"/>
    <mergeCell ref="O514:P514"/>
    <mergeCell ref="A516:F517"/>
    <mergeCell ref="O539:P539"/>
    <mergeCell ref="A531:B531"/>
    <mergeCell ref="A492:F493"/>
    <mergeCell ref="K492:M495"/>
    <mergeCell ref="A519:B519"/>
    <mergeCell ref="A504:F505"/>
    <mergeCell ref="A471:B471"/>
    <mergeCell ref="O478:P478"/>
    <mergeCell ref="A456:F457"/>
    <mergeCell ref="O466:P466"/>
    <mergeCell ref="A468:F469"/>
    <mergeCell ref="O393:P393"/>
    <mergeCell ref="A395:F396"/>
    <mergeCell ref="O417:P417"/>
    <mergeCell ref="K432:M435"/>
    <mergeCell ref="K456:M459"/>
    <mergeCell ref="K468:M471"/>
    <mergeCell ref="K480:M483"/>
    <mergeCell ref="H420:I420"/>
    <mergeCell ref="H432:I432"/>
    <mergeCell ref="H433:I433"/>
    <mergeCell ref="H444:I444"/>
    <mergeCell ref="H456:I456"/>
    <mergeCell ref="H457:I457"/>
    <mergeCell ref="H468:I468"/>
    <mergeCell ref="H480:I480"/>
    <mergeCell ref="K419:M422"/>
    <mergeCell ref="A495:B495"/>
    <mergeCell ref="O442:P442"/>
    <mergeCell ref="A444:F445"/>
    <mergeCell ref="K444:M447"/>
    <mergeCell ref="A447:B447"/>
    <mergeCell ref="O490:P490"/>
    <mergeCell ref="O343:P343"/>
    <mergeCell ref="A345:F346"/>
    <mergeCell ref="A419:F420"/>
    <mergeCell ref="O405:P405"/>
    <mergeCell ref="A407:F408"/>
    <mergeCell ref="O356:P356"/>
    <mergeCell ref="A358:F359"/>
    <mergeCell ref="O369:P369"/>
    <mergeCell ref="A371:F372"/>
    <mergeCell ref="O381:P381"/>
    <mergeCell ref="A383:F384"/>
    <mergeCell ref="H383:I383"/>
    <mergeCell ref="H384:I384"/>
    <mergeCell ref="H395:I395"/>
    <mergeCell ref="H396:I396"/>
    <mergeCell ref="H407:I407"/>
    <mergeCell ref="H408:I408"/>
    <mergeCell ref="H419:I419"/>
    <mergeCell ref="O127:P127"/>
    <mergeCell ref="K270:M273"/>
    <mergeCell ref="O175:P175"/>
    <mergeCell ref="A177:F178"/>
    <mergeCell ref="O114:P114"/>
    <mergeCell ref="A116:F117"/>
    <mergeCell ref="H165:I165"/>
    <mergeCell ref="H166:I166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246:I246"/>
    <mergeCell ref="H258:I258"/>
    <mergeCell ref="H259:I259"/>
    <mergeCell ref="A258:F259"/>
    <mergeCell ref="O230:P230"/>
    <mergeCell ref="A232:F233"/>
    <mergeCell ref="O163:P163"/>
    <mergeCell ref="K177:M180"/>
    <mergeCell ref="K203:M206"/>
    <mergeCell ref="A129:F130"/>
    <mergeCell ref="O139:P139"/>
    <mergeCell ref="A141:F142"/>
    <mergeCell ref="O151:P151"/>
    <mergeCell ref="A153:F154"/>
    <mergeCell ref="K258:M261"/>
    <mergeCell ref="H129:I129"/>
    <mergeCell ref="H130:I130"/>
    <mergeCell ref="H141:I141"/>
    <mergeCell ref="H142:I142"/>
    <mergeCell ref="H153:I153"/>
    <mergeCell ref="H154:I154"/>
    <mergeCell ref="A245:F246"/>
    <mergeCell ref="K219:M222"/>
    <mergeCell ref="K232:M235"/>
    <mergeCell ref="K245:M248"/>
    <mergeCell ref="O188:P188"/>
    <mergeCell ref="A190:F191"/>
    <mergeCell ref="K190:M193"/>
    <mergeCell ref="O63:P63"/>
    <mergeCell ref="A65:F66"/>
    <mergeCell ref="O75:P75"/>
    <mergeCell ref="A77:F78"/>
    <mergeCell ref="H77:I77"/>
    <mergeCell ref="H78:I78"/>
    <mergeCell ref="H90:I90"/>
    <mergeCell ref="H91:I91"/>
    <mergeCell ref="H103:I103"/>
    <mergeCell ref="O101:P101"/>
    <mergeCell ref="A103:F104"/>
    <mergeCell ref="O88:P88"/>
    <mergeCell ref="A90:F91"/>
    <mergeCell ref="K77:M80"/>
    <mergeCell ref="K90:M93"/>
    <mergeCell ref="K103:M106"/>
    <mergeCell ref="H104:I104"/>
    <mergeCell ref="K319:M322"/>
    <mergeCell ref="K332:M335"/>
    <mergeCell ref="K345:M348"/>
    <mergeCell ref="K358:M361"/>
    <mergeCell ref="K371:M374"/>
    <mergeCell ref="K383:M386"/>
    <mergeCell ref="K395:M398"/>
    <mergeCell ref="K407:M410"/>
    <mergeCell ref="H41:I41"/>
    <mergeCell ref="H42:I42"/>
    <mergeCell ref="H53:I53"/>
    <mergeCell ref="H54:I54"/>
    <mergeCell ref="H65:I65"/>
    <mergeCell ref="H66:I66"/>
    <mergeCell ref="K282:M285"/>
    <mergeCell ref="K294:M297"/>
    <mergeCell ref="K306:M309"/>
    <mergeCell ref="K116:M119"/>
    <mergeCell ref="K129:M132"/>
    <mergeCell ref="K141:M144"/>
    <mergeCell ref="K153:M156"/>
    <mergeCell ref="K165:M168"/>
    <mergeCell ref="K53:M56"/>
    <mergeCell ref="K65:M68"/>
    <mergeCell ref="H116:I116"/>
    <mergeCell ref="H117:I117"/>
    <mergeCell ref="H270:I270"/>
    <mergeCell ref="H271:I271"/>
    <mergeCell ref="H282:I282"/>
    <mergeCell ref="H283:I283"/>
    <mergeCell ref="H294:I294"/>
    <mergeCell ref="H295:I295"/>
    <mergeCell ref="H306:I306"/>
    <mergeCell ref="H190:I190"/>
    <mergeCell ref="H191:I191"/>
    <mergeCell ref="H307:I307"/>
    <mergeCell ref="H319:I319"/>
    <mergeCell ref="H320:I320"/>
    <mergeCell ref="H332:I332"/>
    <mergeCell ref="H333:I333"/>
    <mergeCell ref="H345:I345"/>
    <mergeCell ref="H346:I346"/>
    <mergeCell ref="H358:I358"/>
    <mergeCell ref="H359:I359"/>
    <mergeCell ref="H371:I371"/>
    <mergeCell ref="H372:I372"/>
    <mergeCell ref="H492:I492"/>
    <mergeCell ref="H504:I504"/>
    <mergeCell ref="H505:I505"/>
    <mergeCell ref="H516:I516"/>
    <mergeCell ref="H528:I528"/>
    <mergeCell ref="H553:I553"/>
    <mergeCell ref="H554:I554"/>
    <mergeCell ref="H541:I541"/>
    <mergeCell ref="H542:I542"/>
  </mergeCells>
  <phoneticPr fontId="8" type="noConversion"/>
  <conditionalFormatting sqref="N11">
    <cfRule type="cellIs" dxfId="834" priority="70" stopIfTrue="1" operator="lessThanOrEqual">
      <formula>1</formula>
    </cfRule>
  </conditionalFormatting>
  <conditionalFormatting sqref="E522">
    <cfRule type="cellIs" dxfId="833" priority="71" stopIfTrue="1" operator="lessThanOrEqual">
      <formula>0.1</formula>
    </cfRule>
  </conditionalFormatting>
  <conditionalFormatting sqref="N545 P548:P550">
    <cfRule type="cellIs" dxfId="832" priority="72" stopIfTrue="1" operator="greaterThanOrEqual">
      <formula>1</formula>
    </cfRule>
  </conditionalFormatting>
  <conditionalFormatting sqref="N422 N420 F424:M424 B424 N412">
    <cfRule type="cellIs" dxfId="831" priority="56" stopIfTrue="1" operator="greaterThanOrEqual">
      <formula>1</formula>
    </cfRule>
  </conditionalFormatting>
  <conditionalFormatting sqref="N386 N384 F388:G388 B388 N376 J388">
    <cfRule type="cellIs" dxfId="830" priority="55" stopIfTrue="1" operator="greaterThanOrEqual">
      <formula>1</formula>
    </cfRule>
  </conditionalFormatting>
  <conditionalFormatting sqref="N375">
    <cfRule type="cellIs" dxfId="829" priority="49" stopIfTrue="1" operator="lessThanOrEqual">
      <formula>1</formula>
    </cfRule>
  </conditionalFormatting>
  <conditionalFormatting sqref="N349">
    <cfRule type="cellIs" dxfId="828" priority="53" stopIfTrue="1" operator="lessThanOrEqual">
      <formula>1</formula>
    </cfRule>
  </conditionalFormatting>
  <conditionalFormatting sqref="N387">
    <cfRule type="cellIs" dxfId="827" priority="48" stopIfTrue="1" operator="lessThanOrEqual">
      <formula>1</formula>
    </cfRule>
  </conditionalFormatting>
  <conditionalFormatting sqref="N336">
    <cfRule type="cellIs" dxfId="826" priority="51" stopIfTrue="1" operator="lessThanOrEqual">
      <formula>1</formula>
    </cfRule>
  </conditionalFormatting>
  <conditionalFormatting sqref="N362">
    <cfRule type="cellIs" dxfId="825" priority="50" stopIfTrue="1" operator="lessThanOrEqual">
      <formula>1</formula>
    </cfRule>
  </conditionalFormatting>
  <conditionalFormatting sqref="N399">
    <cfRule type="cellIs" dxfId="824" priority="46" stopIfTrue="1" operator="lessThanOrEqual">
      <formula>1</formula>
    </cfRule>
  </conditionalFormatting>
  <conditionalFormatting sqref="N411">
    <cfRule type="cellIs" dxfId="823" priority="45" stopIfTrue="1" operator="lessThanOrEqual">
      <formula>1</formula>
    </cfRule>
  </conditionalFormatting>
  <conditionalFormatting sqref="N398 N396 F400:G400 B400 J400">
    <cfRule type="cellIs" dxfId="822" priority="47" stopIfTrue="1" operator="greaterThanOrEqual">
      <formula>1</formula>
    </cfRule>
  </conditionalFormatting>
  <conditionalFormatting sqref="N423">
    <cfRule type="cellIs" dxfId="821" priority="44" stopIfTrue="1" operator="lessThanOrEqual">
      <formula>1</formula>
    </cfRule>
  </conditionalFormatting>
  <conditionalFormatting sqref="N508">
    <cfRule type="cellIs" dxfId="820" priority="43" stopIfTrue="1" operator="lessThanOrEqual">
      <formula>1</formula>
    </cfRule>
  </conditionalFormatting>
  <conditionalFormatting sqref="N236">
    <cfRule type="cellIs" dxfId="819" priority="25" stopIfTrue="1" operator="lessThanOrEqual">
      <formula>1</formula>
    </cfRule>
  </conditionalFormatting>
  <conditionalFormatting sqref="N107">
    <cfRule type="cellIs" dxfId="818" priority="13" stopIfTrue="1" operator="lessThanOrEqual">
      <formula>1</formula>
    </cfRule>
  </conditionalFormatting>
  <conditionalFormatting sqref="E534">
    <cfRule type="cellIs" dxfId="817" priority="42" stopIfTrue="1" operator="lessThanOrEqual">
      <formula>0.1</formula>
    </cfRule>
  </conditionalFormatting>
  <conditionalFormatting sqref="E474">
    <cfRule type="cellIs" dxfId="816" priority="41" stopIfTrue="1" operator="lessThanOrEqual">
      <formula>0.1</formula>
    </cfRule>
  </conditionalFormatting>
  <conditionalFormatting sqref="N309 N307 F311:M311 B311 N299">
    <cfRule type="cellIs" dxfId="815" priority="40" stopIfTrue="1" operator="greaterThanOrEqual">
      <formula>1</formula>
    </cfRule>
  </conditionalFormatting>
  <conditionalFormatting sqref="N273 N271 F275:G275 B275 N263 J275:M275">
    <cfRule type="cellIs" dxfId="814" priority="39" stopIfTrue="1" operator="greaterThanOrEqual">
      <formula>1</formula>
    </cfRule>
  </conditionalFormatting>
  <conditionalFormatting sqref="N262">
    <cfRule type="cellIs" dxfId="813" priority="35" stopIfTrue="1" operator="lessThanOrEqual">
      <formula>1</formula>
    </cfRule>
  </conditionalFormatting>
  <conditionalFormatting sqref="N210">
    <cfRule type="cellIs" dxfId="812" priority="38" stopIfTrue="1" operator="lessThanOrEqual">
      <formula>1</formula>
    </cfRule>
  </conditionalFormatting>
  <conditionalFormatting sqref="N274">
    <cfRule type="cellIs" dxfId="811" priority="34" stopIfTrue="1" operator="lessThanOrEqual">
      <formula>1</formula>
    </cfRule>
  </conditionalFormatting>
  <conditionalFormatting sqref="N249">
    <cfRule type="cellIs" dxfId="810" priority="37" stopIfTrue="1" operator="lessThanOrEqual">
      <formula>1</formula>
    </cfRule>
  </conditionalFormatting>
  <conditionalFormatting sqref="N223">
    <cfRule type="cellIs" dxfId="809" priority="36" stopIfTrue="1" operator="lessThanOrEqual">
      <formula>1</formula>
    </cfRule>
  </conditionalFormatting>
  <conditionalFormatting sqref="N286">
    <cfRule type="cellIs" dxfId="808" priority="32" stopIfTrue="1" operator="lessThanOrEqual">
      <formula>1</formula>
    </cfRule>
  </conditionalFormatting>
  <conditionalFormatting sqref="N298">
    <cfRule type="cellIs" dxfId="807" priority="31" stopIfTrue="1" operator="lessThanOrEqual">
      <formula>1</formula>
    </cfRule>
  </conditionalFormatting>
  <conditionalFormatting sqref="N285 N283 F287:G287 B287 J287:M287">
    <cfRule type="cellIs" dxfId="806" priority="33" stopIfTrue="1" operator="greaterThanOrEqual">
      <formula>1</formula>
    </cfRule>
  </conditionalFormatting>
  <conditionalFormatting sqref="N310">
    <cfRule type="cellIs" dxfId="805" priority="30" stopIfTrue="1" operator="lessThanOrEqual">
      <formula>1</formula>
    </cfRule>
  </conditionalFormatting>
  <conditionalFormatting sqref="N460">
    <cfRule type="cellIs" dxfId="804" priority="29" stopIfTrue="1" operator="lessThanOrEqual">
      <formula>1</formula>
    </cfRule>
  </conditionalFormatting>
  <conditionalFormatting sqref="E486">
    <cfRule type="cellIs" dxfId="803" priority="28" stopIfTrue="1" operator="lessThanOrEqual">
      <formula>0.1</formula>
    </cfRule>
  </conditionalFormatting>
  <conditionalFormatting sqref="N323">
    <cfRule type="cellIs" dxfId="802" priority="27" stopIfTrue="1" operator="lessThanOrEqual">
      <formula>1</formula>
    </cfRule>
  </conditionalFormatting>
  <conditionalFormatting sqref="N94">
    <cfRule type="cellIs" dxfId="801" priority="12" stopIfTrue="1" operator="lessThanOrEqual">
      <formula>1</formula>
    </cfRule>
  </conditionalFormatting>
  <conditionalFormatting sqref="N180 N178 F182:M182 B182 N170">
    <cfRule type="cellIs" dxfId="800" priority="24" stopIfTrue="1" operator="greaterThanOrEqual">
      <formula>1</formula>
    </cfRule>
  </conditionalFormatting>
  <conditionalFormatting sqref="N144 N142 F146:M146 B146 N134">
    <cfRule type="cellIs" dxfId="799" priority="23" stopIfTrue="1" operator="greaterThanOrEqual">
      <formula>1</formula>
    </cfRule>
  </conditionalFormatting>
  <conditionalFormatting sqref="N133">
    <cfRule type="cellIs" dxfId="798" priority="19" stopIfTrue="1" operator="lessThanOrEqual">
      <formula>1</formula>
    </cfRule>
  </conditionalFormatting>
  <conditionalFormatting sqref="N120">
    <cfRule type="cellIs" dxfId="797" priority="21" stopIfTrue="1" operator="lessThanOrEqual">
      <formula>1</formula>
    </cfRule>
  </conditionalFormatting>
  <conditionalFormatting sqref="N145">
    <cfRule type="cellIs" dxfId="796" priority="18" stopIfTrue="1" operator="lessThanOrEqual">
      <formula>1</formula>
    </cfRule>
  </conditionalFormatting>
  <conditionalFormatting sqref="N157">
    <cfRule type="cellIs" dxfId="795" priority="16" stopIfTrue="1" operator="lessThanOrEqual">
      <formula>1</formula>
    </cfRule>
  </conditionalFormatting>
  <conditionalFormatting sqref="N169">
    <cfRule type="cellIs" dxfId="794" priority="15" stopIfTrue="1" operator="lessThanOrEqual">
      <formula>1</formula>
    </cfRule>
  </conditionalFormatting>
  <conditionalFormatting sqref="N156 N154 F158:M158 B158">
    <cfRule type="cellIs" dxfId="793" priority="17" stopIfTrue="1" operator="greaterThanOrEqual">
      <formula>1</formula>
    </cfRule>
  </conditionalFormatting>
  <conditionalFormatting sqref="N181">
    <cfRule type="cellIs" dxfId="792" priority="14" stopIfTrue="1" operator="lessThanOrEqual">
      <formula>1</formula>
    </cfRule>
  </conditionalFormatting>
  <conditionalFormatting sqref="N436">
    <cfRule type="cellIs" dxfId="791" priority="11" stopIfTrue="1" operator="lessThanOrEqual">
      <formula>1</formula>
    </cfRule>
  </conditionalFormatting>
  <conditionalFormatting sqref="K388:M388">
    <cfRule type="cellIs" dxfId="790" priority="10" stopIfTrue="1" operator="greaterThanOrEqual">
      <formula>1</formula>
    </cfRule>
  </conditionalFormatting>
  <conditionalFormatting sqref="K400:M400">
    <cfRule type="cellIs" dxfId="789" priority="9" stopIfTrue="1" operator="greaterThanOrEqual">
      <formula>1</formula>
    </cfRule>
  </conditionalFormatting>
  <conditionalFormatting sqref="E450">
    <cfRule type="cellIs" dxfId="788" priority="8" stopIfTrue="1" operator="lessThanOrEqual">
      <formula>0.1</formula>
    </cfRule>
  </conditionalFormatting>
  <conditionalFormatting sqref="E498">
    <cfRule type="cellIs" dxfId="787" priority="6" stopIfTrue="1" operator="lessThanOrEqual">
      <formula>0.1</formula>
    </cfRule>
  </conditionalFormatting>
  <conditionalFormatting sqref="H275:I275">
    <cfRule type="cellIs" dxfId="786" priority="5" stopIfTrue="1" operator="greaterThanOrEqual">
      <formula>1</formula>
    </cfRule>
  </conditionalFormatting>
  <conditionalFormatting sqref="H287:I287">
    <cfRule type="cellIs" dxfId="785" priority="4" stopIfTrue="1" operator="greaterThanOrEqual">
      <formula>1</formula>
    </cfRule>
  </conditionalFormatting>
  <conditionalFormatting sqref="H388:I388">
    <cfRule type="cellIs" dxfId="784" priority="3" stopIfTrue="1" operator="greaterThanOrEqual">
      <formula>1</formula>
    </cfRule>
  </conditionalFormatting>
  <conditionalFormatting sqref="H400:I400">
    <cfRule type="cellIs" dxfId="783" priority="2" stopIfTrue="1" operator="greaterThanOrEqual">
      <formula>1</formula>
    </cfRule>
  </conditionalFormatting>
  <conditionalFormatting sqref="N194">
    <cfRule type="cellIs" dxfId="782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B89F-D5E5-4E8F-8904-BC703B75A6E2}">
  <sheetPr>
    <pageSetUpPr fitToPage="1"/>
  </sheetPr>
  <dimension ref="A1:R1230"/>
  <sheetViews>
    <sheetView topLeftCell="A538" zoomScaleNormal="100" workbookViewId="0">
      <selection activeCell="D520" sqref="D520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356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19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117.62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19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143"/>
      <c r="B9" s="144"/>
      <c r="C9" s="144"/>
      <c r="D9" s="145"/>
      <c r="E9" s="145"/>
      <c r="F9" s="145"/>
      <c r="G9" s="192"/>
      <c r="H9" s="192"/>
      <c r="I9" s="19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>
        <v>117.62</v>
      </c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192"/>
      <c r="H18" s="222" t="s">
        <v>376</v>
      </c>
      <c r="I18" s="222"/>
      <c r="J18" s="16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184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192"/>
      <c r="H19" s="192"/>
      <c r="I19" s="192"/>
      <c r="J19" s="162"/>
      <c r="K19" s="225"/>
      <c r="L19" s="225"/>
      <c r="M19" s="225"/>
      <c r="N19" s="29"/>
      <c r="O19" s="32"/>
      <c r="P19" s="32"/>
      <c r="Q19" s="83"/>
      <c r="R19" s="45"/>
    </row>
    <row r="20" spans="1:18">
      <c r="A20" s="143"/>
      <c r="B20" s="144"/>
      <c r="C20" s="144"/>
      <c r="D20" s="145"/>
      <c r="E20" s="145"/>
      <c r="F20" s="145"/>
      <c r="G20" s="192"/>
      <c r="H20" s="192"/>
      <c r="I20" s="192"/>
      <c r="J20" s="16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>
        <v>184</v>
      </c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46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192"/>
      <c r="H29" s="226" t="s">
        <v>377</v>
      </c>
      <c r="I29" s="226"/>
      <c r="J29" s="16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$2996.38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192"/>
      <c r="H30" s="219" t="s">
        <v>375</v>
      </c>
      <c r="I30" s="219"/>
      <c r="J30" s="162"/>
      <c r="K30" s="225"/>
      <c r="L30" s="225"/>
      <c r="M30" s="225"/>
      <c r="N30" s="29"/>
      <c r="O30" s="32"/>
      <c r="P30" s="32"/>
      <c r="Q30" s="83"/>
      <c r="R30" s="45"/>
    </row>
    <row r="31" spans="1:18">
      <c r="A31" s="143"/>
      <c r="B31" s="144"/>
      <c r="C31" s="144"/>
      <c r="D31" s="145"/>
      <c r="E31" s="145"/>
      <c r="F31" s="145"/>
      <c r="G31" s="192"/>
      <c r="H31" s="192"/>
      <c r="I31" s="192"/>
      <c r="J31" s="16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>
        <v>2996.38</v>
      </c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192"/>
      <c r="H41" s="226" t="s">
        <v>377</v>
      </c>
      <c r="I41" s="226"/>
      <c r="J41" s="16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$25.55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192"/>
      <c r="H42" s="219" t="s">
        <v>374</v>
      </c>
      <c r="I42" s="219"/>
      <c r="J42" s="162"/>
      <c r="K42" s="225"/>
      <c r="L42" s="225"/>
      <c r="M42" s="225"/>
      <c r="N42" s="29"/>
      <c r="O42" s="32"/>
      <c r="P42" s="32"/>
      <c r="Q42" s="83"/>
      <c r="R42" s="45"/>
    </row>
    <row r="43" spans="1:18">
      <c r="A43" s="143"/>
      <c r="B43" s="144"/>
      <c r="C43" s="144"/>
      <c r="D43" s="145"/>
      <c r="E43" s="145"/>
      <c r="F43" s="145"/>
      <c r="G43" s="192"/>
      <c r="H43" s="192"/>
      <c r="I43" s="192"/>
      <c r="J43" s="16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>
        <v>25.55</v>
      </c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192"/>
      <c r="H53" s="226" t="s">
        <v>378</v>
      </c>
      <c r="I53" s="226"/>
      <c r="J53" s="16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$32.43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192"/>
      <c r="H54" s="219" t="s">
        <v>374</v>
      </c>
      <c r="I54" s="219"/>
      <c r="J54" s="162"/>
      <c r="K54" s="225"/>
      <c r="L54" s="225"/>
      <c r="M54" s="225"/>
      <c r="N54" s="29"/>
      <c r="O54" s="32"/>
      <c r="P54" s="32"/>
      <c r="Q54" s="83"/>
      <c r="R54" s="45"/>
    </row>
    <row r="55" spans="1:18">
      <c r="A55" s="143"/>
      <c r="B55" s="144"/>
      <c r="C55" s="144"/>
      <c r="D55" s="145"/>
      <c r="E55" s="145"/>
      <c r="F55" s="145"/>
      <c r="G55" s="192"/>
      <c r="H55" s="192"/>
      <c r="I55" s="192"/>
      <c r="J55" s="16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>
        <v>32.43</v>
      </c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192"/>
      <c r="H65" s="218" t="s">
        <v>379</v>
      </c>
      <c r="I65" s="218"/>
      <c r="J65" s="162"/>
      <c r="K65" s="225" t="str">
        <f>+"Desde que nacio en sistema por cada "&amp;VALUE(D68)&amp;" kg de alimento que consumia un cerdo aumentaba un kg de peso. "</f>
        <v xml:space="preserve">Desde que nacio en sistema por cada 14.61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192"/>
      <c r="H66" s="219" t="s">
        <v>380</v>
      </c>
      <c r="I66" s="219"/>
      <c r="J66" s="162"/>
      <c r="K66" s="225"/>
      <c r="L66" s="225"/>
      <c r="M66" s="225"/>
      <c r="N66" s="29"/>
      <c r="O66" s="32"/>
      <c r="P66" s="32"/>
      <c r="Q66" s="83"/>
      <c r="R66" s="45"/>
    </row>
    <row r="67" spans="1:18">
      <c r="A67" s="143"/>
      <c r="B67" s="144"/>
      <c r="C67" s="144"/>
      <c r="D67" s="145"/>
      <c r="E67" s="145"/>
      <c r="F67" s="145"/>
      <c r="G67" s="192"/>
      <c r="H67" s="192"/>
      <c r="I67" s="192"/>
      <c r="J67" s="16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>
        <v>14.61</v>
      </c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192"/>
      <c r="H77" s="218" t="s">
        <v>381</v>
      </c>
      <c r="I77" s="218"/>
      <c r="J77" s="162"/>
      <c r="K77" s="225" t="str">
        <f>+"A la empresa le costo $"&amp;VALUE(D80)&amp;" para que un cerdo aumentara un kg de peso desde que nacio en destete. "</f>
        <v xml:space="preserve">A la empresa le costo $115.57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192"/>
      <c r="H78" s="219" t="s">
        <v>380</v>
      </c>
      <c r="I78" s="219"/>
      <c r="J78" s="162"/>
      <c r="K78" s="225"/>
      <c r="L78" s="225"/>
      <c r="M78" s="225"/>
      <c r="N78" s="29"/>
      <c r="O78" s="32"/>
      <c r="P78" s="32"/>
      <c r="Q78" s="83"/>
      <c r="R78" s="45"/>
    </row>
    <row r="79" spans="1:18">
      <c r="A79" s="143"/>
      <c r="B79" s="144"/>
      <c r="C79" s="144"/>
      <c r="D79" s="145"/>
      <c r="E79" s="145"/>
      <c r="F79" s="145"/>
      <c r="G79" s="192"/>
      <c r="H79" s="192"/>
      <c r="I79" s="192"/>
      <c r="J79" s="16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>
        <v>115.57</v>
      </c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192"/>
      <c r="H90" s="218" t="s">
        <v>382</v>
      </c>
      <c r="I90" s="218"/>
      <c r="J90" s="162"/>
      <c r="K90" s="225" t="str">
        <f>+"Al momento de pasar los cerdos a destete cada uno costaba $"&amp;VALUE(D93)&amp;"  "</f>
        <v xml:space="preserve">Al momento de pasar los cerdos a destete cada uno costaba $702.3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192"/>
      <c r="H91" s="219" t="s">
        <v>383</v>
      </c>
      <c r="I91" s="219"/>
      <c r="J91" s="16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>
        <v>702.3</v>
      </c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192"/>
      <c r="H103" s="218" t="s">
        <v>384</v>
      </c>
      <c r="I103" s="218"/>
      <c r="J103" s="162"/>
      <c r="K103" s="225" t="str">
        <f>+"Los kilogramos de alimento que se consumieron para producir un cerdo fueron "&amp;VALUE(D106)&amp;" Kg. "</f>
        <v xml:space="preserve">Los kilogramos de alimento que se consumieron para producir un cerdo fueron 54.03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192"/>
      <c r="H104" s="219" t="s">
        <v>383</v>
      </c>
      <c r="I104" s="219"/>
      <c r="J104" s="16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>
        <v>54.03</v>
      </c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192"/>
      <c r="H116" s="218" t="s">
        <v>385</v>
      </c>
      <c r="I116" s="218"/>
      <c r="J116" s="16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$419.07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192"/>
      <c r="H117" s="219" t="s">
        <v>383</v>
      </c>
      <c r="I117" s="219"/>
      <c r="J117" s="16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>
        <v>419.07</v>
      </c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192"/>
      <c r="H129" s="218" t="s">
        <v>386</v>
      </c>
      <c r="I129" s="218"/>
      <c r="J129" s="16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$26.56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192"/>
      <c r="H130" s="219" t="s">
        <v>383</v>
      </c>
      <c r="I130" s="219"/>
      <c r="J130" s="16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>
        <v>26.56</v>
      </c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192"/>
      <c r="H141" s="218" t="s">
        <v>387</v>
      </c>
      <c r="I141" s="218"/>
      <c r="J141" s="162"/>
      <c r="K141" s="225" t="str">
        <f>+"El costo del consumo de medicament preventivo para producir un cerdo fue de $"&amp;VALUE(D144)&amp;""</f>
        <v>El costo del consumo de medicament preventivo para producir un cerdo fue de $49.7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192"/>
      <c r="H142" s="219" t="s">
        <v>383</v>
      </c>
      <c r="I142" s="219"/>
      <c r="J142" s="16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>
        <v>49.7</v>
      </c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192"/>
      <c r="H153" s="218" t="s">
        <v>388</v>
      </c>
      <c r="I153" s="218"/>
      <c r="J153" s="162"/>
      <c r="K153" s="225" t="str">
        <f>+"El costo del consumo de material veterinario para producir un cerdo fue de $"&amp;VALUE(D156)&amp;""</f>
        <v>El costo del consumo de material veterinario para producir un cerdo fue de $11.73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192"/>
      <c r="H154" s="219" t="s">
        <v>383</v>
      </c>
      <c r="I154" s="219"/>
      <c r="J154" s="16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>
        <v>11.73</v>
      </c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192"/>
      <c r="H165" s="218" t="s">
        <v>389</v>
      </c>
      <c r="I165" s="218"/>
      <c r="J165" s="162"/>
      <c r="K165" s="225" t="str">
        <f>+"El monto de los gastos directos utilizados para producir un cerdo es de $"&amp;VALUE(D168)&amp;""</f>
        <v>El monto de los gastos directos utilizados para producir un cerdo es de $88.88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192"/>
      <c r="H166" s="219" t="s">
        <v>383</v>
      </c>
      <c r="I166" s="219"/>
      <c r="J166" s="16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>
        <v>88.88</v>
      </c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228" t="s">
        <v>366</v>
      </c>
      <c r="B177" s="229"/>
      <c r="C177" s="229"/>
      <c r="D177" s="230"/>
      <c r="E177" s="230"/>
      <c r="F177" s="230"/>
      <c r="G177" s="192"/>
      <c r="H177" s="218" t="s">
        <v>390</v>
      </c>
      <c r="I177" s="218"/>
      <c r="J177" s="162"/>
      <c r="K177" s="225" t="str">
        <f>+"El monto de los sueldos y prestaciones utilizados para producir un cerdo es de $"&amp;VALUE(D180)&amp;" "</f>
        <v xml:space="preserve">El monto de los sueldos y prestaciones utilizados para producir un cerdo es de $105.97 </v>
      </c>
      <c r="L177" s="225"/>
      <c r="M177" s="225"/>
      <c r="N177" s="29"/>
      <c r="O177" s="32"/>
      <c r="P177" s="32"/>
      <c r="Q177" s="83"/>
    </row>
    <row r="178" spans="1:18">
      <c r="A178" s="228"/>
      <c r="B178" s="229"/>
      <c r="C178" s="229"/>
      <c r="D178" s="230"/>
      <c r="E178" s="230"/>
      <c r="F178" s="230"/>
      <c r="G178" s="192"/>
      <c r="H178" s="219" t="s">
        <v>383</v>
      </c>
      <c r="I178" s="219"/>
      <c r="J178" s="162"/>
      <c r="K178" s="225"/>
      <c r="L178" s="225"/>
      <c r="M178" s="225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8">
      <c r="A180" s="90" t="s">
        <v>365</v>
      </c>
      <c r="B180" s="29"/>
      <c r="C180" s="29" t="s">
        <v>221</v>
      </c>
      <c r="D180" s="153">
        <v>105.97</v>
      </c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8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8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$966.75  </v>
      </c>
      <c r="L190" s="225"/>
      <c r="M190" s="225"/>
      <c r="N190" s="29"/>
      <c r="O190" s="32"/>
      <c r="P190" s="32"/>
      <c r="Q190" s="83"/>
      <c r="R190" s="45"/>
    </row>
    <row r="191" spans="1:18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  <c r="R192" s="45"/>
    </row>
    <row r="193" spans="1:18">
      <c r="A193" s="90" t="s">
        <v>429</v>
      </c>
      <c r="B193" s="29"/>
      <c r="C193" s="29" t="s">
        <v>221</v>
      </c>
      <c r="D193" s="154">
        <v>966.75</v>
      </c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228" t="s">
        <v>315</v>
      </c>
      <c r="B203" s="229"/>
      <c r="C203" s="229"/>
      <c r="D203" s="230"/>
      <c r="E203" s="230"/>
      <c r="F203" s="230"/>
      <c r="G203" s="192"/>
      <c r="H203" s="218" t="s">
        <v>379</v>
      </c>
      <c r="I203" s="218"/>
      <c r="J203" s="16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0.71 Kg de alimento. </v>
      </c>
      <c r="L203" s="225"/>
      <c r="M203" s="225"/>
      <c r="N203" s="29"/>
      <c r="O203" s="32"/>
      <c r="P203" s="32"/>
      <c r="Q203" s="83"/>
    </row>
    <row r="204" spans="1:18">
      <c r="A204" s="228"/>
      <c r="B204" s="229"/>
      <c r="C204" s="229"/>
      <c r="D204" s="230"/>
      <c r="E204" s="230"/>
      <c r="F204" s="230"/>
      <c r="G204" s="192"/>
      <c r="H204" s="219" t="s">
        <v>391</v>
      </c>
      <c r="I204" s="219"/>
      <c r="J204" s="162"/>
      <c r="K204" s="225"/>
      <c r="L204" s="225"/>
      <c r="M204" s="225"/>
      <c r="N204" s="29"/>
      <c r="O204" s="32"/>
      <c r="P204" s="32"/>
      <c r="Q204" s="83"/>
    </row>
    <row r="205" spans="1:18">
      <c r="A205" s="143"/>
      <c r="B205" s="144"/>
      <c r="C205" s="144"/>
      <c r="D205" s="145"/>
      <c r="E205" s="145"/>
      <c r="F205" s="145"/>
      <c r="G205" s="192"/>
      <c r="H205" s="192"/>
      <c r="I205" s="192"/>
      <c r="J205" s="162"/>
      <c r="K205" s="225"/>
      <c r="L205" s="225"/>
      <c r="M205" s="225"/>
      <c r="N205" s="29"/>
      <c r="O205" s="32"/>
      <c r="P205" s="32"/>
      <c r="Q205" s="83"/>
    </row>
    <row r="206" spans="1:18">
      <c r="A206" s="143"/>
      <c r="B206" s="144"/>
      <c r="C206" s="144"/>
      <c r="D206" s="129"/>
      <c r="E206" s="129"/>
      <c r="F206" s="145"/>
      <c r="G206" s="192"/>
      <c r="H206" s="33"/>
      <c r="I206" s="33"/>
      <c r="J206" s="162"/>
      <c r="K206" s="225"/>
      <c r="L206" s="225"/>
      <c r="M206" s="225"/>
      <c r="N206" s="29"/>
      <c r="O206" s="32"/>
      <c r="P206" s="32"/>
      <c r="Q206" s="83"/>
    </row>
    <row r="207" spans="1:18">
      <c r="A207" s="143"/>
      <c r="B207" s="144"/>
      <c r="C207" s="144"/>
      <c r="D207" s="129"/>
      <c r="E207" s="129"/>
      <c r="F207" s="145"/>
      <c r="G207" s="192"/>
      <c r="H207" s="33"/>
      <c r="I207" s="33"/>
      <c r="J207" s="162"/>
      <c r="K207" s="162"/>
      <c r="L207" s="162"/>
      <c r="M207" s="162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>
        <v>0.71</v>
      </c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>
      <c r="A219" s="228" t="s">
        <v>316</v>
      </c>
      <c r="B219" s="229"/>
      <c r="C219" s="229"/>
      <c r="D219" s="230"/>
      <c r="E219" s="230"/>
      <c r="F219" s="230"/>
      <c r="G219" s="192"/>
      <c r="H219" s="218" t="s">
        <v>381</v>
      </c>
      <c r="I219" s="218"/>
      <c r="J219" s="162"/>
      <c r="K219" s="225" t="str">
        <f>+"El costo de que un cerdo aumentara un kg de peso durante su destete fue de $"&amp;VALUE(D222)&amp;" "</f>
        <v xml:space="preserve">El costo de que un cerdo aumentara un kg de peso durante su destete fue de $5.64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192"/>
      <c r="H220" s="219" t="s">
        <v>391</v>
      </c>
      <c r="I220" s="219"/>
      <c r="J220" s="162"/>
      <c r="K220" s="225"/>
      <c r="L220" s="225"/>
      <c r="M220" s="225"/>
      <c r="N220" s="29"/>
      <c r="O220" s="32"/>
      <c r="P220" s="32"/>
      <c r="Q220" s="83"/>
    </row>
    <row r="221" spans="1:17">
      <c r="A221" s="143"/>
      <c r="B221" s="144"/>
      <c r="C221" s="144"/>
      <c r="D221" s="145"/>
      <c r="E221" s="145"/>
      <c r="F221" s="145"/>
      <c r="G221" s="192"/>
      <c r="H221" s="192"/>
      <c r="I221" s="192"/>
      <c r="J221" s="16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>
        <v>5.64</v>
      </c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192"/>
      <c r="H232" s="218" t="s">
        <v>384</v>
      </c>
      <c r="I232" s="218"/>
      <c r="J232" s="162"/>
      <c r="K232" s="225" t="str">
        <f>+"El alimento consumido por un cerdo durante deste fue de "&amp;VALUE(D235)&amp;" Kg."</f>
        <v>El alimento consumido por un cerdo durante deste fue de 56.53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192"/>
      <c r="H233" s="219" t="s">
        <v>392</v>
      </c>
      <c r="I233" s="219"/>
      <c r="J233" s="16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>
        <v>56.53</v>
      </c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192"/>
      <c r="H245" s="218" t="s">
        <v>385</v>
      </c>
      <c r="I245" s="218"/>
      <c r="J245" s="162"/>
      <c r="K245" s="225" t="str">
        <f>+"El costo del alimento consumido por un cerdo durante deste fue de $"&amp;VALUE(D248)&amp;""</f>
        <v>El costo del alimento consumido por un cerdo durante deste fue de $438.92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192"/>
      <c r="H246" s="219" t="s">
        <v>392</v>
      </c>
      <c r="I246" s="219"/>
      <c r="J246" s="16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>
        <v>438.92</v>
      </c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 ht="12.75" customHeight="1">
      <c r="A258" s="228" t="s">
        <v>322</v>
      </c>
      <c r="B258" s="229"/>
      <c r="C258" s="229"/>
      <c r="D258" s="230"/>
      <c r="E258" s="230"/>
      <c r="F258" s="230"/>
      <c r="G258" s="192"/>
      <c r="H258" s="218" t="s">
        <v>386</v>
      </c>
      <c r="I258" s="218"/>
      <c r="J258" s="16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$130.02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192"/>
      <c r="H259" s="219" t="s">
        <v>392</v>
      </c>
      <c r="I259" s="219"/>
      <c r="J259" s="16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>
        <v>130.02000000000001</v>
      </c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 ht="12.75" customHeight="1">
      <c r="A270" s="228" t="s">
        <v>323</v>
      </c>
      <c r="B270" s="229"/>
      <c r="C270" s="229"/>
      <c r="D270" s="230"/>
      <c r="E270" s="230"/>
      <c r="F270" s="230"/>
      <c r="G270" s="192"/>
      <c r="H270" s="218" t="s">
        <v>387</v>
      </c>
      <c r="I270" s="218"/>
      <c r="J270" s="162"/>
      <c r="K270" s="225" t="str">
        <f>+"El costo de los medicamentos preventivos aplicados a un cerdo durante deste fue de $"&amp;VALUE(D273)&amp;""</f>
        <v>El costo de los medicamentos preventivos aplicados a un cerdo durante deste fue de $144.7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192"/>
      <c r="H271" s="219" t="s">
        <v>392</v>
      </c>
      <c r="I271" s="219"/>
      <c r="J271" s="16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>
        <v>144.69999999999999</v>
      </c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 ht="12.75" customHeight="1">
      <c r="A282" s="228" t="s">
        <v>324</v>
      </c>
      <c r="B282" s="229"/>
      <c r="C282" s="229"/>
      <c r="D282" s="230"/>
      <c r="E282" s="230"/>
      <c r="F282" s="230"/>
      <c r="G282" s="192"/>
      <c r="H282" s="218" t="s">
        <v>388</v>
      </c>
      <c r="I282" s="218"/>
      <c r="J282" s="162"/>
      <c r="K282" s="225" t="str">
        <f>+"El costo del material veterinario utilizado en un cerdo durante deste fue de $"&amp;VALUE(D285)&amp;""</f>
        <v>El costo del material veterinario utilizado en un cerdo durante deste fue de $16.31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192"/>
      <c r="H283" s="219" t="s">
        <v>392</v>
      </c>
      <c r="I283" s="219"/>
      <c r="J283" s="16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>
        <v>16.309999999999999</v>
      </c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 ht="12.75" customHeight="1">
      <c r="A294" s="228" t="s">
        <v>325</v>
      </c>
      <c r="B294" s="229"/>
      <c r="C294" s="229"/>
      <c r="D294" s="230"/>
      <c r="E294" s="230"/>
      <c r="F294" s="230"/>
      <c r="G294" s="192"/>
      <c r="H294" s="218" t="s">
        <v>389</v>
      </c>
      <c r="I294" s="218"/>
      <c r="J294" s="162"/>
      <c r="K294" s="225" t="str">
        <f>+"Los gastos directos aplicados a un cerdo durante su destete fueron de $"&amp;VALUE(D297)&amp;""</f>
        <v>Los gastos directos aplicados a un cerdo durante su destete fueron de $99.96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192"/>
      <c r="H295" s="219" t="s">
        <v>392</v>
      </c>
      <c r="I295" s="219"/>
      <c r="J295" s="16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>
        <v>99.96</v>
      </c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192"/>
      <c r="H306" s="218" t="s">
        <v>390</v>
      </c>
      <c r="I306" s="218"/>
      <c r="J306" s="162"/>
      <c r="K306" s="225" t="str">
        <f>+"Los sueldos y prestaciones aplicados a un cerdo durante su destete fueron de $"&amp;VALUE(D309)&amp;""</f>
        <v>Los sueldos y prestaciones aplicados a un cerdo durante su destete fueron de $136.84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192"/>
      <c r="H307" s="219" t="s">
        <v>392</v>
      </c>
      <c r="I307" s="219"/>
      <c r="J307" s="16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>
        <v>136.84</v>
      </c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192"/>
      <c r="H319" s="218" t="s">
        <v>384</v>
      </c>
      <c r="I319" s="218"/>
      <c r="J319" s="162"/>
      <c r="K319" s="225" t="str">
        <f>+"El alimento consumido por un cerdo durante engorda fue de "&amp;VALUE(D322)&amp;" Kg."</f>
        <v>El alimento consumido por un cerdo durante engorda fue de 185.9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192"/>
      <c r="H320" s="219" t="s">
        <v>394</v>
      </c>
      <c r="I320" s="219"/>
      <c r="J320" s="16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>
        <v>185.9</v>
      </c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192"/>
      <c r="H332" s="218" t="s">
        <v>385</v>
      </c>
      <c r="I332" s="218"/>
      <c r="J332" s="162"/>
      <c r="K332" s="225" t="str">
        <f>+"El costo del alimento consumido por un cerdo durante engorda fue de $"&amp;VALUE(D335)&amp;""</f>
        <v>El costo del alimento consumido por un cerdo durante engorda fue de $1498.3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192"/>
      <c r="H333" s="219" t="s">
        <v>394</v>
      </c>
      <c r="I333" s="219"/>
      <c r="J333" s="16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>
        <v>1498.3</v>
      </c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192"/>
      <c r="H345" s="218" t="s">
        <v>379</v>
      </c>
      <c r="I345" s="218"/>
      <c r="J345" s="16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10.81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192"/>
      <c r="H346" s="219" t="s">
        <v>393</v>
      </c>
      <c r="I346" s="219"/>
      <c r="J346" s="162"/>
      <c r="K346" s="225"/>
      <c r="L346" s="225"/>
      <c r="M346" s="225"/>
      <c r="N346" s="29"/>
      <c r="O346" s="32"/>
      <c r="P346" s="32"/>
      <c r="Q346" s="83"/>
    </row>
    <row r="347" spans="1:17">
      <c r="A347" s="143"/>
      <c r="B347" s="144"/>
      <c r="C347" s="144"/>
      <c r="D347" s="145"/>
      <c r="E347" s="145"/>
      <c r="F347" s="145"/>
      <c r="G347" s="192"/>
      <c r="H347" s="192"/>
      <c r="I347" s="192"/>
      <c r="J347" s="16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>
        <v>10.81</v>
      </c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192"/>
      <c r="H358" s="218" t="s">
        <v>381</v>
      </c>
      <c r="I358" s="218"/>
      <c r="J358" s="162"/>
      <c r="K358" s="225" t="str">
        <f>+"El costo de que un cerdo aumentara un kg de peso durante su engorda fue de $"&amp;VALUE(D361)&amp;" "</f>
        <v xml:space="preserve">El costo de que un cerdo aumentara un kg de peso durante su engorda fue de $86.66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192"/>
      <c r="H359" s="219" t="s">
        <v>393</v>
      </c>
      <c r="I359" s="219"/>
      <c r="J359" s="162"/>
      <c r="K359" s="225"/>
      <c r="L359" s="225"/>
      <c r="M359" s="225"/>
      <c r="N359" s="29"/>
      <c r="O359" s="32"/>
      <c r="P359" s="32"/>
      <c r="Q359" s="83"/>
    </row>
    <row r="360" spans="1:17">
      <c r="A360" s="143"/>
      <c r="B360" s="144"/>
      <c r="C360" s="144"/>
      <c r="D360" s="145"/>
      <c r="E360" s="145"/>
      <c r="F360" s="145"/>
      <c r="G360" s="192"/>
      <c r="J360" s="16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>
        <v>86.66</v>
      </c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228" t="s">
        <v>332</v>
      </c>
      <c r="B371" s="229"/>
      <c r="C371" s="229"/>
      <c r="D371" s="230"/>
      <c r="E371" s="230"/>
      <c r="F371" s="230"/>
      <c r="G371" s="192"/>
      <c r="H371" s="218" t="s">
        <v>386</v>
      </c>
      <c r="I371" s="218"/>
      <c r="J371" s="16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192"/>
      <c r="H372" s="219" t="s">
        <v>394</v>
      </c>
      <c r="I372" s="219"/>
      <c r="J372" s="162"/>
      <c r="K372" s="225"/>
      <c r="L372" s="225"/>
      <c r="M372" s="225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>
        <v>0</v>
      </c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228" t="s">
        <v>331</v>
      </c>
      <c r="B383" s="229"/>
      <c r="C383" s="229"/>
      <c r="D383" s="230"/>
      <c r="E383" s="230"/>
      <c r="F383" s="230"/>
      <c r="G383" s="192"/>
      <c r="H383" s="218" t="s">
        <v>387</v>
      </c>
      <c r="I383" s="218"/>
      <c r="J383" s="162"/>
      <c r="K383" s="225" t="str">
        <f>+"El costo de los medicamentos preventivos aplicados a un cerdo durante engorda fue de $"&amp;VALUE(D386)&amp;""</f>
        <v>El costo de los medicamentos preventivos aplicados a un cerdo durante engorda fue de $22.49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192"/>
      <c r="H384" s="219" t="s">
        <v>394</v>
      </c>
      <c r="I384" s="219"/>
      <c r="J384" s="162"/>
      <c r="K384" s="225"/>
      <c r="L384" s="225"/>
      <c r="M384" s="225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 ht="12.75" customHeight="1">
      <c r="A386" s="128" t="s">
        <v>295</v>
      </c>
      <c r="B386" s="85"/>
      <c r="C386" s="29" t="s">
        <v>221</v>
      </c>
      <c r="D386" s="149">
        <v>22.49</v>
      </c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228" t="s">
        <v>333</v>
      </c>
      <c r="B395" s="229"/>
      <c r="C395" s="229"/>
      <c r="D395" s="230"/>
      <c r="E395" s="230"/>
      <c r="F395" s="230"/>
      <c r="G395" s="192"/>
      <c r="H395" s="218" t="s">
        <v>388</v>
      </c>
      <c r="I395" s="218"/>
      <c r="J395" s="162"/>
      <c r="K395" s="225" t="str">
        <f>+"El costo del material veterinario utilizado en un cerdo durante engorda fue de $"&amp;VALUE(D398)&amp;""</f>
        <v>El costo del material veterinario utilizado en un cerdo durante engorda fue de $14.19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192"/>
      <c r="H396" s="219" t="s">
        <v>394</v>
      </c>
      <c r="I396" s="219"/>
      <c r="J396" s="16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 ht="12.75" customHeight="1">
      <c r="A398" s="128" t="s">
        <v>297</v>
      </c>
      <c r="B398" s="118"/>
      <c r="C398" s="29" t="s">
        <v>221</v>
      </c>
      <c r="D398" s="149">
        <v>14.19</v>
      </c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228" t="s">
        <v>334</v>
      </c>
      <c r="B407" s="229"/>
      <c r="C407" s="229"/>
      <c r="D407" s="230"/>
      <c r="E407" s="230"/>
      <c r="F407" s="230"/>
      <c r="G407" s="192"/>
      <c r="H407" s="218" t="s">
        <v>389</v>
      </c>
      <c r="I407" s="218"/>
      <c r="J407" s="162"/>
      <c r="K407" s="225" t="str">
        <f>+"Los gastos directos aplicados a un cerdo durante su engorda fueron de $"&amp;VALUE(D410)&amp;""</f>
        <v>Los gastos directos aplicados a un cerdo durante su engorda fueron de $21.12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192"/>
      <c r="H408" s="219" t="s">
        <v>394</v>
      </c>
      <c r="I408" s="219"/>
      <c r="J408" s="16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>
        <v>21.12</v>
      </c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192"/>
      <c r="H419" s="218" t="s">
        <v>390</v>
      </c>
      <c r="I419" s="218"/>
      <c r="J419" s="162"/>
      <c r="K419" s="225" t="str">
        <f>+"Los sueldos y prestaciones aplicados a un cerdo durante su engorda fueron de $"&amp;VALUE(D422)&amp;""</f>
        <v>Los sueldos y prestaciones aplicados a un cerdo durante su engorda fueron de $64.18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192"/>
      <c r="H420" s="219" t="s">
        <v>394</v>
      </c>
      <c r="I420" s="219"/>
      <c r="J420" s="16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>
        <v>64.180000000000007</v>
      </c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234" t="s">
        <v>275</v>
      </c>
      <c r="B432" s="235"/>
      <c r="C432" s="235"/>
      <c r="D432" s="235"/>
      <c r="E432" s="235"/>
      <c r="F432" s="235"/>
      <c r="G432" s="193"/>
      <c r="H432" s="233" t="s">
        <v>397</v>
      </c>
      <c r="I432" s="233"/>
      <c r="J432" s="163"/>
      <c r="K432" s="225" t="str">
        <f>+"Del total de cerdos que se destetaron el "&amp;VALUE(D435*100)&amp;"% murieron"</f>
        <v>Del total de cerdos que se destetaron el 8.83%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193"/>
      <c r="H433" s="221" t="s">
        <v>395</v>
      </c>
      <c r="I433" s="221"/>
      <c r="J433" s="163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>
        <v>8.8300000000000003E-2</v>
      </c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 t="s">
        <v>210</v>
      </c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228" t="s">
        <v>369</v>
      </c>
      <c r="B444" s="229"/>
      <c r="C444" s="229"/>
      <c r="D444" s="230"/>
      <c r="E444" s="230"/>
      <c r="F444" s="230"/>
      <c r="G444" s="192"/>
      <c r="H444" s="220" t="s">
        <v>396</v>
      </c>
      <c r="I444" s="220"/>
      <c r="J444" s="188"/>
      <c r="K444" s="225" t="str">
        <f>+"Las muertes en destete fueron "&amp;VALUE(D447)&amp;"."</f>
        <v>Las muertes en destete fueron 87.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192"/>
      <c r="H445" s="192"/>
      <c r="I445" s="192"/>
      <c r="J445" s="188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>
        <v>87</v>
      </c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189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234" t="s">
        <v>336</v>
      </c>
      <c r="B456" s="235"/>
      <c r="C456" s="235"/>
      <c r="D456" s="235"/>
      <c r="E456" s="235"/>
      <c r="F456" s="235"/>
      <c r="G456" s="193"/>
      <c r="H456" s="220" t="s">
        <v>396</v>
      </c>
      <c r="I456" s="220"/>
      <c r="J456" s="163"/>
      <c r="K456" s="225" t="str">
        <f>+"Del total de cerdos que se destetaron el "&amp;VALUE(D459*100)&amp;"% murieron en destete"</f>
        <v>Del total de cerdos que se destetaron el 4.33%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193"/>
      <c r="H457" s="221" t="s">
        <v>395</v>
      </c>
      <c r="I457" s="221"/>
      <c r="J457" s="163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>
        <v>4.3299999999999998E-2</v>
      </c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349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228" t="s">
        <v>337</v>
      </c>
      <c r="B468" s="229"/>
      <c r="C468" s="229"/>
      <c r="D468" s="230"/>
      <c r="E468" s="230"/>
      <c r="F468" s="230"/>
      <c r="G468" s="192"/>
      <c r="H468" s="220" t="s">
        <v>398</v>
      </c>
      <c r="I468" s="220"/>
      <c r="J468" s="162"/>
      <c r="K468" s="225" t="str">
        <f>+"Lo que se pudo haber recuperado si hubieran llegado a venta las muertes es  $"&amp;VALUE(D471)&amp;""</f>
        <v>Lo que se pudo haber recuperado si hubieran llegado a venta las muertes es  $89765.3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192"/>
      <c r="H469" s="192"/>
      <c r="I469" s="192"/>
      <c r="J469" s="16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>
        <v>89765.3</v>
      </c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146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228" t="s">
        <v>341</v>
      </c>
      <c r="B480" s="229"/>
      <c r="C480" s="229"/>
      <c r="D480" s="230"/>
      <c r="E480" s="230"/>
      <c r="F480" s="230"/>
      <c r="G480" s="192"/>
      <c r="H480" s="222" t="s">
        <v>399</v>
      </c>
      <c r="I480" s="222"/>
      <c r="J480" s="162"/>
      <c r="K480" s="225" t="str">
        <f>+"Los días en promedio que llegaron a vivir en corral los cerdos que murieron fueron "&amp;VALUE(D483)&amp;""</f>
        <v>Los días en promedio que llegaron a vivir en corral los cerdos que murieron fueron 64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192"/>
      <c r="H481" s="192"/>
      <c r="I481" s="192"/>
      <c r="J481" s="16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>
        <v>64</v>
      </c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146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192"/>
      <c r="H492" s="220" t="s">
        <v>400</v>
      </c>
      <c r="I492" s="220"/>
      <c r="J492" s="188"/>
      <c r="K492" s="225" t="str">
        <f>+"Las muertes en emgorda fueron "&amp;VALUE(D495)&amp;"."</f>
        <v>Las muertes en emgorda fueron 96.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192"/>
      <c r="H493" s="192"/>
      <c r="I493" s="192"/>
      <c r="J493" s="188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>
        <v>96</v>
      </c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189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>
      <c r="A504" s="234" t="s">
        <v>343</v>
      </c>
      <c r="B504" s="235"/>
      <c r="C504" s="235"/>
      <c r="D504" s="235"/>
      <c r="E504" s="235"/>
      <c r="F504" s="235"/>
      <c r="G504" s="193"/>
      <c r="H504" s="220" t="s">
        <v>400</v>
      </c>
      <c r="I504" s="220"/>
      <c r="J504" s="163"/>
      <c r="K504" s="225" t="str">
        <f>+"Del total de cerdos que entraron a engorda el "&amp;VALUE(D507*100)&amp;"% murieron en engorda"</f>
        <v>Del total de cerdos que entraron a engorda el 4.7% murieron en engorda</v>
      </c>
      <c r="L504" s="225"/>
      <c r="M504" s="225"/>
      <c r="N504" s="85"/>
      <c r="O504" s="32"/>
      <c r="P504" s="32"/>
      <c r="Q504" s="83"/>
    </row>
    <row r="505" spans="1:17" ht="12.75" customHeight="1">
      <c r="A505" s="234"/>
      <c r="B505" s="235"/>
      <c r="C505" s="235"/>
      <c r="D505" s="235"/>
      <c r="E505" s="235"/>
      <c r="F505" s="235"/>
      <c r="G505" s="193"/>
      <c r="H505" s="221" t="s">
        <v>401</v>
      </c>
      <c r="I505" s="221"/>
      <c r="J505" s="163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>
        <v>4.7E-2</v>
      </c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348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>
      <c r="A516" s="228" t="s">
        <v>344</v>
      </c>
      <c r="B516" s="229"/>
      <c r="C516" s="229"/>
      <c r="D516" s="230"/>
      <c r="E516" s="230"/>
      <c r="F516" s="230"/>
      <c r="G516" s="192"/>
      <c r="H516" s="220" t="s">
        <v>402</v>
      </c>
      <c r="I516" s="220"/>
      <c r="J516" s="162"/>
      <c r="K516" s="225" t="str">
        <f>+"Lo que se pudo haber recuperado si hubieran llegado a venta las muertes es  $"&amp;VALUE(D519)&amp;""</f>
        <v>Lo que se pudo haber recuperado si hubieran llegado a venta las muertes es  $500383.94</v>
      </c>
      <c r="L516" s="225"/>
      <c r="M516" s="225"/>
      <c r="N516" s="29"/>
      <c r="O516" s="32"/>
      <c r="P516" s="32"/>
      <c r="Q516" s="83"/>
    </row>
    <row r="517" spans="1:17" ht="12.75" customHeight="1">
      <c r="A517" s="228"/>
      <c r="B517" s="229"/>
      <c r="C517" s="229"/>
      <c r="D517" s="230"/>
      <c r="E517" s="230"/>
      <c r="F517" s="230"/>
      <c r="G517" s="192"/>
      <c r="H517" s="192"/>
      <c r="I517" s="192"/>
      <c r="J517" s="16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>
        <v>500383.94</v>
      </c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146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>
      <c r="A528" s="228" t="s">
        <v>342</v>
      </c>
      <c r="B528" s="229"/>
      <c r="C528" s="229"/>
      <c r="D528" s="230"/>
      <c r="E528" s="230"/>
      <c r="F528" s="230"/>
      <c r="G528" s="192"/>
      <c r="H528" s="222" t="s">
        <v>399</v>
      </c>
      <c r="I528" s="222"/>
      <c r="J528" s="162"/>
      <c r="K528" s="225" t="str">
        <f>+"Los días en promedio que llegaron a vivir en corral los cerdos que murieron fueron "&amp;VALUE(D531)&amp;""</f>
        <v>Los días en promedio que llegaron a vivir en corral los cerdos que murieron fueron 150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192"/>
      <c r="H529" s="192"/>
      <c r="I529" s="192"/>
      <c r="J529" s="16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>
        <v>150</v>
      </c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146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192"/>
      <c r="H541" s="223" t="s">
        <v>405</v>
      </c>
      <c r="I541" s="223"/>
      <c r="J541" s="16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192"/>
      <c r="H542" s="224" t="s">
        <v>406</v>
      </c>
      <c r="I542" s="224"/>
      <c r="J542" s="16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192"/>
      <c r="H553" s="223" t="s">
        <v>403</v>
      </c>
      <c r="I553" s="223"/>
      <c r="J553" s="16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192"/>
      <c r="H554" s="224" t="s">
        <v>404</v>
      </c>
      <c r="I554" s="224"/>
      <c r="J554" s="16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K395:M398"/>
    <mergeCell ref="H358:I358"/>
    <mergeCell ref="H359:I359"/>
    <mergeCell ref="H371:I371"/>
    <mergeCell ref="O514:P514"/>
    <mergeCell ref="A419:F420"/>
    <mergeCell ref="A428:Q428"/>
    <mergeCell ref="A432:F433"/>
    <mergeCell ref="A456:F457"/>
    <mergeCell ref="O466:P466"/>
    <mergeCell ref="A468:F469"/>
    <mergeCell ref="A471:B471"/>
    <mergeCell ref="O478:P478"/>
    <mergeCell ref="A480:F481"/>
    <mergeCell ref="A483:B483"/>
    <mergeCell ref="A504:F505"/>
    <mergeCell ref="K419:M422"/>
    <mergeCell ref="K432:M435"/>
    <mergeCell ref="K456:M459"/>
    <mergeCell ref="K468:M471"/>
    <mergeCell ref="K480:M483"/>
    <mergeCell ref="H420:I420"/>
    <mergeCell ref="H432:I432"/>
    <mergeCell ref="H419:I419"/>
    <mergeCell ref="H456:I456"/>
    <mergeCell ref="H457:I457"/>
    <mergeCell ref="H468:I468"/>
    <mergeCell ref="H480:I480"/>
    <mergeCell ref="K383:M386"/>
    <mergeCell ref="K153:M156"/>
    <mergeCell ref="K165:M168"/>
    <mergeCell ref="K177:M180"/>
    <mergeCell ref="O539:P539"/>
    <mergeCell ref="A541:F542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H516:I516"/>
    <mergeCell ref="H528:I528"/>
    <mergeCell ref="H541:I541"/>
    <mergeCell ref="H542:I542"/>
    <mergeCell ref="H553:I553"/>
    <mergeCell ref="H554:I554"/>
    <mergeCell ref="H153:I153"/>
    <mergeCell ref="K7:M10"/>
    <mergeCell ref="K18:M21"/>
    <mergeCell ref="K29:M32"/>
    <mergeCell ref="K41:M44"/>
    <mergeCell ref="K53:M56"/>
    <mergeCell ref="K345:M348"/>
    <mergeCell ref="K358:M361"/>
    <mergeCell ref="K371:M374"/>
    <mergeCell ref="H294:I294"/>
    <mergeCell ref="H295:I295"/>
    <mergeCell ref="H154:I154"/>
    <mergeCell ref="H165:I165"/>
    <mergeCell ref="H166:I166"/>
    <mergeCell ref="H116:I116"/>
    <mergeCell ref="K65:M68"/>
    <mergeCell ref="K77:M80"/>
    <mergeCell ref="K90:M93"/>
    <mergeCell ref="K103:M106"/>
    <mergeCell ref="K116:M119"/>
    <mergeCell ref="H65:I65"/>
    <mergeCell ref="H66:I66"/>
    <mergeCell ref="H77:I77"/>
    <mergeCell ref="H78:I78"/>
    <mergeCell ref="H90:I90"/>
    <mergeCell ref="H91:I91"/>
    <mergeCell ref="H103:I103"/>
    <mergeCell ref="H104:I104"/>
    <mergeCell ref="H117:I117"/>
    <mergeCell ref="H129:I129"/>
    <mergeCell ref="H130:I130"/>
    <mergeCell ref="H141:I141"/>
    <mergeCell ref="H142:I142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O188:P188"/>
    <mergeCell ref="A190:F191"/>
    <mergeCell ref="H190:I190"/>
    <mergeCell ref="K190:M193"/>
    <mergeCell ref="H191:I191"/>
    <mergeCell ref="H492:I492"/>
    <mergeCell ref="H504:I504"/>
    <mergeCell ref="H505:I505"/>
    <mergeCell ref="H372:I372"/>
    <mergeCell ref="H383:I383"/>
    <mergeCell ref="H384:I384"/>
    <mergeCell ref="H395:I395"/>
    <mergeCell ref="H396:I396"/>
    <mergeCell ref="H407:I407"/>
    <mergeCell ref="H408:I408"/>
    <mergeCell ref="H433:I433"/>
    <mergeCell ref="H444:I444"/>
    <mergeCell ref="H246:I246"/>
    <mergeCell ref="H258:I258"/>
    <mergeCell ref="H259:I259"/>
    <mergeCell ref="H270:I270"/>
    <mergeCell ref="H271:I271"/>
    <mergeCell ref="H282:I282"/>
    <mergeCell ref="H283:I283"/>
  </mergeCells>
  <conditionalFormatting sqref="E522">
    <cfRule type="cellIs" dxfId="781" priority="102" stopIfTrue="1" operator="lessThanOrEqual">
      <formula>0.1</formula>
    </cfRule>
  </conditionalFormatting>
  <conditionalFormatting sqref="P548:P550">
    <cfRule type="cellIs" dxfId="780" priority="103" stopIfTrue="1" operator="greaterThanOrEqual">
      <formula>1</formula>
    </cfRule>
  </conditionalFormatting>
  <conditionalFormatting sqref="F424 B424">
    <cfRule type="cellIs" dxfId="779" priority="100" stopIfTrue="1" operator="greaterThanOrEqual">
      <formula>1</formula>
    </cfRule>
  </conditionalFormatting>
  <conditionalFormatting sqref="F388 B388">
    <cfRule type="cellIs" dxfId="778" priority="99" stopIfTrue="1" operator="greaterThanOrEqual">
      <formula>1</formula>
    </cfRule>
  </conditionalFormatting>
  <conditionalFormatting sqref="F400 B400">
    <cfRule type="cellIs" dxfId="777" priority="93" stopIfTrue="1" operator="greaterThanOrEqual">
      <formula>1</formula>
    </cfRule>
  </conditionalFormatting>
  <conditionalFormatting sqref="E534">
    <cfRule type="cellIs" dxfId="776" priority="88" stopIfTrue="1" operator="lessThanOrEqual">
      <formula>0.1</formula>
    </cfRule>
  </conditionalFormatting>
  <conditionalFormatting sqref="E474">
    <cfRule type="cellIs" dxfId="775" priority="87" stopIfTrue="1" operator="lessThanOrEqual">
      <formula>0.1</formula>
    </cfRule>
  </conditionalFormatting>
  <conditionalFormatting sqref="F311 B311">
    <cfRule type="cellIs" dxfId="774" priority="86" stopIfTrue="1" operator="greaterThanOrEqual">
      <formula>1</formula>
    </cfRule>
  </conditionalFormatting>
  <conditionalFormatting sqref="F275 B275">
    <cfRule type="cellIs" dxfId="773" priority="85" stopIfTrue="1" operator="greaterThanOrEqual">
      <formula>1</formula>
    </cfRule>
  </conditionalFormatting>
  <conditionalFormatting sqref="F287 B287">
    <cfRule type="cellIs" dxfId="772" priority="79" stopIfTrue="1" operator="greaterThanOrEqual">
      <formula>1</formula>
    </cfRule>
  </conditionalFormatting>
  <conditionalFormatting sqref="E486">
    <cfRule type="cellIs" dxfId="771" priority="74" stopIfTrue="1" operator="lessThanOrEqual">
      <formula>0.1</formula>
    </cfRule>
  </conditionalFormatting>
  <conditionalFormatting sqref="F182 B182">
    <cfRule type="cellIs" dxfId="770" priority="71" stopIfTrue="1" operator="greaterThanOrEqual">
      <formula>1</formula>
    </cfRule>
  </conditionalFormatting>
  <conditionalFormatting sqref="F146 B146">
    <cfRule type="cellIs" dxfId="769" priority="70" stopIfTrue="1" operator="greaterThanOrEqual">
      <formula>1</formula>
    </cfRule>
  </conditionalFormatting>
  <conditionalFormatting sqref="F158 B158">
    <cfRule type="cellIs" dxfId="768" priority="66" stopIfTrue="1" operator="greaterThanOrEqual">
      <formula>1</formula>
    </cfRule>
  </conditionalFormatting>
  <conditionalFormatting sqref="N11">
    <cfRule type="cellIs" dxfId="767" priority="58" stopIfTrue="1" operator="lessThanOrEqual">
      <formula>1</formula>
    </cfRule>
  </conditionalFormatting>
  <conditionalFormatting sqref="N545">
    <cfRule type="cellIs" dxfId="766" priority="59" stopIfTrue="1" operator="greaterThanOrEqual">
      <formula>1</formula>
    </cfRule>
  </conditionalFormatting>
  <conditionalFormatting sqref="N422 N420 J424:M424 N412">
    <cfRule type="cellIs" dxfId="765" priority="57" stopIfTrue="1" operator="greaterThanOrEqual">
      <formula>1</formula>
    </cfRule>
  </conditionalFormatting>
  <conditionalFormatting sqref="N386 N384 J388 N376">
    <cfRule type="cellIs" dxfId="764" priority="56" stopIfTrue="1" operator="greaterThanOrEqual">
      <formula>1</formula>
    </cfRule>
  </conditionalFormatting>
  <conditionalFormatting sqref="N375">
    <cfRule type="cellIs" dxfId="763" priority="52" stopIfTrue="1" operator="lessThanOrEqual">
      <formula>1</formula>
    </cfRule>
  </conditionalFormatting>
  <conditionalFormatting sqref="N349">
    <cfRule type="cellIs" dxfId="762" priority="55" stopIfTrue="1" operator="lessThanOrEqual">
      <formula>1</formula>
    </cfRule>
  </conditionalFormatting>
  <conditionalFormatting sqref="N387">
    <cfRule type="cellIs" dxfId="761" priority="51" stopIfTrue="1" operator="lessThanOrEqual">
      <formula>1</formula>
    </cfRule>
  </conditionalFormatting>
  <conditionalFormatting sqref="N336">
    <cfRule type="cellIs" dxfId="760" priority="54" stopIfTrue="1" operator="lessThanOrEqual">
      <formula>1</formula>
    </cfRule>
  </conditionalFormatting>
  <conditionalFormatting sqref="N362">
    <cfRule type="cellIs" dxfId="759" priority="53" stopIfTrue="1" operator="lessThanOrEqual">
      <formula>1</formula>
    </cfRule>
  </conditionalFormatting>
  <conditionalFormatting sqref="N399">
    <cfRule type="cellIs" dxfId="758" priority="49" stopIfTrue="1" operator="lessThanOrEqual">
      <formula>1</formula>
    </cfRule>
  </conditionalFormatting>
  <conditionalFormatting sqref="N411">
    <cfRule type="cellIs" dxfId="757" priority="48" stopIfTrue="1" operator="lessThanOrEqual">
      <formula>1</formula>
    </cfRule>
  </conditionalFormatting>
  <conditionalFormatting sqref="N398 N396 J400">
    <cfRule type="cellIs" dxfId="756" priority="50" stopIfTrue="1" operator="greaterThanOrEqual">
      <formula>1</formula>
    </cfRule>
  </conditionalFormatting>
  <conditionalFormatting sqref="N423">
    <cfRule type="cellIs" dxfId="755" priority="47" stopIfTrue="1" operator="lessThanOrEqual">
      <formula>1</formula>
    </cfRule>
  </conditionalFormatting>
  <conditionalFormatting sqref="N508">
    <cfRule type="cellIs" dxfId="754" priority="46" stopIfTrue="1" operator="lessThanOrEqual">
      <formula>1</formula>
    </cfRule>
  </conditionalFormatting>
  <conditionalFormatting sqref="N236">
    <cfRule type="cellIs" dxfId="753" priority="32" stopIfTrue="1" operator="lessThanOrEqual">
      <formula>1</formula>
    </cfRule>
  </conditionalFormatting>
  <conditionalFormatting sqref="N107">
    <cfRule type="cellIs" dxfId="752" priority="22" stopIfTrue="1" operator="lessThanOrEqual">
      <formula>1</formula>
    </cfRule>
  </conditionalFormatting>
  <conditionalFormatting sqref="N309 N307 J311:M311 N299">
    <cfRule type="cellIs" dxfId="751" priority="45" stopIfTrue="1" operator="greaterThanOrEqual">
      <formula>1</formula>
    </cfRule>
  </conditionalFormatting>
  <conditionalFormatting sqref="N273 N271 J275:M275 N263">
    <cfRule type="cellIs" dxfId="750" priority="44" stopIfTrue="1" operator="greaterThanOrEqual">
      <formula>1</formula>
    </cfRule>
  </conditionalFormatting>
  <conditionalFormatting sqref="N262">
    <cfRule type="cellIs" dxfId="749" priority="40" stopIfTrue="1" operator="lessThanOrEqual">
      <formula>1</formula>
    </cfRule>
  </conditionalFormatting>
  <conditionalFormatting sqref="N210">
    <cfRule type="cellIs" dxfId="748" priority="43" stopIfTrue="1" operator="lessThanOrEqual">
      <formula>1</formula>
    </cfRule>
  </conditionalFormatting>
  <conditionalFormatting sqref="N274">
    <cfRule type="cellIs" dxfId="747" priority="39" stopIfTrue="1" operator="lessThanOrEqual">
      <formula>1</formula>
    </cfRule>
  </conditionalFormatting>
  <conditionalFormatting sqref="N249">
    <cfRule type="cellIs" dxfId="746" priority="42" stopIfTrue="1" operator="lessThanOrEqual">
      <formula>1</formula>
    </cfRule>
  </conditionalFormatting>
  <conditionalFormatting sqref="N223">
    <cfRule type="cellIs" dxfId="745" priority="41" stopIfTrue="1" operator="lessThanOrEqual">
      <formula>1</formula>
    </cfRule>
  </conditionalFormatting>
  <conditionalFormatting sqref="N286">
    <cfRule type="cellIs" dxfId="744" priority="37" stopIfTrue="1" operator="lessThanOrEqual">
      <formula>1</formula>
    </cfRule>
  </conditionalFormatting>
  <conditionalFormatting sqref="N298">
    <cfRule type="cellIs" dxfId="743" priority="36" stopIfTrue="1" operator="lessThanOrEqual">
      <formula>1</formula>
    </cfRule>
  </conditionalFormatting>
  <conditionalFormatting sqref="N285 N283 J287:M287">
    <cfRule type="cellIs" dxfId="742" priority="38" stopIfTrue="1" operator="greaterThanOrEqual">
      <formula>1</formula>
    </cfRule>
  </conditionalFormatting>
  <conditionalFormatting sqref="N310">
    <cfRule type="cellIs" dxfId="741" priority="35" stopIfTrue="1" operator="lessThanOrEqual">
      <formula>1</formula>
    </cfRule>
  </conditionalFormatting>
  <conditionalFormatting sqref="N460">
    <cfRule type="cellIs" dxfId="740" priority="34" stopIfTrue="1" operator="lessThanOrEqual">
      <formula>1</formula>
    </cfRule>
  </conditionalFormatting>
  <conditionalFormatting sqref="N323">
    <cfRule type="cellIs" dxfId="739" priority="33" stopIfTrue="1" operator="lessThanOrEqual">
      <formula>1</formula>
    </cfRule>
  </conditionalFormatting>
  <conditionalFormatting sqref="N94">
    <cfRule type="cellIs" dxfId="738" priority="21" stopIfTrue="1" operator="lessThanOrEqual">
      <formula>1</formula>
    </cfRule>
  </conditionalFormatting>
  <conditionalFormatting sqref="N180 N178 J182:M182 N170">
    <cfRule type="cellIs" dxfId="737" priority="31" stopIfTrue="1" operator="greaterThanOrEqual">
      <formula>1</formula>
    </cfRule>
  </conditionalFormatting>
  <conditionalFormatting sqref="N144 N142 J146:M146 N134">
    <cfRule type="cellIs" dxfId="736" priority="30" stopIfTrue="1" operator="greaterThanOrEqual">
      <formula>1</formula>
    </cfRule>
  </conditionalFormatting>
  <conditionalFormatting sqref="N133">
    <cfRule type="cellIs" dxfId="735" priority="28" stopIfTrue="1" operator="lessThanOrEqual">
      <formula>1</formula>
    </cfRule>
  </conditionalFormatting>
  <conditionalFormatting sqref="N120">
    <cfRule type="cellIs" dxfId="734" priority="29" stopIfTrue="1" operator="lessThanOrEqual">
      <formula>1</formula>
    </cfRule>
  </conditionalFormatting>
  <conditionalFormatting sqref="N145">
    <cfRule type="cellIs" dxfId="733" priority="27" stopIfTrue="1" operator="lessThanOrEqual">
      <formula>1</formula>
    </cfRule>
  </conditionalFormatting>
  <conditionalFormatting sqref="N157">
    <cfRule type="cellIs" dxfId="732" priority="25" stopIfTrue="1" operator="lessThanOrEqual">
      <formula>1</formula>
    </cfRule>
  </conditionalFormatting>
  <conditionalFormatting sqref="N169">
    <cfRule type="cellIs" dxfId="731" priority="24" stopIfTrue="1" operator="lessThanOrEqual">
      <formula>1</formula>
    </cfRule>
  </conditionalFormatting>
  <conditionalFormatting sqref="N156 N154 J158:M158">
    <cfRule type="cellIs" dxfId="730" priority="26" stopIfTrue="1" operator="greaterThanOrEqual">
      <formula>1</formula>
    </cfRule>
  </conditionalFormatting>
  <conditionalFormatting sqref="N181">
    <cfRule type="cellIs" dxfId="729" priority="23" stopIfTrue="1" operator="lessThanOrEqual">
      <formula>1</formula>
    </cfRule>
  </conditionalFormatting>
  <conditionalFormatting sqref="N436">
    <cfRule type="cellIs" dxfId="728" priority="20" stopIfTrue="1" operator="lessThanOrEqual">
      <formula>1</formula>
    </cfRule>
  </conditionalFormatting>
  <conditionalFormatting sqref="K388:M388">
    <cfRule type="cellIs" dxfId="727" priority="19" stopIfTrue="1" operator="greaterThanOrEqual">
      <formula>1</formula>
    </cfRule>
  </conditionalFormatting>
  <conditionalFormatting sqref="K400:M400">
    <cfRule type="cellIs" dxfId="726" priority="18" stopIfTrue="1" operator="greaterThanOrEqual">
      <formula>1</formula>
    </cfRule>
  </conditionalFormatting>
  <conditionalFormatting sqref="E450">
    <cfRule type="cellIs" dxfId="725" priority="16" stopIfTrue="1" operator="lessThanOrEqual">
      <formula>0.1</formula>
    </cfRule>
  </conditionalFormatting>
  <conditionalFormatting sqref="E498">
    <cfRule type="cellIs" dxfId="724" priority="15" stopIfTrue="1" operator="lessThanOrEqual">
      <formula>0.1</formula>
    </cfRule>
  </conditionalFormatting>
  <conditionalFormatting sqref="G424:I424">
    <cfRule type="cellIs" dxfId="723" priority="14" stopIfTrue="1" operator="greaterThanOrEqual">
      <formula>1</formula>
    </cfRule>
  </conditionalFormatting>
  <conditionalFormatting sqref="G388">
    <cfRule type="cellIs" dxfId="722" priority="13" stopIfTrue="1" operator="greaterThanOrEqual">
      <formula>1</formula>
    </cfRule>
  </conditionalFormatting>
  <conditionalFormatting sqref="G400">
    <cfRule type="cellIs" dxfId="721" priority="12" stopIfTrue="1" operator="greaterThanOrEqual">
      <formula>1</formula>
    </cfRule>
  </conditionalFormatting>
  <conditionalFormatting sqref="G311:I311">
    <cfRule type="cellIs" dxfId="720" priority="11" stopIfTrue="1" operator="greaterThanOrEqual">
      <formula>1</formula>
    </cfRule>
  </conditionalFormatting>
  <conditionalFormatting sqref="G275">
    <cfRule type="cellIs" dxfId="719" priority="10" stopIfTrue="1" operator="greaterThanOrEqual">
      <formula>1</formula>
    </cfRule>
  </conditionalFormatting>
  <conditionalFormatting sqref="G287">
    <cfRule type="cellIs" dxfId="718" priority="9" stopIfTrue="1" operator="greaterThanOrEqual">
      <formula>1</formula>
    </cfRule>
  </conditionalFormatting>
  <conditionalFormatting sqref="G182:I182">
    <cfRule type="cellIs" dxfId="717" priority="8" stopIfTrue="1" operator="greaterThanOrEqual">
      <formula>1</formula>
    </cfRule>
  </conditionalFormatting>
  <conditionalFormatting sqref="G146:I146">
    <cfRule type="cellIs" dxfId="716" priority="7" stopIfTrue="1" operator="greaterThanOrEqual">
      <formula>1</formula>
    </cfRule>
  </conditionalFormatting>
  <conditionalFormatting sqref="G158:I158">
    <cfRule type="cellIs" dxfId="715" priority="6" stopIfTrue="1" operator="greaterThanOrEqual">
      <formula>1</formula>
    </cfRule>
  </conditionalFormatting>
  <conditionalFormatting sqref="H275:I275">
    <cfRule type="cellIs" dxfId="714" priority="5" stopIfTrue="1" operator="greaterThanOrEqual">
      <formula>1</formula>
    </cfRule>
  </conditionalFormatting>
  <conditionalFormatting sqref="H287:I287">
    <cfRule type="cellIs" dxfId="713" priority="4" stopIfTrue="1" operator="greaterThanOrEqual">
      <formula>1</formula>
    </cfRule>
  </conditionalFormatting>
  <conditionalFormatting sqref="H388:I388">
    <cfRule type="cellIs" dxfId="712" priority="3" stopIfTrue="1" operator="greaterThanOrEqual">
      <formula>1</formula>
    </cfRule>
  </conditionalFormatting>
  <conditionalFormatting sqref="H400:I400">
    <cfRule type="cellIs" dxfId="711" priority="2" stopIfTrue="1" operator="greaterThanOrEqual">
      <formula>1</formula>
    </cfRule>
  </conditionalFormatting>
  <conditionalFormatting sqref="N194">
    <cfRule type="cellIs" dxfId="710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491C-25DF-45F2-8FB3-EA092AB6C73B}">
  <sheetPr>
    <pageSetUpPr fitToPage="1"/>
  </sheetPr>
  <dimension ref="A1:R1230"/>
  <sheetViews>
    <sheetView topLeftCell="A499" zoomScaleNormal="100" workbookViewId="0">
      <selection activeCell="D520" sqref="D520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355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19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121.07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19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143"/>
      <c r="B9" s="144"/>
      <c r="C9" s="144"/>
      <c r="D9" s="145"/>
      <c r="E9" s="145"/>
      <c r="F9" s="145"/>
      <c r="G9" s="192"/>
      <c r="H9" s="192"/>
      <c r="I9" s="19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>
        <v>121.07</v>
      </c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192"/>
      <c r="H18" s="222" t="s">
        <v>376</v>
      </c>
      <c r="I18" s="222"/>
      <c r="J18" s="16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175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192"/>
      <c r="H19" s="192"/>
      <c r="I19" s="192"/>
      <c r="J19" s="162"/>
      <c r="K19" s="225"/>
      <c r="L19" s="225"/>
      <c r="M19" s="225"/>
      <c r="N19" s="29"/>
      <c r="O19" s="32"/>
      <c r="P19" s="32"/>
      <c r="Q19" s="83"/>
      <c r="R19" s="45"/>
    </row>
    <row r="20" spans="1:18">
      <c r="A20" s="143"/>
      <c r="B20" s="144"/>
      <c r="C20" s="144"/>
      <c r="D20" s="145"/>
      <c r="E20" s="145"/>
      <c r="F20" s="145"/>
      <c r="G20" s="192"/>
      <c r="H20" s="192"/>
      <c r="I20" s="192"/>
      <c r="J20" s="16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>
        <v>175</v>
      </c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46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192"/>
      <c r="H29" s="226" t="s">
        <v>377</v>
      </c>
      <c r="I29" s="226"/>
      <c r="J29" s="16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$2985.44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192"/>
      <c r="H30" s="219" t="s">
        <v>375</v>
      </c>
      <c r="I30" s="219"/>
      <c r="J30" s="162"/>
      <c r="K30" s="225"/>
      <c r="L30" s="225"/>
      <c r="M30" s="225"/>
      <c r="N30" s="29"/>
      <c r="O30" s="32"/>
      <c r="P30" s="32"/>
      <c r="Q30" s="83"/>
      <c r="R30" s="45"/>
    </row>
    <row r="31" spans="1:18">
      <c r="A31" s="143"/>
      <c r="B31" s="144"/>
      <c r="C31" s="144"/>
      <c r="D31" s="145"/>
      <c r="E31" s="145"/>
      <c r="F31" s="145"/>
      <c r="G31" s="192"/>
      <c r="H31" s="192"/>
      <c r="I31" s="192"/>
      <c r="J31" s="16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>
        <v>2985.44</v>
      </c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192"/>
      <c r="H41" s="226" t="s">
        <v>377</v>
      </c>
      <c r="I41" s="226"/>
      <c r="J41" s="16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$25.58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192"/>
      <c r="H42" s="219" t="s">
        <v>374</v>
      </c>
      <c r="I42" s="219"/>
      <c r="J42" s="162"/>
      <c r="K42" s="225"/>
      <c r="L42" s="225"/>
      <c r="M42" s="225"/>
      <c r="N42" s="29"/>
      <c r="O42" s="32"/>
      <c r="P42" s="32"/>
      <c r="Q42" s="83"/>
      <c r="R42" s="45"/>
    </row>
    <row r="43" spans="1:18">
      <c r="A43" s="143"/>
      <c r="B43" s="144"/>
      <c r="C43" s="144"/>
      <c r="D43" s="145"/>
      <c r="E43" s="145"/>
      <c r="F43" s="145"/>
      <c r="G43" s="192"/>
      <c r="H43" s="192"/>
      <c r="I43" s="192"/>
      <c r="J43" s="16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>
        <v>25.58</v>
      </c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192"/>
      <c r="H53" s="226" t="s">
        <v>378</v>
      </c>
      <c r="I53" s="226"/>
      <c r="J53" s="16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$31.5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192"/>
      <c r="H54" s="219" t="s">
        <v>374</v>
      </c>
      <c r="I54" s="219"/>
      <c r="J54" s="162"/>
      <c r="K54" s="225"/>
      <c r="L54" s="225"/>
      <c r="M54" s="225"/>
      <c r="N54" s="29"/>
      <c r="O54" s="32"/>
      <c r="P54" s="32"/>
      <c r="Q54" s="83"/>
      <c r="R54" s="45"/>
    </row>
    <row r="55" spans="1:18">
      <c r="A55" s="143"/>
      <c r="B55" s="144"/>
      <c r="C55" s="144"/>
      <c r="D55" s="145"/>
      <c r="E55" s="145"/>
      <c r="F55" s="145"/>
      <c r="G55" s="192"/>
      <c r="H55" s="192"/>
      <c r="I55" s="192"/>
      <c r="J55" s="16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>
        <v>31.5</v>
      </c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192"/>
      <c r="H65" s="218" t="s">
        <v>379</v>
      </c>
      <c r="I65" s="218"/>
      <c r="J65" s="162"/>
      <c r="K65" s="225" t="str">
        <f>+"Desde que nacio en sistema por cada "&amp;VALUE(D68)&amp;" kg de alimento que consumia un cerdo aumentaba un kg de peso. "</f>
        <v xml:space="preserve">Desde que nacio en sistema por cada 21.79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192"/>
      <c r="H66" s="219" t="s">
        <v>380</v>
      </c>
      <c r="I66" s="219"/>
      <c r="J66" s="162"/>
      <c r="K66" s="225"/>
      <c r="L66" s="225"/>
      <c r="M66" s="225"/>
      <c r="N66" s="29"/>
      <c r="O66" s="32"/>
      <c r="P66" s="32"/>
      <c r="Q66" s="83"/>
      <c r="R66" s="45"/>
    </row>
    <row r="67" spans="1:18">
      <c r="A67" s="143"/>
      <c r="B67" s="144"/>
      <c r="C67" s="144"/>
      <c r="D67" s="145"/>
      <c r="E67" s="145"/>
      <c r="F67" s="145"/>
      <c r="G67" s="192"/>
      <c r="H67" s="192"/>
      <c r="I67" s="192"/>
      <c r="J67" s="16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>
        <v>21.79</v>
      </c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192"/>
      <c r="H77" s="218" t="s">
        <v>381</v>
      </c>
      <c r="I77" s="218"/>
      <c r="J77" s="162"/>
      <c r="K77" s="225" t="str">
        <f>+"A la empresa le costo $"&amp;VALUE(D80)&amp;" para que un cerdo aumentara un kg de peso desde que nacio en destete. "</f>
        <v xml:space="preserve">A la empresa le costo $175.98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192"/>
      <c r="H78" s="219" t="s">
        <v>380</v>
      </c>
      <c r="I78" s="219"/>
      <c r="J78" s="162"/>
      <c r="K78" s="225"/>
      <c r="L78" s="225"/>
      <c r="M78" s="225"/>
      <c r="N78" s="29"/>
      <c r="O78" s="32"/>
      <c r="P78" s="32"/>
      <c r="Q78" s="83"/>
      <c r="R78" s="45"/>
    </row>
    <row r="79" spans="1:18">
      <c r="A79" s="143"/>
      <c r="B79" s="144"/>
      <c r="C79" s="144"/>
      <c r="D79" s="145"/>
      <c r="E79" s="145"/>
      <c r="F79" s="145"/>
      <c r="G79" s="192"/>
      <c r="H79" s="192"/>
      <c r="I79" s="192"/>
      <c r="J79" s="16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>
        <v>175.98</v>
      </c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192"/>
      <c r="H90" s="218" t="s">
        <v>382</v>
      </c>
      <c r="I90" s="218"/>
      <c r="J90" s="162"/>
      <c r="K90" s="225" t="str">
        <f>+"Al momento de pasar los cerdos a destete cada uno costaba $"&amp;VALUE(D93)&amp;"  "</f>
        <v xml:space="preserve">Al momento de pasar los cerdos a destete cada uno costaba $730.18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192"/>
      <c r="H91" s="219" t="s">
        <v>383</v>
      </c>
      <c r="I91" s="219"/>
      <c r="J91" s="16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>
        <v>730.18</v>
      </c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192"/>
      <c r="H103" s="218" t="s">
        <v>384</v>
      </c>
      <c r="I103" s="218"/>
      <c r="J103" s="162"/>
      <c r="K103" s="225" t="str">
        <f>+"Los kilogramos de alimento que se consumieron para producir un cerdo fueron "&amp;VALUE(D106)&amp;" Kg. "</f>
        <v xml:space="preserve">Los kilogramos de alimento que se consumieron para producir un cerdo fueron 57.49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192"/>
      <c r="H104" s="219" t="s">
        <v>383</v>
      </c>
      <c r="I104" s="219"/>
      <c r="J104" s="16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>
        <v>57.49</v>
      </c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192"/>
      <c r="H116" s="218" t="s">
        <v>385</v>
      </c>
      <c r="I116" s="218"/>
      <c r="J116" s="16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$446.81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192"/>
      <c r="H117" s="219" t="s">
        <v>383</v>
      </c>
      <c r="I117" s="219"/>
      <c r="J117" s="16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>
        <v>446.81</v>
      </c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192"/>
      <c r="H129" s="218" t="s">
        <v>386</v>
      </c>
      <c r="I129" s="218"/>
      <c r="J129" s="16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$22.6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192"/>
      <c r="H130" s="219" t="s">
        <v>383</v>
      </c>
      <c r="I130" s="219"/>
      <c r="J130" s="16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>
        <v>22.6</v>
      </c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192"/>
      <c r="H141" s="218" t="s">
        <v>387</v>
      </c>
      <c r="I141" s="218"/>
      <c r="J141" s="162"/>
      <c r="K141" s="225" t="str">
        <f>+"El costo del consumo de medicament preventivo para producir un cerdo fue de $"&amp;VALUE(D144)&amp;""</f>
        <v>El costo del consumo de medicament preventivo para producir un cerdo fue de $50.14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192"/>
      <c r="H142" s="219" t="s">
        <v>383</v>
      </c>
      <c r="I142" s="219"/>
      <c r="J142" s="16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>
        <v>50.14</v>
      </c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192"/>
      <c r="H153" s="218" t="s">
        <v>388</v>
      </c>
      <c r="I153" s="218"/>
      <c r="J153" s="162"/>
      <c r="K153" s="225" t="str">
        <f>+"El costo del consumo de material veterinario para producir un cerdo fue de $"&amp;VALUE(D156)&amp;""</f>
        <v>El costo del consumo de material veterinario para producir un cerdo fue de $32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192"/>
      <c r="H154" s="219" t="s">
        <v>383</v>
      </c>
      <c r="I154" s="219"/>
      <c r="J154" s="16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>
        <v>32</v>
      </c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192"/>
      <c r="H165" s="218" t="s">
        <v>389</v>
      </c>
      <c r="I165" s="218"/>
      <c r="J165" s="162"/>
      <c r="K165" s="225" t="str">
        <f>+"El monto de los gastos directos utilizados para producir un cerdo es de $"&amp;VALUE(D168)&amp;""</f>
        <v>El monto de los gastos directos utilizados para producir un cerdo es de $78.4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192"/>
      <c r="H166" s="219" t="s">
        <v>383</v>
      </c>
      <c r="I166" s="219"/>
      <c r="J166" s="16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>
        <v>78.400000000000006</v>
      </c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228" t="s">
        <v>366</v>
      </c>
      <c r="B177" s="229"/>
      <c r="C177" s="229"/>
      <c r="D177" s="230"/>
      <c r="E177" s="230"/>
      <c r="F177" s="230"/>
      <c r="G177" s="192"/>
      <c r="H177" s="218" t="s">
        <v>390</v>
      </c>
      <c r="I177" s="218"/>
      <c r="J177" s="162"/>
      <c r="K177" s="225" t="str">
        <f>+"El monto de los sueldos y prestaciones utilizados para producir un cerdo es de $"&amp;VALUE(D180)&amp;" "</f>
        <v xml:space="preserve">El monto de los sueldos y prestaciones utilizados para producir un cerdo es de $99.3 </v>
      </c>
      <c r="L177" s="225"/>
      <c r="M177" s="225"/>
      <c r="N177" s="29"/>
      <c r="O177" s="32"/>
      <c r="P177" s="32"/>
      <c r="Q177" s="83"/>
    </row>
    <row r="178" spans="1:18">
      <c r="A178" s="228"/>
      <c r="B178" s="229"/>
      <c r="C178" s="229"/>
      <c r="D178" s="230"/>
      <c r="E178" s="230"/>
      <c r="F178" s="230"/>
      <c r="G178" s="192"/>
      <c r="H178" s="219" t="s">
        <v>383</v>
      </c>
      <c r="I178" s="219"/>
      <c r="J178" s="162"/>
      <c r="K178" s="225"/>
      <c r="L178" s="225"/>
      <c r="M178" s="225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8">
      <c r="A180" s="90" t="s">
        <v>365</v>
      </c>
      <c r="B180" s="29"/>
      <c r="C180" s="29" t="s">
        <v>221</v>
      </c>
      <c r="D180" s="153">
        <v>99.3</v>
      </c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8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8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$1092.45  </v>
      </c>
      <c r="L190" s="225"/>
      <c r="M190" s="225"/>
      <c r="N190" s="29"/>
      <c r="O190" s="32"/>
      <c r="P190" s="32"/>
      <c r="Q190" s="83"/>
      <c r="R190" s="45"/>
    </row>
    <row r="191" spans="1:18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  <c r="R192" s="45"/>
    </row>
    <row r="193" spans="1:18">
      <c r="A193" s="90" t="s">
        <v>429</v>
      </c>
      <c r="B193" s="29"/>
      <c r="C193" s="29" t="s">
        <v>221</v>
      </c>
      <c r="D193" s="154">
        <v>1092.45</v>
      </c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228" t="s">
        <v>315</v>
      </c>
      <c r="B203" s="229"/>
      <c r="C203" s="229"/>
      <c r="D203" s="230"/>
      <c r="E203" s="230"/>
      <c r="F203" s="230"/>
      <c r="G203" s="192"/>
      <c r="H203" s="218" t="s">
        <v>379</v>
      </c>
      <c r="I203" s="218"/>
      <c r="J203" s="16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0.71 Kg de alimento. </v>
      </c>
      <c r="L203" s="225"/>
      <c r="M203" s="225"/>
      <c r="N203" s="29"/>
      <c r="O203" s="32"/>
      <c r="P203" s="32"/>
      <c r="Q203" s="83"/>
    </row>
    <row r="204" spans="1:18">
      <c r="A204" s="228"/>
      <c r="B204" s="229"/>
      <c r="C204" s="229"/>
      <c r="D204" s="230"/>
      <c r="E204" s="230"/>
      <c r="F204" s="230"/>
      <c r="G204" s="192"/>
      <c r="H204" s="219" t="s">
        <v>391</v>
      </c>
      <c r="I204" s="219"/>
      <c r="J204" s="162"/>
      <c r="K204" s="225"/>
      <c r="L204" s="225"/>
      <c r="M204" s="225"/>
      <c r="N204" s="29"/>
      <c r="O204" s="32"/>
      <c r="P204" s="32"/>
      <c r="Q204" s="83"/>
    </row>
    <row r="205" spans="1:18">
      <c r="A205" s="143"/>
      <c r="B205" s="144"/>
      <c r="C205" s="144"/>
      <c r="D205" s="145"/>
      <c r="E205" s="145"/>
      <c r="F205" s="145"/>
      <c r="G205" s="192"/>
      <c r="H205" s="192"/>
      <c r="I205" s="192"/>
      <c r="J205" s="162"/>
      <c r="K205" s="225"/>
      <c r="L205" s="225"/>
      <c r="M205" s="225"/>
      <c r="N205" s="29"/>
      <c r="O205" s="32"/>
      <c r="P205" s="32"/>
      <c r="Q205" s="83"/>
    </row>
    <row r="206" spans="1:18">
      <c r="A206" s="143"/>
      <c r="B206" s="144"/>
      <c r="C206" s="144"/>
      <c r="D206" s="129"/>
      <c r="E206" s="129"/>
      <c r="F206" s="145"/>
      <c r="G206" s="192"/>
      <c r="H206" s="33"/>
      <c r="I206" s="33"/>
      <c r="J206" s="162"/>
      <c r="K206" s="225"/>
      <c r="L206" s="225"/>
      <c r="M206" s="225"/>
      <c r="N206" s="29"/>
      <c r="O206" s="32"/>
      <c r="P206" s="32"/>
      <c r="Q206" s="83"/>
    </row>
    <row r="207" spans="1:18">
      <c r="A207" s="143"/>
      <c r="B207" s="144"/>
      <c r="C207" s="144"/>
      <c r="D207" s="129"/>
      <c r="E207" s="129"/>
      <c r="F207" s="145"/>
      <c r="G207" s="192"/>
      <c r="H207" s="33"/>
      <c r="I207" s="33"/>
      <c r="J207" s="162"/>
      <c r="K207" s="162"/>
      <c r="L207" s="162"/>
      <c r="M207" s="162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>
        <v>0.71</v>
      </c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>
      <c r="A219" s="228" t="s">
        <v>316</v>
      </c>
      <c r="B219" s="229"/>
      <c r="C219" s="229"/>
      <c r="D219" s="230"/>
      <c r="E219" s="230"/>
      <c r="F219" s="230"/>
      <c r="G219" s="192"/>
      <c r="H219" s="218" t="s">
        <v>381</v>
      </c>
      <c r="I219" s="218"/>
      <c r="J219" s="162"/>
      <c r="K219" s="225" t="str">
        <f>+"El costo de que un cerdo aumentara un kg de peso durante su destete fue de $"&amp;VALUE(D222)&amp;" "</f>
        <v xml:space="preserve">El costo de que un cerdo aumentara un kg de peso durante su destete fue de $5.51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192"/>
      <c r="H220" s="219" t="s">
        <v>391</v>
      </c>
      <c r="I220" s="219"/>
      <c r="J220" s="162"/>
      <c r="K220" s="225"/>
      <c r="L220" s="225"/>
      <c r="M220" s="225"/>
      <c r="N220" s="29"/>
      <c r="O220" s="32"/>
      <c r="P220" s="32"/>
      <c r="Q220" s="83"/>
    </row>
    <row r="221" spans="1:17">
      <c r="A221" s="143"/>
      <c r="B221" s="144"/>
      <c r="C221" s="144"/>
      <c r="D221" s="145"/>
      <c r="E221" s="145"/>
      <c r="F221" s="145"/>
      <c r="G221" s="192"/>
      <c r="H221" s="192"/>
      <c r="I221" s="192"/>
      <c r="J221" s="16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>
        <v>5.51</v>
      </c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192"/>
      <c r="H232" s="218" t="s">
        <v>384</v>
      </c>
      <c r="I232" s="218"/>
      <c r="J232" s="162"/>
      <c r="K232" s="225" t="str">
        <f>+"El alimento consumido por un cerdo durante deste fue de "&amp;VALUE(D235)&amp;" Kg."</f>
        <v>El alimento consumido por un cerdo durante deste fue de 66.47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192"/>
      <c r="H233" s="219" t="s">
        <v>392</v>
      </c>
      <c r="I233" s="219"/>
      <c r="J233" s="16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>
        <v>66.47</v>
      </c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192"/>
      <c r="H245" s="218" t="s">
        <v>385</v>
      </c>
      <c r="I245" s="218"/>
      <c r="J245" s="162"/>
      <c r="K245" s="225" t="str">
        <f>+"El costo del alimento consumido por un cerdo durante deste fue de $"&amp;VALUE(D248)&amp;""</f>
        <v>El costo del alimento consumido por un cerdo durante deste fue de $512.43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192"/>
      <c r="H246" s="219" t="s">
        <v>392</v>
      </c>
      <c r="I246" s="219"/>
      <c r="J246" s="16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>
        <v>512.42999999999995</v>
      </c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 ht="12.75" customHeight="1">
      <c r="A258" s="228" t="s">
        <v>322</v>
      </c>
      <c r="B258" s="229"/>
      <c r="C258" s="229"/>
      <c r="D258" s="230"/>
      <c r="E258" s="230"/>
      <c r="F258" s="230"/>
      <c r="G258" s="192"/>
      <c r="H258" s="218" t="s">
        <v>386</v>
      </c>
      <c r="I258" s="218"/>
      <c r="J258" s="16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$138.6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192"/>
      <c r="H259" s="219" t="s">
        <v>392</v>
      </c>
      <c r="I259" s="219"/>
      <c r="J259" s="16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>
        <v>138.6</v>
      </c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 ht="12.75" customHeight="1">
      <c r="A270" s="228" t="s">
        <v>323</v>
      </c>
      <c r="B270" s="229"/>
      <c r="C270" s="229"/>
      <c r="D270" s="230"/>
      <c r="E270" s="230"/>
      <c r="F270" s="230"/>
      <c r="G270" s="192"/>
      <c r="H270" s="218" t="s">
        <v>387</v>
      </c>
      <c r="I270" s="218"/>
      <c r="J270" s="162"/>
      <c r="K270" s="225" t="str">
        <f>+"El costo de los medicamentos preventivos aplicados a un cerdo durante deste fue de $"&amp;VALUE(D273)&amp;""</f>
        <v>El costo de los medicamentos preventivos aplicados a un cerdo durante deste fue de $166.54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192"/>
      <c r="H271" s="219" t="s">
        <v>392</v>
      </c>
      <c r="I271" s="219"/>
      <c r="J271" s="16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>
        <v>166.54</v>
      </c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 ht="12.75" customHeight="1">
      <c r="A282" s="228" t="s">
        <v>324</v>
      </c>
      <c r="B282" s="229"/>
      <c r="C282" s="229"/>
      <c r="D282" s="230"/>
      <c r="E282" s="230"/>
      <c r="F282" s="230"/>
      <c r="G282" s="192"/>
      <c r="H282" s="218" t="s">
        <v>388</v>
      </c>
      <c r="I282" s="218"/>
      <c r="J282" s="162"/>
      <c r="K282" s="225" t="str">
        <f>+"El costo del material veterinario utilizado en un cerdo durante deste fue de $"&amp;VALUE(D285)&amp;""</f>
        <v>El costo del material veterinario utilizado en un cerdo durante deste fue de $34.71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192"/>
      <c r="H283" s="219" t="s">
        <v>392</v>
      </c>
      <c r="I283" s="219"/>
      <c r="J283" s="16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>
        <v>34.71</v>
      </c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 ht="12.75" customHeight="1">
      <c r="A294" s="228" t="s">
        <v>325</v>
      </c>
      <c r="B294" s="229"/>
      <c r="C294" s="229"/>
      <c r="D294" s="230"/>
      <c r="E294" s="230"/>
      <c r="F294" s="230"/>
      <c r="G294" s="192"/>
      <c r="H294" s="218" t="s">
        <v>389</v>
      </c>
      <c r="I294" s="218"/>
      <c r="J294" s="162"/>
      <c r="K294" s="225" t="str">
        <f>+"Los gastos directos aplicados a un cerdo durante su destete fueron de $"&amp;VALUE(D297)&amp;""</f>
        <v>Los gastos directos aplicados a un cerdo durante su destete fueron de $95.59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192"/>
      <c r="H295" s="219" t="s">
        <v>392</v>
      </c>
      <c r="I295" s="219"/>
      <c r="J295" s="16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>
        <v>95.59</v>
      </c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192"/>
      <c r="H306" s="218" t="s">
        <v>390</v>
      </c>
      <c r="I306" s="218"/>
      <c r="J306" s="162"/>
      <c r="K306" s="225" t="str">
        <f>+"Los sueldos y prestaciones aplicados a un cerdo durante su destete fueron de $"&amp;VALUE(D309)&amp;""</f>
        <v>Los sueldos y prestaciones aplicados a un cerdo durante su destete fueron de $144.57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192"/>
      <c r="H307" s="219" t="s">
        <v>392</v>
      </c>
      <c r="I307" s="219"/>
      <c r="J307" s="16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>
        <v>144.57</v>
      </c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192"/>
      <c r="H319" s="218" t="s">
        <v>384</v>
      </c>
      <c r="I319" s="218"/>
      <c r="J319" s="162"/>
      <c r="K319" s="225" t="str">
        <f>+"El alimento consumido por un cerdo durante engorda fue de "&amp;VALUE(D322)&amp;" Kg."</f>
        <v>El alimento consumido por un cerdo durante engorda fue de 180.63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192"/>
      <c r="H320" s="219" t="s">
        <v>394</v>
      </c>
      <c r="I320" s="219"/>
      <c r="J320" s="16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>
        <v>180.63</v>
      </c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192"/>
      <c r="H332" s="218" t="s">
        <v>385</v>
      </c>
      <c r="I332" s="218"/>
      <c r="J332" s="162"/>
      <c r="K332" s="225" t="str">
        <f>+"El costo del alimento consumido por un cerdo durante engorda fue de $"&amp;VALUE(D335)&amp;""</f>
        <v>El costo del alimento consumido por un cerdo durante engorda fue de $1493.42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192"/>
      <c r="H333" s="219" t="s">
        <v>394</v>
      </c>
      <c r="I333" s="219"/>
      <c r="J333" s="16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>
        <v>1493.42</v>
      </c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192"/>
      <c r="H345" s="218" t="s">
        <v>379</v>
      </c>
      <c r="I345" s="218"/>
      <c r="J345" s="16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15.73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192"/>
      <c r="H346" s="219" t="s">
        <v>393</v>
      </c>
      <c r="I346" s="219"/>
      <c r="J346" s="162"/>
      <c r="K346" s="225"/>
      <c r="L346" s="225"/>
      <c r="M346" s="225"/>
      <c r="N346" s="29"/>
      <c r="O346" s="32"/>
      <c r="P346" s="32"/>
      <c r="Q346" s="83"/>
    </row>
    <row r="347" spans="1:17">
      <c r="A347" s="143"/>
      <c r="B347" s="144"/>
      <c r="C347" s="144"/>
      <c r="D347" s="145"/>
      <c r="E347" s="145"/>
      <c r="F347" s="145"/>
      <c r="G347" s="192"/>
      <c r="H347" s="192"/>
      <c r="I347" s="192"/>
      <c r="J347" s="16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>
        <v>15.73</v>
      </c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192"/>
      <c r="H358" s="218" t="s">
        <v>381</v>
      </c>
      <c r="I358" s="218"/>
      <c r="J358" s="162"/>
      <c r="K358" s="225" t="str">
        <f>+"El costo de que un cerdo aumentara un kg de peso durante su engorda fue de $"&amp;VALUE(D361)&amp;" "</f>
        <v xml:space="preserve">El costo de que un cerdo aumentara un kg de peso durante su engorda fue de $128.78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192"/>
      <c r="H359" s="219" t="s">
        <v>393</v>
      </c>
      <c r="I359" s="219"/>
      <c r="J359" s="162"/>
      <c r="K359" s="225"/>
      <c r="L359" s="225"/>
      <c r="M359" s="225"/>
      <c r="N359" s="29"/>
      <c r="O359" s="32"/>
      <c r="P359" s="32"/>
      <c r="Q359" s="83"/>
    </row>
    <row r="360" spans="1:17">
      <c r="A360" s="143"/>
      <c r="B360" s="144"/>
      <c r="C360" s="144"/>
      <c r="D360" s="145"/>
      <c r="E360" s="145"/>
      <c r="F360" s="145"/>
      <c r="G360" s="192"/>
      <c r="J360" s="16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>
        <v>128.78</v>
      </c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228" t="s">
        <v>332</v>
      </c>
      <c r="B371" s="229"/>
      <c r="C371" s="229"/>
      <c r="D371" s="230"/>
      <c r="E371" s="230"/>
      <c r="F371" s="230"/>
      <c r="G371" s="192"/>
      <c r="H371" s="218" t="s">
        <v>386</v>
      </c>
      <c r="I371" s="218"/>
      <c r="J371" s="16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$21.29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192"/>
      <c r="H372" s="219" t="s">
        <v>394</v>
      </c>
      <c r="I372" s="219"/>
      <c r="J372" s="162"/>
      <c r="K372" s="225"/>
      <c r="L372" s="225"/>
      <c r="M372" s="225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>
        <v>21.29</v>
      </c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228" t="s">
        <v>331</v>
      </c>
      <c r="B383" s="229"/>
      <c r="C383" s="229"/>
      <c r="D383" s="230"/>
      <c r="E383" s="230"/>
      <c r="F383" s="230"/>
      <c r="G383" s="192"/>
      <c r="H383" s="218" t="s">
        <v>387</v>
      </c>
      <c r="I383" s="218"/>
      <c r="J383" s="162"/>
      <c r="K383" s="225" t="str">
        <f>+"El costo de los medicamentos preventivos aplicados a un cerdo durante engorda fue de $"&amp;VALUE(D386)&amp;""</f>
        <v>El costo de los medicamentos preventivos aplicados a un cerdo durante engorda fue de $16.13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192"/>
      <c r="H384" s="219" t="s">
        <v>394</v>
      </c>
      <c r="I384" s="219"/>
      <c r="J384" s="162"/>
      <c r="K384" s="225"/>
      <c r="L384" s="225"/>
      <c r="M384" s="225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 ht="12.75" customHeight="1">
      <c r="A386" s="128" t="s">
        <v>295</v>
      </c>
      <c r="B386" s="85"/>
      <c r="C386" s="29" t="s">
        <v>221</v>
      </c>
      <c r="D386" s="149">
        <v>16.13</v>
      </c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228" t="s">
        <v>333</v>
      </c>
      <c r="B395" s="229"/>
      <c r="C395" s="229"/>
      <c r="D395" s="230"/>
      <c r="E395" s="230"/>
      <c r="F395" s="230"/>
      <c r="G395" s="192"/>
      <c r="H395" s="218" t="s">
        <v>388</v>
      </c>
      <c r="I395" s="218"/>
      <c r="J395" s="162"/>
      <c r="K395" s="225" t="str">
        <f>+"El costo del material veterinario utilizado en un cerdo durante engorda fue de $"&amp;VALUE(D398)&amp;""</f>
        <v>El costo del material veterinario utilizado en un cerdo durante engorda fue de $12.27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192"/>
      <c r="H396" s="219" t="s">
        <v>394</v>
      </c>
      <c r="I396" s="219"/>
      <c r="J396" s="16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 ht="12.75" customHeight="1">
      <c r="A398" s="128" t="s">
        <v>297</v>
      </c>
      <c r="B398" s="118"/>
      <c r="C398" s="29" t="s">
        <v>221</v>
      </c>
      <c r="D398" s="149">
        <v>12.27</v>
      </c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228" t="s">
        <v>334</v>
      </c>
      <c r="B407" s="229"/>
      <c r="C407" s="229"/>
      <c r="D407" s="230"/>
      <c r="E407" s="230"/>
      <c r="F407" s="230"/>
      <c r="G407" s="192"/>
      <c r="H407" s="218" t="s">
        <v>389</v>
      </c>
      <c r="I407" s="218"/>
      <c r="J407" s="162"/>
      <c r="K407" s="225" t="str">
        <f>+"Los gastos directos aplicados a un cerdo durante su engorda fueron de $"&amp;VALUE(D410)&amp;""</f>
        <v>Los gastos directos aplicados a un cerdo durante su engorda fueron de $19.19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192"/>
      <c r="H408" s="219" t="s">
        <v>394</v>
      </c>
      <c r="I408" s="219"/>
      <c r="J408" s="16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>
        <v>19.190000000000001</v>
      </c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192"/>
      <c r="H419" s="218" t="s">
        <v>390</v>
      </c>
      <c r="I419" s="218"/>
      <c r="J419" s="162"/>
      <c r="K419" s="225" t="str">
        <f>+"Los sueldos y prestaciones aplicados a un cerdo durante su engorda fueron de $"&amp;VALUE(D422)&amp;""</f>
        <v>Los sueldos y prestaciones aplicados a un cerdo durante su engorda fueron de $64.55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192"/>
      <c r="H420" s="219" t="s">
        <v>394</v>
      </c>
      <c r="I420" s="219"/>
      <c r="J420" s="16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>
        <v>64.55</v>
      </c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234" t="s">
        <v>275</v>
      </c>
      <c r="B432" s="235"/>
      <c r="C432" s="235"/>
      <c r="D432" s="235"/>
      <c r="E432" s="235"/>
      <c r="F432" s="235"/>
      <c r="G432" s="193"/>
      <c r="H432" s="233" t="s">
        <v>397</v>
      </c>
      <c r="I432" s="233"/>
      <c r="J432" s="163"/>
      <c r="K432" s="225" t="str">
        <f>+"Del total de cerdos que se destetaron el "&amp;VALUE(D435*100)&amp;"% murieron"</f>
        <v>Del total de cerdos que se destetaron el 5.54%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193"/>
      <c r="H433" s="221" t="s">
        <v>395</v>
      </c>
      <c r="I433" s="221"/>
      <c r="J433" s="163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>
        <v>5.5399999999999998E-2</v>
      </c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228" t="s">
        <v>369</v>
      </c>
      <c r="B444" s="229"/>
      <c r="C444" s="229"/>
      <c r="D444" s="230"/>
      <c r="E444" s="230"/>
      <c r="F444" s="230"/>
      <c r="G444" s="192"/>
      <c r="H444" s="220" t="s">
        <v>396</v>
      </c>
      <c r="I444" s="220"/>
      <c r="J444" s="188"/>
      <c r="K444" s="225" t="str">
        <f>+"Las muertes en destete fueron "&amp;VALUE(D447)&amp;"."</f>
        <v>Las muertes en destete fueron 42.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192"/>
      <c r="H445" s="192"/>
      <c r="I445" s="192"/>
      <c r="J445" s="188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>
        <v>42</v>
      </c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189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234" t="s">
        <v>336</v>
      </c>
      <c r="B456" s="235"/>
      <c r="C456" s="235"/>
      <c r="D456" s="235"/>
      <c r="E456" s="235"/>
      <c r="F456" s="235"/>
      <c r="G456" s="193"/>
      <c r="H456" s="220" t="s">
        <v>396</v>
      </c>
      <c r="I456" s="220"/>
      <c r="J456" s="163"/>
      <c r="K456" s="225" t="str">
        <f>+"Del total de cerdos que se destetaron el "&amp;VALUE(D459*100)&amp;"% murieron en destete"</f>
        <v>Del total de cerdos que se destetaron el 2.74%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193"/>
      <c r="H457" s="221" t="s">
        <v>395</v>
      </c>
      <c r="I457" s="221"/>
      <c r="J457" s="163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>
        <v>2.7400000000000001E-2</v>
      </c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349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228" t="s">
        <v>337</v>
      </c>
      <c r="B468" s="229"/>
      <c r="C468" s="229"/>
      <c r="D468" s="230"/>
      <c r="E468" s="230"/>
      <c r="F468" s="230"/>
      <c r="G468" s="192"/>
      <c r="H468" s="220" t="s">
        <v>398</v>
      </c>
      <c r="I468" s="220"/>
      <c r="J468" s="162"/>
      <c r="K468" s="225" t="str">
        <f>+"Lo que se pudo haber recuperado si hubieran llegado a venta las muertes es  $"&amp;VALUE(D471)&amp;""</f>
        <v>Lo que se pudo haber recuperado si hubieran llegado a venta las muertes es  $46824.85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192"/>
      <c r="H469" s="192"/>
      <c r="I469" s="192"/>
      <c r="J469" s="16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>
        <v>46824.85</v>
      </c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146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228" t="s">
        <v>341</v>
      </c>
      <c r="B480" s="229"/>
      <c r="C480" s="229"/>
      <c r="D480" s="230"/>
      <c r="E480" s="230"/>
      <c r="F480" s="230"/>
      <c r="G480" s="192"/>
      <c r="H480" s="222" t="s">
        <v>399</v>
      </c>
      <c r="I480" s="222"/>
      <c r="J480" s="162"/>
      <c r="K480" s="225" t="str">
        <f>+"Los días en promedio que llegaron a vivir en corral los cerdos que murieron fueron "&amp;VALUE(D483)&amp;""</f>
        <v>Los días en promedio que llegaron a vivir en corral los cerdos que murieron fueron 66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192"/>
      <c r="H481" s="192"/>
      <c r="I481" s="192"/>
      <c r="J481" s="16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>
        <v>66</v>
      </c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146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192"/>
      <c r="H492" s="220" t="s">
        <v>400</v>
      </c>
      <c r="I492" s="220"/>
      <c r="J492" s="188"/>
      <c r="K492" s="225" t="str">
        <f>+"Las muertes en emgorda fueron "&amp;VALUE(D495)&amp;"."</f>
        <v>Las muertes en emgorda fueron 72.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192"/>
      <c r="H493" s="192"/>
      <c r="I493" s="192"/>
      <c r="J493" s="188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>
        <v>72</v>
      </c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189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>
      <c r="A504" s="234" t="s">
        <v>343</v>
      </c>
      <c r="B504" s="235"/>
      <c r="C504" s="235"/>
      <c r="D504" s="235"/>
      <c r="E504" s="235"/>
      <c r="F504" s="235"/>
      <c r="G504" s="193"/>
      <c r="H504" s="220" t="s">
        <v>400</v>
      </c>
      <c r="I504" s="220"/>
      <c r="J504" s="163"/>
      <c r="K504" s="225" t="str">
        <f>+"Del total de cerdos que entraron a engorda el "&amp;VALUE(D507*100)&amp;"% murieron en engorda"</f>
        <v>Del total de cerdos que entraron a engorda el 3.91% murieron en engorda</v>
      </c>
      <c r="L504" s="225"/>
      <c r="M504" s="225"/>
      <c r="N504" s="85"/>
      <c r="O504" s="32"/>
      <c r="P504" s="32"/>
      <c r="Q504" s="83"/>
    </row>
    <row r="505" spans="1:17" ht="12.75" customHeight="1">
      <c r="A505" s="234"/>
      <c r="B505" s="235"/>
      <c r="C505" s="235"/>
      <c r="D505" s="235"/>
      <c r="E505" s="235"/>
      <c r="F505" s="235"/>
      <c r="G505" s="193"/>
      <c r="H505" s="221" t="s">
        <v>401</v>
      </c>
      <c r="I505" s="221"/>
      <c r="J505" s="163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>
        <v>3.9100000000000003E-2</v>
      </c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348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>
      <c r="A516" s="228" t="s">
        <v>344</v>
      </c>
      <c r="B516" s="229"/>
      <c r="C516" s="229"/>
      <c r="D516" s="230"/>
      <c r="E516" s="230"/>
      <c r="F516" s="230"/>
      <c r="G516" s="192"/>
      <c r="H516" s="220" t="s">
        <v>402</v>
      </c>
      <c r="I516" s="220"/>
      <c r="J516" s="162"/>
      <c r="K516" s="225" t="str">
        <f>+"Lo que se pudo haber recuperado si hubieran llegado a venta las muertes es  $"&amp;VALUE(D519)&amp;""</f>
        <v>Lo que se pudo haber recuperado si hubieran llegado a venta las muertes es  $215492.47</v>
      </c>
      <c r="L516" s="225"/>
      <c r="M516" s="225"/>
      <c r="N516" s="29"/>
      <c r="O516" s="32"/>
      <c r="P516" s="32"/>
      <c r="Q516" s="83"/>
    </row>
    <row r="517" spans="1:17" ht="12.75" customHeight="1">
      <c r="A517" s="228"/>
      <c r="B517" s="229"/>
      <c r="C517" s="229"/>
      <c r="D517" s="230"/>
      <c r="E517" s="230"/>
      <c r="F517" s="230"/>
      <c r="G517" s="192"/>
      <c r="H517" s="192"/>
      <c r="I517" s="192"/>
      <c r="J517" s="16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>
        <v>215492.47</v>
      </c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146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>
      <c r="A528" s="228" t="s">
        <v>342</v>
      </c>
      <c r="B528" s="229"/>
      <c r="C528" s="229"/>
      <c r="D528" s="230"/>
      <c r="E528" s="230"/>
      <c r="F528" s="230"/>
      <c r="G528" s="192"/>
      <c r="H528" s="222" t="s">
        <v>399</v>
      </c>
      <c r="I528" s="222"/>
      <c r="J528" s="162"/>
      <c r="K528" s="225" t="str">
        <f>+"Los días en promedio que llegaron a vivir en corral los cerdos que murieron fueron "&amp;VALUE(D531)&amp;""</f>
        <v>Los días en promedio que llegaron a vivir en corral los cerdos que murieron fueron 139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192"/>
      <c r="H529" s="192"/>
      <c r="I529" s="192"/>
      <c r="J529" s="16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>
        <v>139</v>
      </c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146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192"/>
      <c r="H541" s="223" t="s">
        <v>405</v>
      </c>
      <c r="I541" s="223"/>
      <c r="J541" s="16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192"/>
      <c r="H542" s="224" t="s">
        <v>406</v>
      </c>
      <c r="I542" s="224"/>
      <c r="J542" s="16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192"/>
      <c r="H553" s="223" t="s">
        <v>403</v>
      </c>
      <c r="I553" s="223"/>
      <c r="J553" s="16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192"/>
      <c r="H554" s="224" t="s">
        <v>404</v>
      </c>
      <c r="I554" s="224"/>
      <c r="J554" s="16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H358:I358"/>
    <mergeCell ref="H359:I359"/>
    <mergeCell ref="H371:I371"/>
    <mergeCell ref="H372:I372"/>
    <mergeCell ref="A480:F481"/>
    <mergeCell ref="A483:B483"/>
    <mergeCell ref="A504:F505"/>
    <mergeCell ref="K419:M422"/>
    <mergeCell ref="K432:M435"/>
    <mergeCell ref="K456:M459"/>
    <mergeCell ref="K468:M471"/>
    <mergeCell ref="H433:I433"/>
    <mergeCell ref="H444:I444"/>
    <mergeCell ref="H456:I456"/>
    <mergeCell ref="H457:I457"/>
    <mergeCell ref="H468:I468"/>
    <mergeCell ref="H480:I480"/>
    <mergeCell ref="H492:I492"/>
    <mergeCell ref="H504:I504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A428:Q428"/>
    <mergeCell ref="A432:F433"/>
    <mergeCell ref="A456:F457"/>
    <mergeCell ref="O466:P466"/>
    <mergeCell ref="A468:F469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542:I542"/>
    <mergeCell ref="H553:I553"/>
    <mergeCell ref="H554:I554"/>
    <mergeCell ref="H383:I383"/>
    <mergeCell ref="H384:I384"/>
    <mergeCell ref="H395:I395"/>
    <mergeCell ref="H396:I396"/>
    <mergeCell ref="H407:I407"/>
    <mergeCell ref="H408:I408"/>
    <mergeCell ref="H419:I419"/>
    <mergeCell ref="H420:I420"/>
    <mergeCell ref="H432:I432"/>
    <mergeCell ref="O188:P188"/>
    <mergeCell ref="A190:F191"/>
    <mergeCell ref="H190:I190"/>
    <mergeCell ref="K190:M193"/>
    <mergeCell ref="H191:I191"/>
    <mergeCell ref="H505:I505"/>
    <mergeCell ref="H516:I516"/>
    <mergeCell ref="H528:I528"/>
    <mergeCell ref="H541:I541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O539:P539"/>
    <mergeCell ref="A541:F542"/>
    <mergeCell ref="O514:P514"/>
    <mergeCell ref="A419:F420"/>
    <mergeCell ref="A471:B471"/>
    <mergeCell ref="O478:P478"/>
  </mergeCells>
  <conditionalFormatting sqref="N11">
    <cfRule type="cellIs" dxfId="709" priority="70" stopIfTrue="1" operator="lessThanOrEqual">
      <formula>1</formula>
    </cfRule>
  </conditionalFormatting>
  <conditionalFormatting sqref="E522">
    <cfRule type="cellIs" dxfId="708" priority="71" stopIfTrue="1" operator="lessThanOrEqual">
      <formula>0.1</formula>
    </cfRule>
  </conditionalFormatting>
  <conditionalFormatting sqref="N545 P548:P550">
    <cfRule type="cellIs" dxfId="707" priority="72" stopIfTrue="1" operator="greaterThanOrEqual">
      <formula>1</formula>
    </cfRule>
  </conditionalFormatting>
  <conditionalFormatting sqref="N422 N420 F424 B424 N412">
    <cfRule type="cellIs" dxfId="706" priority="69" stopIfTrue="1" operator="greaterThanOrEqual">
      <formula>1</formula>
    </cfRule>
  </conditionalFormatting>
  <conditionalFormatting sqref="N386 N384 F388 B388 N376">
    <cfRule type="cellIs" dxfId="705" priority="68" stopIfTrue="1" operator="greaterThanOrEqual">
      <formula>1</formula>
    </cfRule>
  </conditionalFormatting>
  <conditionalFormatting sqref="N375">
    <cfRule type="cellIs" dxfId="704" priority="64" stopIfTrue="1" operator="lessThanOrEqual">
      <formula>1</formula>
    </cfRule>
  </conditionalFormatting>
  <conditionalFormatting sqref="N349">
    <cfRule type="cellIs" dxfId="703" priority="67" stopIfTrue="1" operator="lessThanOrEqual">
      <formula>1</formula>
    </cfRule>
  </conditionalFormatting>
  <conditionalFormatting sqref="N387">
    <cfRule type="cellIs" dxfId="702" priority="63" stopIfTrue="1" operator="lessThanOrEqual">
      <formula>1</formula>
    </cfRule>
  </conditionalFormatting>
  <conditionalFormatting sqref="N336">
    <cfRule type="cellIs" dxfId="701" priority="66" stopIfTrue="1" operator="lessThanOrEqual">
      <formula>1</formula>
    </cfRule>
  </conditionalFormatting>
  <conditionalFormatting sqref="N362">
    <cfRule type="cellIs" dxfId="700" priority="65" stopIfTrue="1" operator="lessThanOrEqual">
      <formula>1</formula>
    </cfRule>
  </conditionalFormatting>
  <conditionalFormatting sqref="N399">
    <cfRule type="cellIs" dxfId="699" priority="61" stopIfTrue="1" operator="lessThanOrEqual">
      <formula>1</formula>
    </cfRule>
  </conditionalFormatting>
  <conditionalFormatting sqref="N411">
    <cfRule type="cellIs" dxfId="698" priority="60" stopIfTrue="1" operator="lessThanOrEqual">
      <formula>1</formula>
    </cfRule>
  </conditionalFormatting>
  <conditionalFormatting sqref="N398 N396 F400 B400">
    <cfRule type="cellIs" dxfId="697" priority="62" stopIfTrue="1" operator="greaterThanOrEqual">
      <formula>1</formula>
    </cfRule>
  </conditionalFormatting>
  <conditionalFormatting sqref="N423">
    <cfRule type="cellIs" dxfId="696" priority="59" stopIfTrue="1" operator="lessThanOrEqual">
      <formula>1</formula>
    </cfRule>
  </conditionalFormatting>
  <conditionalFormatting sqref="N508">
    <cfRule type="cellIs" dxfId="695" priority="58" stopIfTrue="1" operator="lessThanOrEqual">
      <formula>1</formula>
    </cfRule>
  </conditionalFormatting>
  <conditionalFormatting sqref="N236">
    <cfRule type="cellIs" dxfId="694" priority="41" stopIfTrue="1" operator="lessThanOrEqual">
      <formula>1</formula>
    </cfRule>
  </conditionalFormatting>
  <conditionalFormatting sqref="N107">
    <cfRule type="cellIs" dxfId="693" priority="31" stopIfTrue="1" operator="lessThanOrEqual">
      <formula>1</formula>
    </cfRule>
  </conditionalFormatting>
  <conditionalFormatting sqref="E534">
    <cfRule type="cellIs" dxfId="692" priority="57" stopIfTrue="1" operator="lessThanOrEqual">
      <formula>0.1</formula>
    </cfRule>
  </conditionalFormatting>
  <conditionalFormatting sqref="E474">
    <cfRule type="cellIs" dxfId="691" priority="56" stopIfTrue="1" operator="lessThanOrEqual">
      <formula>0.1</formula>
    </cfRule>
  </conditionalFormatting>
  <conditionalFormatting sqref="N309 N307 F311 B311 N299">
    <cfRule type="cellIs" dxfId="690" priority="55" stopIfTrue="1" operator="greaterThanOrEqual">
      <formula>1</formula>
    </cfRule>
  </conditionalFormatting>
  <conditionalFormatting sqref="N273 N271 F275 B275 N263">
    <cfRule type="cellIs" dxfId="689" priority="54" stopIfTrue="1" operator="greaterThanOrEqual">
      <formula>1</formula>
    </cfRule>
  </conditionalFormatting>
  <conditionalFormatting sqref="N262">
    <cfRule type="cellIs" dxfId="688" priority="50" stopIfTrue="1" operator="lessThanOrEqual">
      <formula>1</formula>
    </cfRule>
  </conditionalFormatting>
  <conditionalFormatting sqref="N210">
    <cfRule type="cellIs" dxfId="687" priority="53" stopIfTrue="1" operator="lessThanOrEqual">
      <formula>1</formula>
    </cfRule>
  </conditionalFormatting>
  <conditionalFormatting sqref="N274">
    <cfRule type="cellIs" dxfId="686" priority="49" stopIfTrue="1" operator="lessThanOrEqual">
      <formula>1</formula>
    </cfRule>
  </conditionalFormatting>
  <conditionalFormatting sqref="N249">
    <cfRule type="cellIs" dxfId="685" priority="52" stopIfTrue="1" operator="lessThanOrEqual">
      <formula>1</formula>
    </cfRule>
  </conditionalFormatting>
  <conditionalFormatting sqref="N223">
    <cfRule type="cellIs" dxfId="684" priority="51" stopIfTrue="1" operator="lessThanOrEqual">
      <formula>1</formula>
    </cfRule>
  </conditionalFormatting>
  <conditionalFormatting sqref="N286">
    <cfRule type="cellIs" dxfId="683" priority="47" stopIfTrue="1" operator="lessThanOrEqual">
      <formula>1</formula>
    </cfRule>
  </conditionalFormatting>
  <conditionalFormatting sqref="N298">
    <cfRule type="cellIs" dxfId="682" priority="46" stopIfTrue="1" operator="lessThanOrEqual">
      <formula>1</formula>
    </cfRule>
  </conditionalFormatting>
  <conditionalFormatting sqref="N285 N283 F287 B287">
    <cfRule type="cellIs" dxfId="681" priority="48" stopIfTrue="1" operator="greaterThanOrEqual">
      <formula>1</formula>
    </cfRule>
  </conditionalFormatting>
  <conditionalFormatting sqref="N310">
    <cfRule type="cellIs" dxfId="680" priority="45" stopIfTrue="1" operator="lessThanOrEqual">
      <formula>1</formula>
    </cfRule>
  </conditionalFormatting>
  <conditionalFormatting sqref="N460">
    <cfRule type="cellIs" dxfId="679" priority="44" stopIfTrue="1" operator="lessThanOrEqual">
      <formula>1</formula>
    </cfRule>
  </conditionalFormatting>
  <conditionalFormatting sqref="E486">
    <cfRule type="cellIs" dxfId="678" priority="43" stopIfTrue="1" operator="lessThanOrEqual">
      <formula>0.1</formula>
    </cfRule>
  </conditionalFormatting>
  <conditionalFormatting sqref="N323">
    <cfRule type="cellIs" dxfId="677" priority="42" stopIfTrue="1" operator="lessThanOrEqual">
      <formula>1</formula>
    </cfRule>
  </conditionalFormatting>
  <conditionalFormatting sqref="N94">
    <cfRule type="cellIs" dxfId="676" priority="30" stopIfTrue="1" operator="lessThanOrEqual">
      <formula>1</formula>
    </cfRule>
  </conditionalFormatting>
  <conditionalFormatting sqref="N180 N178 F182 B182 N170">
    <cfRule type="cellIs" dxfId="675" priority="40" stopIfTrue="1" operator="greaterThanOrEqual">
      <formula>1</formula>
    </cfRule>
  </conditionalFormatting>
  <conditionalFormatting sqref="N144 N142 F146 B146 N134">
    <cfRule type="cellIs" dxfId="674" priority="39" stopIfTrue="1" operator="greaterThanOrEqual">
      <formula>1</formula>
    </cfRule>
  </conditionalFormatting>
  <conditionalFormatting sqref="N133">
    <cfRule type="cellIs" dxfId="673" priority="37" stopIfTrue="1" operator="lessThanOrEqual">
      <formula>1</formula>
    </cfRule>
  </conditionalFormatting>
  <conditionalFormatting sqref="N120">
    <cfRule type="cellIs" dxfId="672" priority="38" stopIfTrue="1" operator="lessThanOrEqual">
      <formula>1</formula>
    </cfRule>
  </conditionalFormatting>
  <conditionalFormatting sqref="N145">
    <cfRule type="cellIs" dxfId="671" priority="36" stopIfTrue="1" operator="lessThanOrEqual">
      <formula>1</formula>
    </cfRule>
  </conditionalFormatting>
  <conditionalFormatting sqref="N157">
    <cfRule type="cellIs" dxfId="670" priority="34" stopIfTrue="1" operator="lessThanOrEqual">
      <formula>1</formula>
    </cfRule>
  </conditionalFormatting>
  <conditionalFormatting sqref="N169">
    <cfRule type="cellIs" dxfId="669" priority="33" stopIfTrue="1" operator="lessThanOrEqual">
      <formula>1</formula>
    </cfRule>
  </conditionalFormatting>
  <conditionalFormatting sqref="N156 N154 F158 B158">
    <cfRule type="cellIs" dxfId="668" priority="35" stopIfTrue="1" operator="greaterThanOrEqual">
      <formula>1</formula>
    </cfRule>
  </conditionalFormatting>
  <conditionalFormatting sqref="N181">
    <cfRule type="cellIs" dxfId="667" priority="32" stopIfTrue="1" operator="lessThanOrEqual">
      <formula>1</formula>
    </cfRule>
  </conditionalFormatting>
  <conditionalFormatting sqref="N436">
    <cfRule type="cellIs" dxfId="666" priority="29" stopIfTrue="1" operator="lessThanOrEqual">
      <formula>1</formula>
    </cfRule>
  </conditionalFormatting>
  <conditionalFormatting sqref="J424:M424">
    <cfRule type="cellIs" dxfId="665" priority="28" stopIfTrue="1" operator="greaterThanOrEqual">
      <formula>1</formula>
    </cfRule>
  </conditionalFormatting>
  <conditionalFormatting sqref="J388">
    <cfRule type="cellIs" dxfId="664" priority="27" stopIfTrue="1" operator="greaterThanOrEqual">
      <formula>1</formula>
    </cfRule>
  </conditionalFormatting>
  <conditionalFormatting sqref="J400">
    <cfRule type="cellIs" dxfId="663" priority="26" stopIfTrue="1" operator="greaterThanOrEqual">
      <formula>1</formula>
    </cfRule>
  </conditionalFormatting>
  <conditionalFormatting sqref="J311:M311">
    <cfRule type="cellIs" dxfId="662" priority="25" stopIfTrue="1" operator="greaterThanOrEqual">
      <formula>1</formula>
    </cfRule>
  </conditionalFormatting>
  <conditionalFormatting sqref="J275:M275">
    <cfRule type="cellIs" dxfId="661" priority="24" stopIfTrue="1" operator="greaterThanOrEqual">
      <formula>1</formula>
    </cfRule>
  </conditionalFormatting>
  <conditionalFormatting sqref="J287:M287">
    <cfRule type="cellIs" dxfId="660" priority="23" stopIfTrue="1" operator="greaterThanOrEqual">
      <formula>1</formula>
    </cfRule>
  </conditionalFormatting>
  <conditionalFormatting sqref="J182:M182">
    <cfRule type="cellIs" dxfId="659" priority="22" stopIfTrue="1" operator="greaterThanOrEqual">
      <formula>1</formula>
    </cfRule>
  </conditionalFormatting>
  <conditionalFormatting sqref="J146:M146">
    <cfRule type="cellIs" dxfId="658" priority="21" stopIfTrue="1" operator="greaterThanOrEqual">
      <formula>1</formula>
    </cfRule>
  </conditionalFormatting>
  <conditionalFormatting sqref="J158:M158">
    <cfRule type="cellIs" dxfId="657" priority="20" stopIfTrue="1" operator="greaterThanOrEqual">
      <formula>1</formula>
    </cfRule>
  </conditionalFormatting>
  <conditionalFormatting sqref="K388:M388">
    <cfRule type="cellIs" dxfId="656" priority="19" stopIfTrue="1" operator="greaterThanOrEqual">
      <formula>1</formula>
    </cfRule>
  </conditionalFormatting>
  <conditionalFormatting sqref="K400:M400">
    <cfRule type="cellIs" dxfId="655" priority="18" stopIfTrue="1" operator="greaterThanOrEqual">
      <formula>1</formula>
    </cfRule>
  </conditionalFormatting>
  <conditionalFormatting sqref="E450">
    <cfRule type="cellIs" dxfId="654" priority="16" stopIfTrue="1" operator="lessThanOrEqual">
      <formula>0.1</formula>
    </cfRule>
  </conditionalFormatting>
  <conditionalFormatting sqref="E498">
    <cfRule type="cellIs" dxfId="653" priority="15" stopIfTrue="1" operator="lessThanOrEqual">
      <formula>0.1</formula>
    </cfRule>
  </conditionalFormatting>
  <conditionalFormatting sqref="G424:I424">
    <cfRule type="cellIs" dxfId="652" priority="14" stopIfTrue="1" operator="greaterThanOrEqual">
      <formula>1</formula>
    </cfRule>
  </conditionalFormatting>
  <conditionalFormatting sqref="G388">
    <cfRule type="cellIs" dxfId="651" priority="13" stopIfTrue="1" operator="greaterThanOrEqual">
      <formula>1</formula>
    </cfRule>
  </conditionalFormatting>
  <conditionalFormatting sqref="G400">
    <cfRule type="cellIs" dxfId="650" priority="12" stopIfTrue="1" operator="greaterThanOrEqual">
      <formula>1</formula>
    </cfRule>
  </conditionalFormatting>
  <conditionalFormatting sqref="G311:I311">
    <cfRule type="cellIs" dxfId="649" priority="11" stopIfTrue="1" operator="greaterThanOrEqual">
      <formula>1</formula>
    </cfRule>
  </conditionalFormatting>
  <conditionalFormatting sqref="G275">
    <cfRule type="cellIs" dxfId="648" priority="10" stopIfTrue="1" operator="greaterThanOrEqual">
      <formula>1</formula>
    </cfRule>
  </conditionalFormatting>
  <conditionalFormatting sqref="G287">
    <cfRule type="cellIs" dxfId="647" priority="9" stopIfTrue="1" operator="greaterThanOrEqual">
      <formula>1</formula>
    </cfRule>
  </conditionalFormatting>
  <conditionalFormatting sqref="G182:I182">
    <cfRule type="cellIs" dxfId="646" priority="8" stopIfTrue="1" operator="greaterThanOrEqual">
      <formula>1</formula>
    </cfRule>
  </conditionalFormatting>
  <conditionalFormatting sqref="G146:I146">
    <cfRule type="cellIs" dxfId="645" priority="7" stopIfTrue="1" operator="greaterThanOrEqual">
      <formula>1</formula>
    </cfRule>
  </conditionalFormatting>
  <conditionalFormatting sqref="G158:I158">
    <cfRule type="cellIs" dxfId="644" priority="6" stopIfTrue="1" operator="greaterThanOrEqual">
      <formula>1</formula>
    </cfRule>
  </conditionalFormatting>
  <conditionalFormatting sqref="H275:I275">
    <cfRule type="cellIs" dxfId="643" priority="5" stopIfTrue="1" operator="greaterThanOrEqual">
      <formula>1</formula>
    </cfRule>
  </conditionalFormatting>
  <conditionalFormatting sqref="H287:I287">
    <cfRule type="cellIs" dxfId="642" priority="4" stopIfTrue="1" operator="greaterThanOrEqual">
      <formula>1</formula>
    </cfRule>
  </conditionalFormatting>
  <conditionalFormatting sqref="H388:I388">
    <cfRule type="cellIs" dxfId="641" priority="3" stopIfTrue="1" operator="greaterThanOrEqual">
      <formula>1</formula>
    </cfRule>
  </conditionalFormatting>
  <conditionalFormatting sqref="H400:I400">
    <cfRule type="cellIs" dxfId="640" priority="2" stopIfTrue="1" operator="greaterThanOrEqual">
      <formula>1</formula>
    </cfRule>
  </conditionalFormatting>
  <conditionalFormatting sqref="N194">
    <cfRule type="cellIs" dxfId="639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8BB6-70D9-45C9-AB68-66ADF64F30CC}">
  <sheetPr>
    <pageSetUpPr fitToPage="1"/>
  </sheetPr>
  <dimension ref="A1:R1230"/>
  <sheetViews>
    <sheetView topLeftCell="A519" zoomScaleNormal="100" workbookViewId="0">
      <selection activeCell="D520" sqref="D520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357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19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111.87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19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143"/>
      <c r="B9" s="144"/>
      <c r="C9" s="144"/>
      <c r="D9" s="145"/>
      <c r="E9" s="145"/>
      <c r="F9" s="145"/>
      <c r="G9" s="192"/>
      <c r="H9" s="192"/>
      <c r="I9" s="19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>
        <v>111.87</v>
      </c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192"/>
      <c r="H18" s="222" t="s">
        <v>376</v>
      </c>
      <c r="I18" s="222"/>
      <c r="J18" s="16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228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192"/>
      <c r="H19" s="192"/>
      <c r="I19" s="192"/>
      <c r="J19" s="162"/>
      <c r="K19" s="225"/>
      <c r="L19" s="225"/>
      <c r="M19" s="225"/>
      <c r="N19" s="29"/>
      <c r="O19" s="32"/>
      <c r="P19" s="32"/>
      <c r="Q19" s="83"/>
      <c r="R19" s="45"/>
    </row>
    <row r="20" spans="1:18">
      <c r="A20" s="143"/>
      <c r="B20" s="144"/>
      <c r="C20" s="144"/>
      <c r="D20" s="145"/>
      <c r="E20" s="145"/>
      <c r="F20" s="145"/>
      <c r="G20" s="192"/>
      <c r="H20" s="192"/>
      <c r="I20" s="192"/>
      <c r="J20" s="16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>
        <v>228</v>
      </c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46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192"/>
      <c r="H29" s="226" t="s">
        <v>377</v>
      </c>
      <c r="I29" s="226"/>
      <c r="J29" s="16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$3191.64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192"/>
      <c r="H30" s="219" t="s">
        <v>375</v>
      </c>
      <c r="I30" s="219"/>
      <c r="J30" s="162"/>
      <c r="K30" s="225"/>
      <c r="L30" s="225"/>
      <c r="M30" s="225"/>
      <c r="N30" s="29"/>
      <c r="O30" s="32"/>
      <c r="P30" s="32"/>
      <c r="Q30" s="83"/>
      <c r="R30" s="45"/>
    </row>
    <row r="31" spans="1:18">
      <c r="A31" s="143"/>
      <c r="B31" s="144"/>
      <c r="C31" s="144"/>
      <c r="D31" s="145"/>
      <c r="E31" s="145"/>
      <c r="F31" s="145"/>
      <c r="G31" s="192"/>
      <c r="H31" s="192"/>
      <c r="I31" s="192"/>
      <c r="J31" s="16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>
        <v>3191.64</v>
      </c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192"/>
      <c r="H41" s="226" t="s">
        <v>377</v>
      </c>
      <c r="I41" s="226"/>
      <c r="J41" s="16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$28.84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192"/>
      <c r="H42" s="219" t="s">
        <v>374</v>
      </c>
      <c r="I42" s="219"/>
      <c r="J42" s="162"/>
      <c r="K42" s="225"/>
      <c r="L42" s="225"/>
      <c r="M42" s="225"/>
      <c r="N42" s="29"/>
      <c r="O42" s="32"/>
      <c r="P42" s="32"/>
      <c r="Q42" s="83"/>
      <c r="R42" s="45"/>
    </row>
    <row r="43" spans="1:18">
      <c r="A43" s="143"/>
      <c r="B43" s="144"/>
      <c r="C43" s="144"/>
      <c r="D43" s="145"/>
      <c r="E43" s="145"/>
      <c r="F43" s="145"/>
      <c r="G43" s="192"/>
      <c r="H43" s="192"/>
      <c r="I43" s="192"/>
      <c r="J43" s="16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>
        <v>28.84</v>
      </c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192"/>
      <c r="H53" s="226" t="s">
        <v>378</v>
      </c>
      <c r="I53" s="226"/>
      <c r="J53" s="16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$35.28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192"/>
      <c r="H54" s="219" t="s">
        <v>374</v>
      </c>
      <c r="I54" s="219"/>
      <c r="J54" s="162"/>
      <c r="K54" s="225"/>
      <c r="L54" s="225"/>
      <c r="M54" s="225"/>
      <c r="N54" s="29"/>
      <c r="O54" s="32"/>
      <c r="P54" s="32"/>
      <c r="Q54" s="83"/>
      <c r="R54" s="45"/>
    </row>
    <row r="55" spans="1:18">
      <c r="A55" s="143"/>
      <c r="B55" s="144"/>
      <c r="C55" s="144"/>
      <c r="D55" s="145"/>
      <c r="E55" s="145"/>
      <c r="F55" s="145"/>
      <c r="G55" s="192"/>
      <c r="H55" s="192"/>
      <c r="I55" s="192"/>
      <c r="J55" s="16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>
        <v>35.28</v>
      </c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192"/>
      <c r="H65" s="218" t="s">
        <v>379</v>
      </c>
      <c r="I65" s="218"/>
      <c r="J65" s="162"/>
      <c r="K65" s="225" t="str">
        <f>+"Desde que nacio en sistema por cada "&amp;VALUE(D68)&amp;" kg de alimento que consumia un cerdo aumentaba un kg de peso. "</f>
        <v xml:space="preserve">Desde que nacio en sistema por cada 20.48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192"/>
      <c r="H66" s="219" t="s">
        <v>380</v>
      </c>
      <c r="I66" s="219"/>
      <c r="J66" s="162"/>
      <c r="K66" s="225"/>
      <c r="L66" s="225"/>
      <c r="M66" s="225"/>
      <c r="N66" s="29"/>
      <c r="O66" s="32"/>
      <c r="P66" s="32"/>
      <c r="Q66" s="83"/>
      <c r="R66" s="45"/>
    </row>
    <row r="67" spans="1:18">
      <c r="A67" s="143"/>
      <c r="B67" s="144"/>
      <c r="C67" s="144"/>
      <c r="D67" s="145"/>
      <c r="E67" s="145"/>
      <c r="F67" s="145"/>
      <c r="G67" s="192"/>
      <c r="H67" s="192"/>
      <c r="I67" s="192"/>
      <c r="J67" s="16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>
        <v>20.48</v>
      </c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192"/>
      <c r="H77" s="218" t="s">
        <v>381</v>
      </c>
      <c r="I77" s="218"/>
      <c r="J77" s="162"/>
      <c r="K77" s="225" t="str">
        <f>+"A la empresa le costo $"&amp;VALUE(D80)&amp;" para que un cerdo aumentara un kg de peso desde que nacio en destete. "</f>
        <v xml:space="preserve">A la empresa le costo $184.71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192"/>
      <c r="H78" s="219" t="s">
        <v>380</v>
      </c>
      <c r="I78" s="219"/>
      <c r="J78" s="162"/>
      <c r="K78" s="225"/>
      <c r="L78" s="225"/>
      <c r="M78" s="225"/>
      <c r="N78" s="29"/>
      <c r="O78" s="32"/>
      <c r="P78" s="32"/>
      <c r="Q78" s="83"/>
      <c r="R78" s="45"/>
    </row>
    <row r="79" spans="1:18">
      <c r="A79" s="143"/>
      <c r="B79" s="144"/>
      <c r="C79" s="144"/>
      <c r="D79" s="145"/>
      <c r="E79" s="145"/>
      <c r="F79" s="145"/>
      <c r="G79" s="192"/>
      <c r="H79" s="192"/>
      <c r="I79" s="192"/>
      <c r="J79" s="16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>
        <v>184.71</v>
      </c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192"/>
      <c r="H90" s="218" t="s">
        <v>382</v>
      </c>
      <c r="I90" s="218"/>
      <c r="J90" s="162"/>
      <c r="K90" s="225" t="str">
        <f>+"Al momento de pasar los cerdos a destete cada uno costaba $"&amp;VALUE(D93)&amp;"  "</f>
        <v xml:space="preserve">Al momento de pasar los cerdos a destete cada uno costaba $724.62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192"/>
      <c r="H91" s="219" t="s">
        <v>383</v>
      </c>
      <c r="I91" s="219"/>
      <c r="J91" s="16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>
        <v>724.62</v>
      </c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192"/>
      <c r="H103" s="218" t="s">
        <v>384</v>
      </c>
      <c r="I103" s="218"/>
      <c r="J103" s="162"/>
      <c r="K103" s="225" t="str">
        <f>+"Los kilogramos de alimento que se consumieron para producir un cerdo fueron "&amp;VALUE(D106)&amp;" Kg. "</f>
        <v xml:space="preserve">Los kilogramos de alimento que se consumieron para producir un cerdo fueron 57.95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192"/>
      <c r="H104" s="219" t="s">
        <v>383</v>
      </c>
      <c r="I104" s="219"/>
      <c r="J104" s="16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64">
        <v>57.95</v>
      </c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192"/>
      <c r="H116" s="218" t="s">
        <v>385</v>
      </c>
      <c r="I116" s="218"/>
      <c r="J116" s="16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$438.62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192"/>
      <c r="H117" s="219" t="s">
        <v>383</v>
      </c>
      <c r="I117" s="219"/>
      <c r="J117" s="16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>
        <v>438.62</v>
      </c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192"/>
      <c r="H129" s="218" t="s">
        <v>386</v>
      </c>
      <c r="I129" s="218"/>
      <c r="J129" s="16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$34.96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192"/>
      <c r="H130" s="219" t="s">
        <v>383</v>
      </c>
      <c r="I130" s="219"/>
      <c r="J130" s="16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>
        <v>34.96</v>
      </c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192"/>
      <c r="H141" s="218" t="s">
        <v>387</v>
      </c>
      <c r="I141" s="218"/>
      <c r="J141" s="162"/>
      <c r="K141" s="225" t="str">
        <f>+"El costo del consumo de medicament preventivo para producir un cerdo fue de $"&amp;VALUE(D144)&amp;""</f>
        <v>El costo del consumo de medicament preventivo para producir un cerdo fue de $41.15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192"/>
      <c r="H142" s="219" t="s">
        <v>383</v>
      </c>
      <c r="I142" s="219"/>
      <c r="J142" s="16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>
        <v>41.15</v>
      </c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192"/>
      <c r="H153" s="218" t="s">
        <v>388</v>
      </c>
      <c r="I153" s="218"/>
      <c r="J153" s="162"/>
      <c r="K153" s="225" t="str">
        <f>+"El costo del consumo de material veterinario para producir un cerdo fue de $"&amp;VALUE(D156)&amp;""</f>
        <v>El costo del consumo de material veterinario para producir un cerdo fue de $19.1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192"/>
      <c r="H154" s="219" t="s">
        <v>383</v>
      </c>
      <c r="I154" s="219"/>
      <c r="J154" s="16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>
        <v>19.100000000000001</v>
      </c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192"/>
      <c r="H165" s="218" t="s">
        <v>389</v>
      </c>
      <c r="I165" s="218"/>
      <c r="J165" s="162"/>
      <c r="K165" s="225" t="str">
        <f>+"El monto de los gastos directos utilizados para producir un cerdo es de $"&amp;VALUE(D168)&amp;""</f>
        <v>El monto de los gastos directos utilizados para producir un cerdo es de $83.72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192"/>
      <c r="H166" s="219" t="s">
        <v>383</v>
      </c>
      <c r="I166" s="219"/>
      <c r="J166" s="16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>
        <v>83.72</v>
      </c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228" t="s">
        <v>366</v>
      </c>
      <c r="B177" s="229"/>
      <c r="C177" s="229"/>
      <c r="D177" s="230"/>
      <c r="E177" s="230"/>
      <c r="F177" s="230"/>
      <c r="G177" s="192"/>
      <c r="H177" s="218" t="s">
        <v>390</v>
      </c>
      <c r="I177" s="218"/>
      <c r="J177" s="162"/>
      <c r="K177" s="225" t="str">
        <f>+"El monto de los sueldos y prestaciones utilizados para producir un cerdo es de $"&amp;VALUE(D180)&amp;" "</f>
        <v xml:space="preserve">El monto de los sueldos y prestaciones utilizados para producir un cerdo es de $106.32 </v>
      </c>
      <c r="L177" s="225"/>
      <c r="M177" s="225"/>
      <c r="N177" s="29"/>
      <c r="O177" s="32"/>
      <c r="P177" s="32"/>
      <c r="Q177" s="83"/>
    </row>
    <row r="178" spans="1:18">
      <c r="A178" s="228"/>
      <c r="B178" s="229"/>
      <c r="C178" s="229"/>
      <c r="D178" s="230"/>
      <c r="E178" s="230"/>
      <c r="F178" s="230"/>
      <c r="G178" s="192"/>
      <c r="H178" s="219" t="s">
        <v>383</v>
      </c>
      <c r="I178" s="219"/>
      <c r="J178" s="162"/>
      <c r="K178" s="225"/>
      <c r="L178" s="225"/>
      <c r="M178" s="225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8">
      <c r="A180" s="90" t="s">
        <v>365</v>
      </c>
      <c r="B180" s="29"/>
      <c r="C180" s="29" t="s">
        <v>221</v>
      </c>
      <c r="D180" s="153">
        <v>106.32</v>
      </c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8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8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$951.91  </v>
      </c>
      <c r="L190" s="225"/>
      <c r="M190" s="225"/>
      <c r="N190" s="29"/>
      <c r="O190" s="32"/>
      <c r="P190" s="32"/>
      <c r="Q190" s="83"/>
      <c r="R190" s="45"/>
    </row>
    <row r="191" spans="1:18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  <c r="R192" s="45"/>
    </row>
    <row r="193" spans="1:18">
      <c r="A193" s="90" t="s">
        <v>429</v>
      </c>
      <c r="B193" s="29"/>
      <c r="C193" s="29" t="s">
        <v>221</v>
      </c>
      <c r="D193" s="154">
        <v>951.91</v>
      </c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228" t="s">
        <v>315</v>
      </c>
      <c r="B203" s="229"/>
      <c r="C203" s="229"/>
      <c r="D203" s="230"/>
      <c r="E203" s="230"/>
      <c r="F203" s="230"/>
      <c r="G203" s="192"/>
      <c r="H203" s="218" t="s">
        <v>379</v>
      </c>
      <c r="I203" s="218"/>
      <c r="J203" s="16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0.68 Kg de alimento. </v>
      </c>
      <c r="L203" s="225"/>
      <c r="M203" s="225"/>
      <c r="N203" s="29"/>
      <c r="O203" s="32"/>
      <c r="P203" s="32"/>
      <c r="Q203" s="83"/>
    </row>
    <row r="204" spans="1:18">
      <c r="A204" s="228"/>
      <c r="B204" s="229"/>
      <c r="C204" s="229"/>
      <c r="D204" s="230"/>
      <c r="E204" s="230"/>
      <c r="F204" s="230"/>
      <c r="G204" s="192"/>
      <c r="H204" s="219" t="s">
        <v>391</v>
      </c>
      <c r="I204" s="219"/>
      <c r="J204" s="162"/>
      <c r="K204" s="225"/>
      <c r="L204" s="225"/>
      <c r="M204" s="225"/>
      <c r="N204" s="29"/>
      <c r="O204" s="32"/>
      <c r="P204" s="32"/>
      <c r="Q204" s="83"/>
    </row>
    <row r="205" spans="1:18">
      <c r="A205" s="143"/>
      <c r="B205" s="144"/>
      <c r="C205" s="144"/>
      <c r="D205" s="145"/>
      <c r="E205" s="145"/>
      <c r="F205" s="145"/>
      <c r="G205" s="192"/>
      <c r="H205" s="192"/>
      <c r="I205" s="192"/>
      <c r="J205" s="162"/>
      <c r="K205" s="225"/>
      <c r="L205" s="225"/>
      <c r="M205" s="225"/>
      <c r="N205" s="29"/>
      <c r="O205" s="32"/>
      <c r="P205" s="32"/>
      <c r="Q205" s="83"/>
    </row>
    <row r="206" spans="1:18">
      <c r="A206" s="143"/>
      <c r="B206" s="144"/>
      <c r="C206" s="144"/>
      <c r="D206" s="129"/>
      <c r="E206" s="129"/>
      <c r="F206" s="145"/>
      <c r="G206" s="192"/>
      <c r="H206" s="33"/>
      <c r="I206" s="33"/>
      <c r="J206" s="162"/>
      <c r="K206" s="225"/>
      <c r="L206" s="225"/>
      <c r="M206" s="225"/>
      <c r="N206" s="29"/>
      <c r="O206" s="32"/>
      <c r="P206" s="32"/>
      <c r="Q206" s="83"/>
    </row>
    <row r="207" spans="1:18">
      <c r="A207" s="143"/>
      <c r="B207" s="144"/>
      <c r="C207" s="144"/>
      <c r="D207" s="129"/>
      <c r="E207" s="129"/>
      <c r="F207" s="145"/>
      <c r="G207" s="192"/>
      <c r="H207" s="33"/>
      <c r="I207" s="33"/>
      <c r="J207" s="162"/>
      <c r="K207" s="162"/>
      <c r="L207" s="162"/>
      <c r="M207" s="162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>
        <v>0.68</v>
      </c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>
      <c r="A219" s="228" t="s">
        <v>316</v>
      </c>
      <c r="B219" s="229"/>
      <c r="C219" s="229"/>
      <c r="D219" s="230"/>
      <c r="E219" s="230"/>
      <c r="F219" s="230"/>
      <c r="G219" s="192"/>
      <c r="H219" s="218" t="s">
        <v>381</v>
      </c>
      <c r="I219" s="218"/>
      <c r="J219" s="162"/>
      <c r="K219" s="225" t="str">
        <f>+"El costo de que un cerdo aumentara un kg de peso durante su destete fue de $"&amp;VALUE(D222)&amp;" "</f>
        <v xml:space="preserve">El costo de que un cerdo aumentara un kg de peso durante su destete fue de $5.08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192"/>
      <c r="H220" s="219" t="s">
        <v>391</v>
      </c>
      <c r="I220" s="219"/>
      <c r="J220" s="162"/>
      <c r="K220" s="225"/>
      <c r="L220" s="225"/>
      <c r="M220" s="225"/>
      <c r="N220" s="29"/>
      <c r="O220" s="32"/>
      <c r="P220" s="32"/>
      <c r="Q220" s="83"/>
    </row>
    <row r="221" spans="1:17">
      <c r="A221" s="143"/>
      <c r="B221" s="144"/>
      <c r="C221" s="144"/>
      <c r="D221" s="145"/>
      <c r="E221" s="145"/>
      <c r="F221" s="145"/>
      <c r="G221" s="192"/>
      <c r="H221" s="192"/>
      <c r="I221" s="192"/>
      <c r="J221" s="16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>
        <v>5.08</v>
      </c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192"/>
      <c r="H232" s="218" t="s">
        <v>384</v>
      </c>
      <c r="I232" s="218"/>
      <c r="J232" s="162"/>
      <c r="K232" s="225" t="str">
        <f>+"El alimento consumido por un cerdo durante deste fue de "&amp;VALUE(D235)&amp;" Kg."</f>
        <v>El alimento consumido por un cerdo durante deste fue de 61.09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192"/>
      <c r="H233" s="219" t="s">
        <v>392</v>
      </c>
      <c r="I233" s="219"/>
      <c r="J233" s="16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>
        <v>61.09</v>
      </c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192"/>
      <c r="H245" s="218" t="s">
        <v>385</v>
      </c>
      <c r="I245" s="218"/>
      <c r="J245" s="162"/>
      <c r="K245" s="225" t="str">
        <f>+"El costo del alimento consumido por un cerdo durante deste fue de $"&amp;VALUE(D248)&amp;""</f>
        <v>El costo del alimento consumido por un cerdo durante deste fue de $457.56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192"/>
      <c r="H246" s="219" t="s">
        <v>392</v>
      </c>
      <c r="I246" s="219"/>
      <c r="J246" s="16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>
        <v>457.56</v>
      </c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 ht="12.75" customHeight="1">
      <c r="A258" s="228" t="s">
        <v>322</v>
      </c>
      <c r="B258" s="229"/>
      <c r="C258" s="229"/>
      <c r="D258" s="230"/>
      <c r="E258" s="230"/>
      <c r="F258" s="230"/>
      <c r="G258" s="192"/>
      <c r="H258" s="218" t="s">
        <v>386</v>
      </c>
      <c r="I258" s="218"/>
      <c r="J258" s="16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$116.37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192"/>
      <c r="H259" s="219" t="s">
        <v>392</v>
      </c>
      <c r="I259" s="219"/>
      <c r="J259" s="16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>
        <v>116.37</v>
      </c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 ht="12.75" customHeight="1">
      <c r="A270" s="228" t="s">
        <v>323</v>
      </c>
      <c r="B270" s="229"/>
      <c r="C270" s="229"/>
      <c r="D270" s="230"/>
      <c r="E270" s="230"/>
      <c r="F270" s="230"/>
      <c r="G270" s="192"/>
      <c r="H270" s="218" t="s">
        <v>387</v>
      </c>
      <c r="I270" s="218"/>
      <c r="J270" s="162"/>
      <c r="K270" s="225" t="str">
        <f>+"El costo de los medicamentos preventivos aplicados a un cerdo durante deste fue de $"&amp;VALUE(D273)&amp;""</f>
        <v>El costo de los medicamentos preventivos aplicados a un cerdo durante deste fue de $110.99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192"/>
      <c r="H271" s="219" t="s">
        <v>392</v>
      </c>
      <c r="I271" s="219"/>
      <c r="J271" s="16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>
        <v>110.99</v>
      </c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 ht="12.75" customHeight="1">
      <c r="A282" s="228" t="s">
        <v>324</v>
      </c>
      <c r="B282" s="229"/>
      <c r="C282" s="229"/>
      <c r="D282" s="230"/>
      <c r="E282" s="230"/>
      <c r="F282" s="230"/>
      <c r="G282" s="192"/>
      <c r="H282" s="218" t="s">
        <v>388</v>
      </c>
      <c r="I282" s="218"/>
      <c r="J282" s="162"/>
      <c r="K282" s="225" t="str">
        <f>+"El costo del material veterinario utilizado en un cerdo durante deste fue de $"&amp;VALUE(D285)&amp;""</f>
        <v>El costo del material veterinario utilizado en un cerdo durante deste fue de $24.98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192"/>
      <c r="H283" s="219" t="s">
        <v>392</v>
      </c>
      <c r="I283" s="219"/>
      <c r="J283" s="16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>
        <v>24.98</v>
      </c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 ht="12.75" customHeight="1">
      <c r="A294" s="228" t="s">
        <v>325</v>
      </c>
      <c r="B294" s="229"/>
      <c r="C294" s="229"/>
      <c r="D294" s="230"/>
      <c r="E294" s="230"/>
      <c r="F294" s="230"/>
      <c r="G294" s="192"/>
      <c r="H294" s="218" t="s">
        <v>389</v>
      </c>
      <c r="I294" s="218"/>
      <c r="J294" s="162"/>
      <c r="K294" s="225" t="str">
        <f>+"Los gastos directos aplicados a un cerdo durante su destete fueron de $"&amp;VALUE(D297)&amp;""</f>
        <v>Los gastos directos aplicados a un cerdo durante su destete fueron de $98.88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192"/>
      <c r="H295" s="219" t="s">
        <v>392</v>
      </c>
      <c r="I295" s="219"/>
      <c r="J295" s="16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>
        <v>98.88</v>
      </c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192"/>
      <c r="H306" s="218" t="s">
        <v>390</v>
      </c>
      <c r="I306" s="218"/>
      <c r="J306" s="162"/>
      <c r="K306" s="225" t="str">
        <f>+"Los sueldos y prestaciones aplicados a un cerdo durante su destete fueron de $"&amp;VALUE(D309)&amp;""</f>
        <v>Los sueldos y prestaciones aplicados a un cerdo durante su destete fueron de $143.13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192"/>
      <c r="H307" s="219" t="s">
        <v>392</v>
      </c>
      <c r="I307" s="219"/>
      <c r="J307" s="16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>
        <v>143.13</v>
      </c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192"/>
      <c r="H319" s="218" t="s">
        <v>384</v>
      </c>
      <c r="I319" s="218"/>
      <c r="J319" s="162"/>
      <c r="K319" s="225" t="str">
        <f>+"El alimento consumido por un cerdo durante engorda fue de "&amp;VALUE(D322)&amp;" Kg."</f>
        <v>El alimento consumido por un cerdo durante engorda fue de 200.86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192"/>
      <c r="H320" s="219" t="s">
        <v>394</v>
      </c>
      <c r="I320" s="219"/>
      <c r="J320" s="16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>
        <v>200.86</v>
      </c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192"/>
      <c r="H332" s="218" t="s">
        <v>385</v>
      </c>
      <c r="I332" s="218"/>
      <c r="J332" s="162"/>
      <c r="K332" s="225" t="str">
        <f>+"El costo del alimento consumido por un cerdo durante engorda fue de $"&amp;VALUE(D335)&amp;""</f>
        <v>El costo del alimento consumido por un cerdo durante engorda fue de $1820.09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192"/>
      <c r="H333" s="219" t="s">
        <v>394</v>
      </c>
      <c r="I333" s="219"/>
      <c r="J333" s="16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>
        <v>1820.09</v>
      </c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192"/>
      <c r="H345" s="218" t="s">
        <v>379</v>
      </c>
      <c r="I345" s="218"/>
      <c r="J345" s="16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15.02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192"/>
      <c r="H346" s="219" t="s">
        <v>393</v>
      </c>
      <c r="I346" s="219"/>
      <c r="J346" s="162"/>
      <c r="K346" s="225"/>
      <c r="L346" s="225"/>
      <c r="M346" s="225"/>
      <c r="N346" s="29"/>
      <c r="O346" s="32"/>
      <c r="P346" s="32"/>
      <c r="Q346" s="83"/>
    </row>
    <row r="347" spans="1:17">
      <c r="A347" s="143"/>
      <c r="B347" s="144"/>
      <c r="C347" s="144"/>
      <c r="D347" s="145"/>
      <c r="E347" s="145"/>
      <c r="F347" s="145"/>
      <c r="G347" s="192"/>
      <c r="H347" s="192"/>
      <c r="I347" s="192"/>
      <c r="J347" s="16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>
        <v>15.02</v>
      </c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192"/>
      <c r="H358" s="218" t="s">
        <v>381</v>
      </c>
      <c r="I358" s="218"/>
      <c r="J358" s="162"/>
      <c r="K358" s="225" t="str">
        <f>+"El costo de que un cerdo aumentara un kg de peso durante su engorda fue de $"&amp;VALUE(D361)&amp;" "</f>
        <v xml:space="preserve">El costo de que un cerdo aumentara un kg de peso durante su engorda fue de $142.88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192"/>
      <c r="H359" s="219" t="s">
        <v>393</v>
      </c>
      <c r="I359" s="219"/>
      <c r="J359" s="162"/>
      <c r="K359" s="225"/>
      <c r="L359" s="225"/>
      <c r="M359" s="225"/>
      <c r="N359" s="29"/>
      <c r="O359" s="32"/>
      <c r="P359" s="32"/>
      <c r="Q359" s="83"/>
    </row>
    <row r="360" spans="1:17">
      <c r="A360" s="143"/>
      <c r="B360" s="144"/>
      <c r="C360" s="144"/>
      <c r="D360" s="145"/>
      <c r="E360" s="145"/>
      <c r="F360" s="145"/>
      <c r="G360" s="192"/>
      <c r="J360" s="16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>
        <v>142.88</v>
      </c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228" t="s">
        <v>332</v>
      </c>
      <c r="B371" s="229"/>
      <c r="C371" s="229"/>
      <c r="D371" s="230"/>
      <c r="E371" s="230"/>
      <c r="F371" s="230"/>
      <c r="G371" s="192"/>
      <c r="H371" s="218" t="s">
        <v>386</v>
      </c>
      <c r="I371" s="218"/>
      <c r="J371" s="16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$0.24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192"/>
      <c r="H372" s="219" t="s">
        <v>394</v>
      </c>
      <c r="I372" s="219"/>
      <c r="J372" s="162"/>
      <c r="K372" s="225"/>
      <c r="L372" s="225"/>
      <c r="M372" s="225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>
        <v>0.24</v>
      </c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228" t="s">
        <v>331</v>
      </c>
      <c r="B383" s="229"/>
      <c r="C383" s="229"/>
      <c r="D383" s="230"/>
      <c r="E383" s="230"/>
      <c r="F383" s="230"/>
      <c r="G383" s="192"/>
      <c r="H383" s="218" t="s">
        <v>387</v>
      </c>
      <c r="I383" s="218"/>
      <c r="J383" s="162"/>
      <c r="K383" s="225" t="str">
        <f>+"El costo de los medicamentos preventivos aplicados a un cerdo durante engorda fue de $"&amp;VALUE(D386)&amp;""</f>
        <v>El costo de los medicamentos preventivos aplicados a un cerdo durante engorda fue de $22.02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192"/>
      <c r="H384" s="219" t="s">
        <v>394</v>
      </c>
      <c r="I384" s="219"/>
      <c r="J384" s="162"/>
      <c r="K384" s="225"/>
      <c r="L384" s="225"/>
      <c r="M384" s="225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 ht="12.75" customHeight="1">
      <c r="A386" s="128" t="s">
        <v>295</v>
      </c>
      <c r="B386" s="85"/>
      <c r="C386" s="29" t="s">
        <v>221</v>
      </c>
      <c r="D386" s="149">
        <v>22.02</v>
      </c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228" t="s">
        <v>333</v>
      </c>
      <c r="B395" s="229"/>
      <c r="C395" s="229"/>
      <c r="D395" s="230"/>
      <c r="E395" s="230"/>
      <c r="F395" s="230"/>
      <c r="G395" s="192"/>
      <c r="H395" s="218" t="s">
        <v>388</v>
      </c>
      <c r="I395" s="218"/>
      <c r="J395" s="162"/>
      <c r="K395" s="225" t="str">
        <f>+"El costo del material veterinario utilizado en un cerdo durante engorda fue de $"&amp;VALUE(D398)&amp;""</f>
        <v>El costo del material veterinario utilizado en un cerdo durante engorda fue de $11.05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192"/>
      <c r="H396" s="219" t="s">
        <v>394</v>
      </c>
      <c r="I396" s="219"/>
      <c r="J396" s="16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 ht="12.75" customHeight="1">
      <c r="A398" s="128" t="s">
        <v>297</v>
      </c>
      <c r="B398" s="118"/>
      <c r="C398" s="29" t="s">
        <v>221</v>
      </c>
      <c r="D398" s="149">
        <v>11.05</v>
      </c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228" t="s">
        <v>334</v>
      </c>
      <c r="B407" s="229"/>
      <c r="C407" s="229"/>
      <c r="D407" s="230"/>
      <c r="E407" s="230"/>
      <c r="F407" s="230"/>
      <c r="G407" s="192"/>
      <c r="H407" s="218" t="s">
        <v>389</v>
      </c>
      <c r="I407" s="218"/>
      <c r="J407" s="162"/>
      <c r="K407" s="225" t="str">
        <f>+"Los gastos directos aplicados a un cerdo durante su engorda fueron de $"&amp;VALUE(D410)&amp;""</f>
        <v>Los gastos directos aplicados a un cerdo durante su engorda fueron de $18.89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192"/>
      <c r="H408" s="219" t="s">
        <v>394</v>
      </c>
      <c r="I408" s="219"/>
      <c r="J408" s="16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>
        <v>18.89</v>
      </c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192"/>
      <c r="H419" s="218" t="s">
        <v>390</v>
      </c>
      <c r="I419" s="218"/>
      <c r="J419" s="162"/>
      <c r="K419" s="225" t="str">
        <f>+"Los sueldos y prestaciones aplicados a un cerdo durante su engorda fueron de $"&amp;VALUE(D422)&amp;""</f>
        <v>Los sueldos y prestaciones aplicados a un cerdo durante su engorda fueron de $73.18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192"/>
      <c r="H420" s="219" t="s">
        <v>394</v>
      </c>
      <c r="I420" s="219"/>
      <c r="J420" s="16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>
        <v>73.180000000000007</v>
      </c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234" t="s">
        <v>275</v>
      </c>
      <c r="B432" s="235"/>
      <c r="C432" s="235"/>
      <c r="D432" s="235"/>
      <c r="E432" s="235"/>
      <c r="F432" s="235"/>
      <c r="G432" s="193"/>
      <c r="H432" s="233" t="s">
        <v>397</v>
      </c>
      <c r="I432" s="233"/>
      <c r="J432" s="163"/>
      <c r="K432" s="225" t="str">
        <f>+"Del total de cerdos que se destetaron el "&amp;VALUE(D435*100)&amp;"% murieron"</f>
        <v>Del total de cerdos que se destetaron el 5.21%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193"/>
      <c r="H433" s="221" t="s">
        <v>395</v>
      </c>
      <c r="I433" s="221"/>
      <c r="J433" s="163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>
        <v>5.21E-2</v>
      </c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228" t="s">
        <v>369</v>
      </c>
      <c r="B444" s="229"/>
      <c r="C444" s="229"/>
      <c r="D444" s="230"/>
      <c r="E444" s="230"/>
      <c r="F444" s="230"/>
      <c r="G444" s="192"/>
      <c r="H444" s="220" t="s">
        <v>396</v>
      </c>
      <c r="I444" s="220"/>
      <c r="J444" s="188"/>
      <c r="K444" s="225" t="str">
        <f>+"Las muertes en destete fueron "&amp;VALUE(D447)&amp;"."</f>
        <v>Las muertes en destete fueron 38.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192"/>
      <c r="H445" s="192"/>
      <c r="I445" s="192"/>
      <c r="J445" s="188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>
        <v>38</v>
      </c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189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234" t="s">
        <v>336</v>
      </c>
      <c r="B456" s="235"/>
      <c r="C456" s="235"/>
      <c r="D456" s="235"/>
      <c r="E456" s="235"/>
      <c r="F456" s="235"/>
      <c r="G456" s="193"/>
      <c r="H456" s="220" t="s">
        <v>396</v>
      </c>
      <c r="I456" s="220"/>
      <c r="J456" s="163"/>
      <c r="K456" s="225" t="str">
        <f>+"Del total de cerdos que se destetaron el "&amp;VALUE(D459*100)&amp;"% murieron en destete"</f>
        <v>Del total de cerdos que se destetaron el 2.38%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193"/>
      <c r="H457" s="221" t="s">
        <v>395</v>
      </c>
      <c r="I457" s="221"/>
      <c r="J457" s="163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>
        <v>2.3800000000000002E-2</v>
      </c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349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228" t="s">
        <v>337</v>
      </c>
      <c r="B468" s="229"/>
      <c r="C468" s="229"/>
      <c r="D468" s="230"/>
      <c r="E468" s="230"/>
      <c r="F468" s="230"/>
      <c r="G468" s="192"/>
      <c r="H468" s="220" t="s">
        <v>398</v>
      </c>
      <c r="I468" s="220"/>
      <c r="J468" s="162"/>
      <c r="K468" s="225" t="str">
        <f>+"Lo que se pudo haber recuperado si hubieran llegado a venta las muertes es  $"&amp;VALUE(D471)&amp;""</f>
        <v>Lo que se pudo haber recuperado si hubieran llegado a venta las muertes es  $38505.02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192"/>
      <c r="H469" s="192"/>
      <c r="I469" s="192"/>
      <c r="J469" s="16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>
        <v>38505.019999999997</v>
      </c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146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228" t="s">
        <v>341</v>
      </c>
      <c r="B480" s="229"/>
      <c r="C480" s="229"/>
      <c r="D480" s="230"/>
      <c r="E480" s="230"/>
      <c r="F480" s="230"/>
      <c r="G480" s="192"/>
      <c r="H480" s="222" t="s">
        <v>399</v>
      </c>
      <c r="I480" s="222"/>
      <c r="J480" s="162"/>
      <c r="K480" s="225" t="str">
        <f>+"Los días en promedio que llegaron a vivir en corral los cerdos que murieron fueron "&amp;VALUE(D483)&amp;""</f>
        <v>Los días en promedio que llegaron a vivir en corral los cerdos que murieron fueron 74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192"/>
      <c r="H481" s="192"/>
      <c r="I481" s="192"/>
      <c r="J481" s="16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65">
        <v>74</v>
      </c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146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192"/>
      <c r="H492" s="220" t="s">
        <v>400</v>
      </c>
      <c r="I492" s="220"/>
      <c r="J492" s="188"/>
      <c r="K492" s="225" t="str">
        <f>+"Las muertes en emgorda fueron "&amp;VALUE(D495)&amp;"."</f>
        <v>Las muertes en emgorda fueron 67.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192"/>
      <c r="H493" s="192"/>
      <c r="I493" s="192"/>
      <c r="J493" s="188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>
        <v>67</v>
      </c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189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>
      <c r="A504" s="234" t="s">
        <v>343</v>
      </c>
      <c r="B504" s="235"/>
      <c r="C504" s="235"/>
      <c r="D504" s="235"/>
      <c r="E504" s="235"/>
      <c r="F504" s="235"/>
      <c r="G504" s="193"/>
      <c r="H504" s="220" t="s">
        <v>400</v>
      </c>
      <c r="I504" s="220"/>
      <c r="J504" s="163"/>
      <c r="K504" s="225" t="str">
        <f>+"Del total de cerdos que entraron a engorda el "&amp;VALUE(D507*100)&amp;"% murieron en engorda"</f>
        <v>Del total de cerdos que entraron a engorda el 3.29% murieron en engorda</v>
      </c>
      <c r="L504" s="225"/>
      <c r="M504" s="225"/>
      <c r="N504" s="85"/>
      <c r="O504" s="32"/>
      <c r="P504" s="32"/>
      <c r="Q504" s="83"/>
    </row>
    <row r="505" spans="1:17" ht="12.75" customHeight="1">
      <c r="A505" s="234"/>
      <c r="B505" s="235"/>
      <c r="C505" s="235"/>
      <c r="D505" s="235"/>
      <c r="E505" s="235"/>
      <c r="F505" s="235"/>
      <c r="G505" s="193"/>
      <c r="H505" s="221" t="s">
        <v>401</v>
      </c>
      <c r="I505" s="221"/>
      <c r="J505" s="163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>
        <v>3.2899999999999999E-2</v>
      </c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348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>
      <c r="A516" s="228" t="s">
        <v>344</v>
      </c>
      <c r="B516" s="229"/>
      <c r="C516" s="229"/>
      <c r="D516" s="230"/>
      <c r="E516" s="230"/>
      <c r="F516" s="230"/>
      <c r="G516" s="192"/>
      <c r="H516" s="220" t="s">
        <v>402</v>
      </c>
      <c r="I516" s="220"/>
      <c r="J516" s="162"/>
      <c r="K516" s="225" t="str">
        <f>+"Lo que se pudo haber recuperado si hubieran llegado a venta las muertes es  $"&amp;VALUE(D519)&amp;""</f>
        <v>Lo que se pudo haber recuperado si hubieran llegado a venta las muertes es  $242549.26</v>
      </c>
      <c r="L516" s="225"/>
      <c r="M516" s="225"/>
      <c r="N516" s="29"/>
      <c r="O516" s="32"/>
      <c r="P516" s="32"/>
      <c r="Q516" s="83"/>
    </row>
    <row r="517" spans="1:17" ht="12.75" customHeight="1">
      <c r="A517" s="228"/>
      <c r="B517" s="229"/>
      <c r="C517" s="229"/>
      <c r="D517" s="230"/>
      <c r="E517" s="230"/>
      <c r="F517" s="230"/>
      <c r="G517" s="192"/>
      <c r="H517" s="192"/>
      <c r="I517" s="192"/>
      <c r="J517" s="16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>
        <v>242549.26</v>
      </c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146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>
      <c r="A528" s="228" t="s">
        <v>342</v>
      </c>
      <c r="B528" s="229"/>
      <c r="C528" s="229"/>
      <c r="D528" s="230"/>
      <c r="E528" s="230"/>
      <c r="F528" s="230"/>
      <c r="G528" s="192"/>
      <c r="H528" s="222" t="s">
        <v>399</v>
      </c>
      <c r="I528" s="222"/>
      <c r="J528" s="162"/>
      <c r="K528" s="225" t="str">
        <f>+"Los días en promedio que llegaron a vivir en corral los cerdos que murieron fueron "&amp;VALUE(D531)&amp;""</f>
        <v>Los días en promedio que llegaron a vivir en corral los cerdos que murieron fueron 160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192"/>
      <c r="H529" s="192"/>
      <c r="I529" s="192"/>
      <c r="J529" s="16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>
        <v>160</v>
      </c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146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192"/>
      <c r="H541" s="223" t="s">
        <v>405</v>
      </c>
      <c r="I541" s="223"/>
      <c r="J541" s="16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192"/>
      <c r="H542" s="224" t="s">
        <v>406</v>
      </c>
      <c r="I542" s="224"/>
      <c r="J542" s="16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192"/>
      <c r="H553" s="223" t="s">
        <v>403</v>
      </c>
      <c r="I553" s="223"/>
      <c r="J553" s="16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192"/>
      <c r="H554" s="224" t="s">
        <v>404</v>
      </c>
      <c r="I554" s="224"/>
      <c r="J554" s="16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H358:I358"/>
    <mergeCell ref="H359:I359"/>
    <mergeCell ref="H371:I371"/>
    <mergeCell ref="H372:I372"/>
    <mergeCell ref="A480:F481"/>
    <mergeCell ref="A483:B483"/>
    <mergeCell ref="A504:F505"/>
    <mergeCell ref="K419:M422"/>
    <mergeCell ref="K432:M435"/>
    <mergeCell ref="K456:M459"/>
    <mergeCell ref="K468:M471"/>
    <mergeCell ref="H433:I433"/>
    <mergeCell ref="H444:I444"/>
    <mergeCell ref="H456:I456"/>
    <mergeCell ref="H457:I457"/>
    <mergeCell ref="H468:I468"/>
    <mergeCell ref="H480:I480"/>
    <mergeCell ref="H492:I492"/>
    <mergeCell ref="H504:I504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A428:Q428"/>
    <mergeCell ref="A432:F433"/>
    <mergeCell ref="A456:F457"/>
    <mergeCell ref="O466:P466"/>
    <mergeCell ref="A468:F469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542:I542"/>
    <mergeCell ref="H553:I553"/>
    <mergeCell ref="H554:I554"/>
    <mergeCell ref="H383:I383"/>
    <mergeCell ref="H384:I384"/>
    <mergeCell ref="H395:I395"/>
    <mergeCell ref="H396:I396"/>
    <mergeCell ref="H407:I407"/>
    <mergeCell ref="H408:I408"/>
    <mergeCell ref="H419:I419"/>
    <mergeCell ref="H420:I420"/>
    <mergeCell ref="H432:I432"/>
    <mergeCell ref="O188:P188"/>
    <mergeCell ref="A190:F191"/>
    <mergeCell ref="H190:I190"/>
    <mergeCell ref="K190:M193"/>
    <mergeCell ref="H191:I191"/>
    <mergeCell ref="H505:I505"/>
    <mergeCell ref="H516:I516"/>
    <mergeCell ref="H528:I528"/>
    <mergeCell ref="H541:I541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O539:P539"/>
    <mergeCell ref="A541:F542"/>
    <mergeCell ref="O514:P514"/>
    <mergeCell ref="A419:F420"/>
    <mergeCell ref="A471:B471"/>
    <mergeCell ref="O478:P478"/>
  </mergeCells>
  <conditionalFormatting sqref="N11">
    <cfRule type="cellIs" dxfId="638" priority="70" stopIfTrue="1" operator="lessThanOrEqual">
      <formula>1</formula>
    </cfRule>
  </conditionalFormatting>
  <conditionalFormatting sqref="E522">
    <cfRule type="cellIs" dxfId="637" priority="71" stopIfTrue="1" operator="lessThanOrEqual">
      <formula>0.1</formula>
    </cfRule>
  </conditionalFormatting>
  <conditionalFormatting sqref="N545 P548:P550">
    <cfRule type="cellIs" dxfId="636" priority="72" stopIfTrue="1" operator="greaterThanOrEqual">
      <formula>1</formula>
    </cfRule>
  </conditionalFormatting>
  <conditionalFormatting sqref="N422 N420 F424 B424 N412">
    <cfRule type="cellIs" dxfId="635" priority="69" stopIfTrue="1" operator="greaterThanOrEqual">
      <formula>1</formula>
    </cfRule>
  </conditionalFormatting>
  <conditionalFormatting sqref="N386 N384 F388 B388 N376">
    <cfRule type="cellIs" dxfId="634" priority="68" stopIfTrue="1" operator="greaterThanOrEqual">
      <formula>1</formula>
    </cfRule>
  </conditionalFormatting>
  <conditionalFormatting sqref="N375">
    <cfRule type="cellIs" dxfId="633" priority="64" stopIfTrue="1" operator="lessThanOrEqual">
      <formula>1</formula>
    </cfRule>
  </conditionalFormatting>
  <conditionalFormatting sqref="N349">
    <cfRule type="cellIs" dxfId="632" priority="67" stopIfTrue="1" operator="lessThanOrEqual">
      <formula>1</formula>
    </cfRule>
  </conditionalFormatting>
  <conditionalFormatting sqref="N387">
    <cfRule type="cellIs" dxfId="631" priority="63" stopIfTrue="1" operator="lessThanOrEqual">
      <formula>1</formula>
    </cfRule>
  </conditionalFormatting>
  <conditionalFormatting sqref="N336">
    <cfRule type="cellIs" dxfId="630" priority="66" stopIfTrue="1" operator="lessThanOrEqual">
      <formula>1</formula>
    </cfRule>
  </conditionalFormatting>
  <conditionalFormatting sqref="N362">
    <cfRule type="cellIs" dxfId="629" priority="65" stopIfTrue="1" operator="lessThanOrEqual">
      <formula>1</formula>
    </cfRule>
  </conditionalFormatting>
  <conditionalFormatting sqref="N399">
    <cfRule type="cellIs" dxfId="628" priority="61" stopIfTrue="1" operator="lessThanOrEqual">
      <formula>1</formula>
    </cfRule>
  </conditionalFormatting>
  <conditionalFormatting sqref="N411">
    <cfRule type="cellIs" dxfId="627" priority="60" stopIfTrue="1" operator="lessThanOrEqual">
      <formula>1</formula>
    </cfRule>
  </conditionalFormatting>
  <conditionalFormatting sqref="N398 N396 F400 B400">
    <cfRule type="cellIs" dxfId="626" priority="62" stopIfTrue="1" operator="greaterThanOrEqual">
      <formula>1</formula>
    </cfRule>
  </conditionalFormatting>
  <conditionalFormatting sqref="N423">
    <cfRule type="cellIs" dxfId="625" priority="59" stopIfTrue="1" operator="lessThanOrEqual">
      <formula>1</formula>
    </cfRule>
  </conditionalFormatting>
  <conditionalFormatting sqref="N508">
    <cfRule type="cellIs" dxfId="624" priority="58" stopIfTrue="1" operator="lessThanOrEqual">
      <formula>1</formula>
    </cfRule>
  </conditionalFormatting>
  <conditionalFormatting sqref="N236">
    <cfRule type="cellIs" dxfId="623" priority="41" stopIfTrue="1" operator="lessThanOrEqual">
      <formula>1</formula>
    </cfRule>
  </conditionalFormatting>
  <conditionalFormatting sqref="N107">
    <cfRule type="cellIs" dxfId="622" priority="31" stopIfTrue="1" operator="lessThanOrEqual">
      <formula>1</formula>
    </cfRule>
  </conditionalFormatting>
  <conditionalFormatting sqref="E534">
    <cfRule type="cellIs" dxfId="621" priority="57" stopIfTrue="1" operator="lessThanOrEqual">
      <formula>0.1</formula>
    </cfRule>
  </conditionalFormatting>
  <conditionalFormatting sqref="E474">
    <cfRule type="cellIs" dxfId="620" priority="56" stopIfTrue="1" operator="lessThanOrEqual">
      <formula>0.1</formula>
    </cfRule>
  </conditionalFormatting>
  <conditionalFormatting sqref="N309 N307 F311 B311 N299">
    <cfRule type="cellIs" dxfId="619" priority="55" stopIfTrue="1" operator="greaterThanOrEqual">
      <formula>1</formula>
    </cfRule>
  </conditionalFormatting>
  <conditionalFormatting sqref="N273 N271 F275 B275 N263">
    <cfRule type="cellIs" dxfId="618" priority="54" stopIfTrue="1" operator="greaterThanOrEqual">
      <formula>1</formula>
    </cfRule>
  </conditionalFormatting>
  <conditionalFormatting sqref="N262">
    <cfRule type="cellIs" dxfId="617" priority="50" stopIfTrue="1" operator="lessThanOrEqual">
      <formula>1</formula>
    </cfRule>
  </conditionalFormatting>
  <conditionalFormatting sqref="N210">
    <cfRule type="cellIs" dxfId="616" priority="53" stopIfTrue="1" operator="lessThanOrEqual">
      <formula>1</formula>
    </cfRule>
  </conditionalFormatting>
  <conditionalFormatting sqref="N274">
    <cfRule type="cellIs" dxfId="615" priority="49" stopIfTrue="1" operator="lessThanOrEqual">
      <formula>1</formula>
    </cfRule>
  </conditionalFormatting>
  <conditionalFormatting sqref="N249">
    <cfRule type="cellIs" dxfId="614" priority="52" stopIfTrue="1" operator="lessThanOrEqual">
      <formula>1</formula>
    </cfRule>
  </conditionalFormatting>
  <conditionalFormatting sqref="N223">
    <cfRule type="cellIs" dxfId="613" priority="51" stopIfTrue="1" operator="lessThanOrEqual">
      <formula>1</formula>
    </cfRule>
  </conditionalFormatting>
  <conditionalFormatting sqref="N286">
    <cfRule type="cellIs" dxfId="612" priority="47" stopIfTrue="1" operator="lessThanOrEqual">
      <formula>1</formula>
    </cfRule>
  </conditionalFormatting>
  <conditionalFormatting sqref="N298">
    <cfRule type="cellIs" dxfId="611" priority="46" stopIfTrue="1" operator="lessThanOrEqual">
      <formula>1</formula>
    </cfRule>
  </conditionalFormatting>
  <conditionalFormatting sqref="N285 N283 F287 B287">
    <cfRule type="cellIs" dxfId="610" priority="48" stopIfTrue="1" operator="greaterThanOrEqual">
      <formula>1</formula>
    </cfRule>
  </conditionalFormatting>
  <conditionalFormatting sqref="N310">
    <cfRule type="cellIs" dxfId="609" priority="45" stopIfTrue="1" operator="lessThanOrEqual">
      <formula>1</formula>
    </cfRule>
  </conditionalFormatting>
  <conditionalFormatting sqref="N460">
    <cfRule type="cellIs" dxfId="608" priority="44" stopIfTrue="1" operator="lessThanOrEqual">
      <formula>1</formula>
    </cfRule>
  </conditionalFormatting>
  <conditionalFormatting sqref="E486">
    <cfRule type="cellIs" dxfId="607" priority="43" stopIfTrue="1" operator="lessThanOrEqual">
      <formula>0.1</formula>
    </cfRule>
  </conditionalFormatting>
  <conditionalFormatting sqref="N323">
    <cfRule type="cellIs" dxfId="606" priority="42" stopIfTrue="1" operator="lessThanOrEqual">
      <formula>1</formula>
    </cfRule>
  </conditionalFormatting>
  <conditionalFormatting sqref="N94">
    <cfRule type="cellIs" dxfId="605" priority="30" stopIfTrue="1" operator="lessThanOrEqual">
      <formula>1</formula>
    </cfRule>
  </conditionalFormatting>
  <conditionalFormatting sqref="N180 N178 F182 B182 N170">
    <cfRule type="cellIs" dxfId="604" priority="40" stopIfTrue="1" operator="greaterThanOrEqual">
      <formula>1</formula>
    </cfRule>
  </conditionalFormatting>
  <conditionalFormatting sqref="N144 N142 F146 B146 N134">
    <cfRule type="cellIs" dxfId="603" priority="39" stopIfTrue="1" operator="greaterThanOrEqual">
      <formula>1</formula>
    </cfRule>
  </conditionalFormatting>
  <conditionalFormatting sqref="N133">
    <cfRule type="cellIs" dxfId="602" priority="37" stopIfTrue="1" operator="lessThanOrEqual">
      <formula>1</formula>
    </cfRule>
  </conditionalFormatting>
  <conditionalFormatting sqref="N120">
    <cfRule type="cellIs" dxfId="601" priority="38" stopIfTrue="1" operator="lessThanOrEqual">
      <formula>1</formula>
    </cfRule>
  </conditionalFormatting>
  <conditionalFormatting sqref="N145">
    <cfRule type="cellIs" dxfId="600" priority="36" stopIfTrue="1" operator="lessThanOrEqual">
      <formula>1</formula>
    </cfRule>
  </conditionalFormatting>
  <conditionalFormatting sqref="N157">
    <cfRule type="cellIs" dxfId="599" priority="34" stopIfTrue="1" operator="lessThanOrEqual">
      <formula>1</formula>
    </cfRule>
  </conditionalFormatting>
  <conditionalFormatting sqref="N169">
    <cfRule type="cellIs" dxfId="598" priority="33" stopIfTrue="1" operator="lessThanOrEqual">
      <formula>1</formula>
    </cfRule>
  </conditionalFormatting>
  <conditionalFormatting sqref="N156 N154 F158 B158">
    <cfRule type="cellIs" dxfId="597" priority="35" stopIfTrue="1" operator="greaterThanOrEqual">
      <formula>1</formula>
    </cfRule>
  </conditionalFormatting>
  <conditionalFormatting sqref="N181">
    <cfRule type="cellIs" dxfId="596" priority="32" stopIfTrue="1" operator="lessThanOrEqual">
      <formula>1</formula>
    </cfRule>
  </conditionalFormatting>
  <conditionalFormatting sqref="N436">
    <cfRule type="cellIs" dxfId="595" priority="29" stopIfTrue="1" operator="lessThanOrEqual">
      <formula>1</formula>
    </cfRule>
  </conditionalFormatting>
  <conditionalFormatting sqref="K400:M400">
    <cfRule type="cellIs" dxfId="594" priority="18" stopIfTrue="1" operator="greaterThanOrEqual">
      <formula>1</formula>
    </cfRule>
  </conditionalFormatting>
  <conditionalFormatting sqref="J424:M424">
    <cfRule type="cellIs" dxfId="593" priority="28" stopIfTrue="1" operator="greaterThanOrEqual">
      <formula>1</formula>
    </cfRule>
  </conditionalFormatting>
  <conditionalFormatting sqref="J388">
    <cfRule type="cellIs" dxfId="592" priority="27" stopIfTrue="1" operator="greaterThanOrEqual">
      <formula>1</formula>
    </cfRule>
  </conditionalFormatting>
  <conditionalFormatting sqref="J400">
    <cfRule type="cellIs" dxfId="591" priority="26" stopIfTrue="1" operator="greaterThanOrEqual">
      <formula>1</formula>
    </cfRule>
  </conditionalFormatting>
  <conditionalFormatting sqref="J311:M311">
    <cfRule type="cellIs" dxfId="590" priority="25" stopIfTrue="1" operator="greaterThanOrEqual">
      <formula>1</formula>
    </cfRule>
  </conditionalFormatting>
  <conditionalFormatting sqref="J275:M275">
    <cfRule type="cellIs" dxfId="589" priority="24" stopIfTrue="1" operator="greaterThanOrEqual">
      <formula>1</formula>
    </cfRule>
  </conditionalFormatting>
  <conditionalFormatting sqref="J287:M287">
    <cfRule type="cellIs" dxfId="588" priority="23" stopIfTrue="1" operator="greaterThanOrEqual">
      <formula>1</formula>
    </cfRule>
  </conditionalFormatting>
  <conditionalFormatting sqref="J182:M182">
    <cfRule type="cellIs" dxfId="587" priority="22" stopIfTrue="1" operator="greaterThanOrEqual">
      <formula>1</formula>
    </cfRule>
  </conditionalFormatting>
  <conditionalFormatting sqref="J146:M146">
    <cfRule type="cellIs" dxfId="586" priority="21" stopIfTrue="1" operator="greaterThanOrEqual">
      <formula>1</formula>
    </cfRule>
  </conditionalFormatting>
  <conditionalFormatting sqref="J158:M158">
    <cfRule type="cellIs" dxfId="585" priority="20" stopIfTrue="1" operator="greaterThanOrEqual">
      <formula>1</formula>
    </cfRule>
  </conditionalFormatting>
  <conditionalFormatting sqref="K388:M388">
    <cfRule type="cellIs" dxfId="584" priority="19" stopIfTrue="1" operator="greaterThanOrEqual">
      <formula>1</formula>
    </cfRule>
  </conditionalFormatting>
  <conditionalFormatting sqref="E450">
    <cfRule type="cellIs" dxfId="583" priority="16" stopIfTrue="1" operator="lessThanOrEqual">
      <formula>0.1</formula>
    </cfRule>
  </conditionalFormatting>
  <conditionalFormatting sqref="E498">
    <cfRule type="cellIs" dxfId="582" priority="15" stopIfTrue="1" operator="lessThanOrEqual">
      <formula>0.1</formula>
    </cfRule>
  </conditionalFormatting>
  <conditionalFormatting sqref="G424:I424">
    <cfRule type="cellIs" dxfId="581" priority="14" stopIfTrue="1" operator="greaterThanOrEqual">
      <formula>1</formula>
    </cfRule>
  </conditionalFormatting>
  <conditionalFormatting sqref="G388">
    <cfRule type="cellIs" dxfId="580" priority="13" stopIfTrue="1" operator="greaterThanOrEqual">
      <formula>1</formula>
    </cfRule>
  </conditionalFormatting>
  <conditionalFormatting sqref="G400">
    <cfRule type="cellIs" dxfId="579" priority="12" stopIfTrue="1" operator="greaterThanOrEqual">
      <formula>1</formula>
    </cfRule>
  </conditionalFormatting>
  <conditionalFormatting sqref="G311:I311">
    <cfRule type="cellIs" dxfId="578" priority="11" stopIfTrue="1" operator="greaterThanOrEqual">
      <formula>1</formula>
    </cfRule>
  </conditionalFormatting>
  <conditionalFormatting sqref="G275">
    <cfRule type="cellIs" dxfId="577" priority="10" stopIfTrue="1" operator="greaterThanOrEqual">
      <formula>1</formula>
    </cfRule>
  </conditionalFormatting>
  <conditionalFormatting sqref="G287">
    <cfRule type="cellIs" dxfId="576" priority="9" stopIfTrue="1" operator="greaterThanOrEqual">
      <formula>1</formula>
    </cfRule>
  </conditionalFormatting>
  <conditionalFormatting sqref="G182:I182">
    <cfRule type="cellIs" dxfId="575" priority="8" stopIfTrue="1" operator="greaterThanOrEqual">
      <formula>1</formula>
    </cfRule>
  </conditionalFormatting>
  <conditionalFormatting sqref="G146:I146">
    <cfRule type="cellIs" dxfId="574" priority="7" stopIfTrue="1" operator="greaterThanOrEqual">
      <formula>1</formula>
    </cfRule>
  </conditionalFormatting>
  <conditionalFormatting sqref="G158:I158">
    <cfRule type="cellIs" dxfId="573" priority="6" stopIfTrue="1" operator="greaterThanOrEqual">
      <formula>1</formula>
    </cfRule>
  </conditionalFormatting>
  <conditionalFormatting sqref="H275:I275">
    <cfRule type="cellIs" dxfId="572" priority="5" stopIfTrue="1" operator="greaterThanOrEqual">
      <formula>1</formula>
    </cfRule>
  </conditionalFormatting>
  <conditionalFormatting sqref="H287:I287">
    <cfRule type="cellIs" dxfId="571" priority="4" stopIfTrue="1" operator="greaterThanOrEqual">
      <formula>1</formula>
    </cfRule>
  </conditionalFormatting>
  <conditionalFormatting sqref="H388:I388">
    <cfRule type="cellIs" dxfId="570" priority="3" stopIfTrue="1" operator="greaterThanOrEqual">
      <formula>1</formula>
    </cfRule>
  </conditionalFormatting>
  <conditionalFormatting sqref="H400:I400">
    <cfRule type="cellIs" dxfId="569" priority="2" stopIfTrue="1" operator="greaterThanOrEqual">
      <formula>1</formula>
    </cfRule>
  </conditionalFormatting>
  <conditionalFormatting sqref="N194">
    <cfRule type="cellIs" dxfId="568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4D86-40B0-4298-842D-573209D0ECFB}">
  <sheetPr>
    <pageSetUpPr fitToPage="1"/>
  </sheetPr>
  <dimension ref="A1:R1230"/>
  <sheetViews>
    <sheetView zoomScaleNormal="100" workbookViewId="0">
      <selection activeCell="D520" sqref="D520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358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19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110.42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19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143"/>
      <c r="B9" s="144"/>
      <c r="C9" s="144"/>
      <c r="D9" s="145"/>
      <c r="E9" s="145"/>
      <c r="F9" s="145"/>
      <c r="G9" s="192"/>
      <c r="H9" s="192"/>
      <c r="I9" s="19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>
        <v>110.42</v>
      </c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192"/>
      <c r="H18" s="222" t="s">
        <v>376</v>
      </c>
      <c r="I18" s="222"/>
      <c r="J18" s="16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181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192"/>
      <c r="H19" s="192"/>
      <c r="I19" s="192"/>
      <c r="J19" s="162"/>
      <c r="K19" s="225"/>
      <c r="L19" s="225"/>
      <c r="M19" s="225"/>
      <c r="N19" s="29"/>
      <c r="O19" s="32"/>
      <c r="P19" s="32"/>
      <c r="Q19" s="83"/>
      <c r="R19" s="45"/>
    </row>
    <row r="20" spans="1:18">
      <c r="A20" s="143"/>
      <c r="B20" s="144"/>
      <c r="C20" s="144"/>
      <c r="D20" s="145"/>
      <c r="E20" s="145"/>
      <c r="F20" s="145"/>
      <c r="G20" s="192"/>
      <c r="H20" s="192"/>
      <c r="I20" s="192"/>
      <c r="J20" s="16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>
        <v>181</v>
      </c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46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192"/>
      <c r="H29" s="226" t="s">
        <v>377</v>
      </c>
      <c r="I29" s="226"/>
      <c r="J29" s="16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$3542.5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192"/>
      <c r="H30" s="219" t="s">
        <v>375</v>
      </c>
      <c r="I30" s="219"/>
      <c r="J30" s="162"/>
      <c r="K30" s="225"/>
      <c r="L30" s="225"/>
      <c r="M30" s="225"/>
      <c r="N30" s="29"/>
      <c r="O30" s="32"/>
      <c r="P30" s="32"/>
      <c r="Q30" s="83"/>
      <c r="R30" s="45"/>
    </row>
    <row r="31" spans="1:18">
      <c r="A31" s="143"/>
      <c r="B31" s="144"/>
      <c r="C31" s="144"/>
      <c r="D31" s="145"/>
      <c r="E31" s="145"/>
      <c r="F31" s="145"/>
      <c r="G31" s="192"/>
      <c r="H31" s="192"/>
      <c r="I31" s="192"/>
      <c r="J31" s="16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>
        <v>3542.5</v>
      </c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192"/>
      <c r="H41" s="226" t="s">
        <v>377</v>
      </c>
      <c r="I41" s="226"/>
      <c r="J41" s="16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$32.17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192"/>
      <c r="H42" s="219" t="s">
        <v>374</v>
      </c>
      <c r="I42" s="219"/>
      <c r="J42" s="162"/>
      <c r="K42" s="225"/>
      <c r="L42" s="225"/>
      <c r="M42" s="225"/>
      <c r="N42" s="29"/>
      <c r="O42" s="32"/>
      <c r="P42" s="32"/>
      <c r="Q42" s="83"/>
      <c r="R42" s="45"/>
    </row>
    <row r="43" spans="1:18">
      <c r="A43" s="143"/>
      <c r="B43" s="144"/>
      <c r="C43" s="144"/>
      <c r="D43" s="145"/>
      <c r="E43" s="145"/>
      <c r="F43" s="145"/>
      <c r="G43" s="192"/>
      <c r="H43" s="192"/>
      <c r="I43" s="192"/>
      <c r="J43" s="16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>
        <v>32.17</v>
      </c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192"/>
      <c r="H53" s="226" t="s">
        <v>378</v>
      </c>
      <c r="I53" s="226"/>
      <c r="J53" s="16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$42.54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192"/>
      <c r="H54" s="219" t="s">
        <v>374</v>
      </c>
      <c r="I54" s="219"/>
      <c r="J54" s="162"/>
      <c r="K54" s="225"/>
      <c r="L54" s="225"/>
      <c r="M54" s="225"/>
      <c r="N54" s="29"/>
      <c r="O54" s="32"/>
      <c r="P54" s="32"/>
      <c r="Q54" s="83"/>
      <c r="R54" s="45"/>
    </row>
    <row r="55" spans="1:18">
      <c r="A55" s="143"/>
      <c r="B55" s="144"/>
      <c r="C55" s="144"/>
      <c r="D55" s="145"/>
      <c r="E55" s="145"/>
      <c r="F55" s="145"/>
      <c r="G55" s="192"/>
      <c r="H55" s="192"/>
      <c r="I55" s="192"/>
      <c r="J55" s="16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>
        <v>42.54</v>
      </c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192"/>
      <c r="H65" s="218" t="s">
        <v>379</v>
      </c>
      <c r="I65" s="218"/>
      <c r="J65" s="162"/>
      <c r="K65" s="225" t="str">
        <f>+"Desde que nacio en sistema por cada "&amp;VALUE(D68)&amp;" kg de alimento que consumia un cerdo aumentaba un kg de peso. "</f>
        <v xml:space="preserve">Desde que nacio en sistema por cada 28.78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192"/>
      <c r="H66" s="219" t="s">
        <v>380</v>
      </c>
      <c r="I66" s="219"/>
      <c r="J66" s="162"/>
      <c r="K66" s="225"/>
      <c r="L66" s="225"/>
      <c r="M66" s="225"/>
      <c r="N66" s="29"/>
      <c r="O66" s="32"/>
      <c r="P66" s="32"/>
      <c r="Q66" s="83"/>
      <c r="R66" s="45"/>
    </row>
    <row r="67" spans="1:18">
      <c r="A67" s="143"/>
      <c r="B67" s="144"/>
      <c r="C67" s="144"/>
      <c r="D67" s="145"/>
      <c r="E67" s="145"/>
      <c r="F67" s="145"/>
      <c r="G67" s="192"/>
      <c r="H67" s="192"/>
      <c r="I67" s="192"/>
      <c r="J67" s="16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>
        <v>28.78</v>
      </c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192"/>
      <c r="H77" s="218" t="s">
        <v>381</v>
      </c>
      <c r="I77" s="218"/>
      <c r="J77" s="162"/>
      <c r="K77" s="225" t="str">
        <f>+"A la empresa le costo $"&amp;VALUE(D80)&amp;" para que un cerdo aumentara un kg de peso desde que nacio en destete. "</f>
        <v xml:space="preserve">A la empresa le costo $292.28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192"/>
      <c r="H78" s="219" t="s">
        <v>380</v>
      </c>
      <c r="I78" s="219"/>
      <c r="J78" s="162"/>
      <c r="K78" s="225"/>
      <c r="L78" s="225"/>
      <c r="M78" s="225"/>
      <c r="N78" s="29"/>
      <c r="O78" s="32"/>
      <c r="P78" s="32"/>
      <c r="Q78" s="83"/>
      <c r="R78" s="45"/>
    </row>
    <row r="79" spans="1:18">
      <c r="A79" s="143"/>
      <c r="B79" s="144"/>
      <c r="C79" s="144"/>
      <c r="D79" s="145"/>
      <c r="E79" s="145"/>
      <c r="F79" s="145"/>
      <c r="G79" s="192"/>
      <c r="H79" s="192"/>
      <c r="I79" s="192"/>
      <c r="J79" s="16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>
        <v>292.27999999999997</v>
      </c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192"/>
      <c r="H90" s="218" t="s">
        <v>382</v>
      </c>
      <c r="I90" s="218"/>
      <c r="J90" s="162"/>
      <c r="K90" s="225" t="str">
        <f>+"Al momento de pasar los cerdos a destete cada uno costaba $"&amp;VALUE(D93)&amp;"  "</f>
        <v xml:space="preserve">Al momento de pasar los cerdos a destete cada uno costaba $682.73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192"/>
      <c r="H91" s="219" t="s">
        <v>383</v>
      </c>
      <c r="I91" s="219"/>
      <c r="J91" s="16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>
        <v>682.73</v>
      </c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192"/>
      <c r="H103" s="218" t="s">
        <v>384</v>
      </c>
      <c r="I103" s="218"/>
      <c r="J103" s="162"/>
      <c r="K103" s="225" t="str">
        <f>+"Los kilogramos de alimento que se consumieron para producir un cerdo fueron "&amp;VALUE(D106)&amp;" Kg. "</f>
        <v xml:space="preserve">Los kilogramos de alimento que se consumieron para producir un cerdo fueron 52.48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192"/>
      <c r="H104" s="219" t="s">
        <v>383</v>
      </c>
      <c r="I104" s="219"/>
      <c r="J104" s="16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>
        <v>52.48</v>
      </c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192"/>
      <c r="H116" s="218" t="s">
        <v>385</v>
      </c>
      <c r="I116" s="218"/>
      <c r="J116" s="16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$412.95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192"/>
      <c r="H117" s="219" t="s">
        <v>383</v>
      </c>
      <c r="I117" s="219"/>
      <c r="J117" s="16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>
        <v>412.95</v>
      </c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192"/>
      <c r="H129" s="218" t="s">
        <v>386</v>
      </c>
      <c r="I129" s="218"/>
      <c r="J129" s="16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$24.67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192"/>
      <c r="H130" s="219" t="s">
        <v>383</v>
      </c>
      <c r="I130" s="219"/>
      <c r="J130" s="16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>
        <v>24.67</v>
      </c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192"/>
      <c r="H141" s="218" t="s">
        <v>387</v>
      </c>
      <c r="I141" s="218"/>
      <c r="J141" s="162"/>
      <c r="K141" s="225" t="str">
        <f>+"El costo del consumo de medicament preventivo para producir un cerdo fue de $"&amp;VALUE(D144)&amp;""</f>
        <v>El costo del consumo de medicament preventivo para producir un cerdo fue de $45.93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192"/>
      <c r="H142" s="219" t="s">
        <v>383</v>
      </c>
      <c r="I142" s="219"/>
      <c r="J142" s="16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>
        <v>45.93</v>
      </c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192"/>
      <c r="H153" s="218" t="s">
        <v>388</v>
      </c>
      <c r="I153" s="218"/>
      <c r="J153" s="162"/>
      <c r="K153" s="225" t="str">
        <f>+"El costo del consumo de material veterinario para producir un cerdo fue de $"&amp;VALUE(D156)&amp;""</f>
        <v>El costo del consumo de material veterinario para producir un cerdo fue de $15.2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192"/>
      <c r="H154" s="219" t="s">
        <v>383</v>
      </c>
      <c r="I154" s="219"/>
      <c r="J154" s="16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>
        <v>15.2</v>
      </c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192"/>
      <c r="H165" s="218" t="s">
        <v>389</v>
      </c>
      <c r="I165" s="218"/>
      <c r="J165" s="162"/>
      <c r="K165" s="225" t="str">
        <f>+"El monto de los gastos directos utilizados para producir un cerdo es de $"&amp;VALUE(D168)&amp;""</f>
        <v>El monto de los gastos directos utilizados para producir un cerdo es de $75.49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192"/>
      <c r="H166" s="219" t="s">
        <v>383</v>
      </c>
      <c r="I166" s="219"/>
      <c r="J166" s="16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>
        <v>75.489999999999995</v>
      </c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228" t="s">
        <v>366</v>
      </c>
      <c r="B177" s="229"/>
      <c r="C177" s="229"/>
      <c r="D177" s="230"/>
      <c r="E177" s="230"/>
      <c r="F177" s="230"/>
      <c r="G177" s="192"/>
      <c r="H177" s="218" t="s">
        <v>390</v>
      </c>
      <c r="I177" s="218"/>
      <c r="J177" s="162"/>
      <c r="K177" s="225" t="str">
        <f>+"El monto de los sueldos y prestaciones utilizados para producir un cerdo es de $"&amp;VALUE(D180)&amp;" "</f>
        <v xml:space="preserve">El monto de los sueldos y prestaciones utilizados para producir un cerdo es de $108.49 </v>
      </c>
      <c r="L177" s="225"/>
      <c r="M177" s="225"/>
      <c r="N177" s="29"/>
      <c r="O177" s="32"/>
      <c r="P177" s="32"/>
      <c r="Q177" s="83"/>
    </row>
    <row r="178" spans="1:18">
      <c r="A178" s="228"/>
      <c r="B178" s="229"/>
      <c r="C178" s="229"/>
      <c r="D178" s="230"/>
      <c r="E178" s="230"/>
      <c r="F178" s="230"/>
      <c r="G178" s="192"/>
      <c r="H178" s="219" t="s">
        <v>383</v>
      </c>
      <c r="I178" s="219"/>
      <c r="J178" s="162"/>
      <c r="K178" s="225"/>
      <c r="L178" s="225"/>
      <c r="M178" s="225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8">
      <c r="A180" s="90" t="s">
        <v>365</v>
      </c>
      <c r="B180" s="29"/>
      <c r="C180" s="29" t="s">
        <v>221</v>
      </c>
      <c r="D180" s="153">
        <v>108.49</v>
      </c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8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8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$917.18  </v>
      </c>
      <c r="L190" s="225"/>
      <c r="M190" s="225"/>
      <c r="N190" s="29"/>
      <c r="O190" s="32"/>
      <c r="P190" s="32"/>
      <c r="Q190" s="83"/>
      <c r="R190" s="45"/>
    </row>
    <row r="191" spans="1:18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  <c r="R192" s="45"/>
    </row>
    <row r="193" spans="1:18">
      <c r="A193" s="90" t="s">
        <v>429</v>
      </c>
      <c r="B193" s="29"/>
      <c r="C193" s="29" t="s">
        <v>221</v>
      </c>
      <c r="D193" s="154">
        <v>917.18</v>
      </c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228" t="s">
        <v>315</v>
      </c>
      <c r="B203" s="229"/>
      <c r="C203" s="229"/>
      <c r="D203" s="230"/>
      <c r="E203" s="230"/>
      <c r="F203" s="230"/>
      <c r="G203" s="192"/>
      <c r="H203" s="218" t="s">
        <v>379</v>
      </c>
      <c r="I203" s="218"/>
      <c r="J203" s="16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0.61 Kg de alimento. </v>
      </c>
      <c r="L203" s="225"/>
      <c r="M203" s="225"/>
      <c r="N203" s="29"/>
      <c r="O203" s="32"/>
      <c r="P203" s="32"/>
      <c r="Q203" s="83"/>
    </row>
    <row r="204" spans="1:18">
      <c r="A204" s="228"/>
      <c r="B204" s="229"/>
      <c r="C204" s="229"/>
      <c r="D204" s="230"/>
      <c r="E204" s="230"/>
      <c r="F204" s="230"/>
      <c r="G204" s="192"/>
      <c r="H204" s="219" t="s">
        <v>391</v>
      </c>
      <c r="I204" s="219"/>
      <c r="J204" s="162"/>
      <c r="K204" s="225"/>
      <c r="L204" s="225"/>
      <c r="M204" s="225"/>
      <c r="N204" s="29"/>
      <c r="O204" s="32"/>
      <c r="P204" s="32"/>
      <c r="Q204" s="83"/>
    </row>
    <row r="205" spans="1:18">
      <c r="A205" s="143"/>
      <c r="B205" s="144"/>
      <c r="C205" s="144"/>
      <c r="D205" s="145"/>
      <c r="E205" s="145"/>
      <c r="F205" s="145"/>
      <c r="G205" s="192"/>
      <c r="H205" s="192"/>
      <c r="I205" s="192"/>
      <c r="J205" s="162"/>
      <c r="K205" s="225"/>
      <c r="L205" s="225"/>
      <c r="M205" s="225"/>
      <c r="N205" s="29"/>
      <c r="O205" s="32"/>
      <c r="P205" s="32"/>
      <c r="Q205" s="83"/>
    </row>
    <row r="206" spans="1:18">
      <c r="A206" s="143"/>
      <c r="B206" s="144"/>
      <c r="C206" s="144"/>
      <c r="D206" s="129"/>
      <c r="E206" s="129"/>
      <c r="F206" s="145"/>
      <c r="G206" s="192"/>
      <c r="H206" s="33"/>
      <c r="I206" s="33"/>
      <c r="J206" s="162"/>
      <c r="K206" s="225"/>
      <c r="L206" s="225"/>
      <c r="M206" s="225"/>
      <c r="N206" s="29"/>
      <c r="O206" s="32"/>
      <c r="P206" s="32"/>
      <c r="Q206" s="83"/>
    </row>
    <row r="207" spans="1:18">
      <c r="A207" s="143"/>
      <c r="B207" s="144"/>
      <c r="C207" s="144"/>
      <c r="D207" s="129"/>
      <c r="E207" s="129"/>
      <c r="F207" s="145"/>
      <c r="G207" s="192"/>
      <c r="H207" s="33"/>
      <c r="I207" s="33"/>
      <c r="J207" s="162"/>
      <c r="K207" s="162"/>
      <c r="L207" s="162"/>
      <c r="M207" s="162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>
        <v>0.61</v>
      </c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>
      <c r="A219" s="228" t="s">
        <v>316</v>
      </c>
      <c r="B219" s="229"/>
      <c r="C219" s="229"/>
      <c r="D219" s="230"/>
      <c r="E219" s="230"/>
      <c r="F219" s="230"/>
      <c r="G219" s="192"/>
      <c r="H219" s="218" t="s">
        <v>381</v>
      </c>
      <c r="I219" s="218"/>
      <c r="J219" s="162"/>
      <c r="K219" s="225" t="str">
        <f>+"El costo de que un cerdo aumentara un kg de peso durante su destete fue de $"&amp;VALUE(D222)&amp;" "</f>
        <v xml:space="preserve">El costo de que un cerdo aumentara un kg de peso durante su destete fue de $4.72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192"/>
      <c r="H220" s="219" t="s">
        <v>391</v>
      </c>
      <c r="I220" s="219"/>
      <c r="J220" s="162"/>
      <c r="K220" s="225"/>
      <c r="L220" s="225"/>
      <c r="M220" s="225"/>
      <c r="N220" s="29"/>
      <c r="O220" s="32"/>
      <c r="P220" s="32"/>
      <c r="Q220" s="83"/>
    </row>
    <row r="221" spans="1:17">
      <c r="A221" s="143"/>
      <c r="B221" s="144"/>
      <c r="C221" s="144"/>
      <c r="D221" s="145"/>
      <c r="E221" s="145"/>
      <c r="F221" s="145"/>
      <c r="G221" s="192"/>
      <c r="H221" s="192"/>
      <c r="I221" s="192"/>
      <c r="J221" s="16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>
        <v>4.72</v>
      </c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192"/>
      <c r="H232" s="218" t="s">
        <v>384</v>
      </c>
      <c r="I232" s="218"/>
      <c r="J232" s="162"/>
      <c r="K232" s="225" t="str">
        <f>+"El alimento consumido por un cerdo durante deste fue de "&amp;VALUE(D235)&amp;" Kg."</f>
        <v>El alimento consumido por un cerdo durante deste fue de 57.11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192"/>
      <c r="H233" s="219" t="s">
        <v>392</v>
      </c>
      <c r="I233" s="219"/>
      <c r="J233" s="16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>
        <v>57.11</v>
      </c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192"/>
      <c r="H245" s="218" t="s">
        <v>385</v>
      </c>
      <c r="I245" s="218"/>
      <c r="J245" s="162"/>
      <c r="K245" s="225" t="str">
        <f>+"El costo del alimento consumido por un cerdo durante deste fue de $"&amp;VALUE(D248)&amp;""</f>
        <v>El costo del alimento consumido por un cerdo durante deste fue de $448.2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192"/>
      <c r="H246" s="219" t="s">
        <v>392</v>
      </c>
      <c r="I246" s="219"/>
      <c r="J246" s="16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>
        <v>448.2</v>
      </c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 ht="12.75" customHeight="1">
      <c r="A258" s="228" t="s">
        <v>322</v>
      </c>
      <c r="B258" s="229"/>
      <c r="C258" s="229"/>
      <c r="D258" s="230"/>
      <c r="E258" s="230"/>
      <c r="F258" s="230"/>
      <c r="G258" s="192"/>
      <c r="H258" s="218" t="s">
        <v>386</v>
      </c>
      <c r="I258" s="218"/>
      <c r="J258" s="16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$114.65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192"/>
      <c r="H259" s="219" t="s">
        <v>392</v>
      </c>
      <c r="I259" s="219"/>
      <c r="J259" s="16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>
        <v>114.65</v>
      </c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 ht="12.75" customHeight="1">
      <c r="A270" s="228" t="s">
        <v>323</v>
      </c>
      <c r="B270" s="229"/>
      <c r="C270" s="229"/>
      <c r="D270" s="230"/>
      <c r="E270" s="230"/>
      <c r="F270" s="230"/>
      <c r="G270" s="192"/>
      <c r="H270" s="218" t="s">
        <v>387</v>
      </c>
      <c r="I270" s="218"/>
      <c r="J270" s="162"/>
      <c r="K270" s="225" t="str">
        <f>+"El costo de los medicamentos preventivos aplicados a un cerdo durante deste fue de $"&amp;VALUE(D273)&amp;""</f>
        <v>El costo de los medicamentos preventivos aplicados a un cerdo durante deste fue de $100.29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192"/>
      <c r="H271" s="219" t="s">
        <v>392</v>
      </c>
      <c r="I271" s="219"/>
      <c r="J271" s="16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>
        <v>100.29</v>
      </c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 ht="12.75" customHeight="1">
      <c r="A282" s="228" t="s">
        <v>324</v>
      </c>
      <c r="B282" s="229"/>
      <c r="C282" s="229"/>
      <c r="D282" s="230"/>
      <c r="E282" s="230"/>
      <c r="F282" s="230"/>
      <c r="G282" s="192"/>
      <c r="H282" s="218" t="s">
        <v>388</v>
      </c>
      <c r="I282" s="218"/>
      <c r="J282" s="162"/>
      <c r="K282" s="225" t="str">
        <f>+"El costo del material veterinario utilizado en un cerdo durante deste fue de $"&amp;VALUE(D285)&amp;""</f>
        <v>El costo del material veterinario utilizado en un cerdo durante deste fue de $18.27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192"/>
      <c r="H283" s="219" t="s">
        <v>392</v>
      </c>
      <c r="I283" s="219"/>
      <c r="J283" s="16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>
        <v>18.27</v>
      </c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 ht="12.75" customHeight="1">
      <c r="A294" s="228" t="s">
        <v>325</v>
      </c>
      <c r="B294" s="229"/>
      <c r="C294" s="229"/>
      <c r="D294" s="230"/>
      <c r="E294" s="230"/>
      <c r="F294" s="230"/>
      <c r="G294" s="192"/>
      <c r="H294" s="218" t="s">
        <v>389</v>
      </c>
      <c r="I294" s="218"/>
      <c r="J294" s="162"/>
      <c r="K294" s="225" t="str">
        <f>+"Los gastos directos aplicados a un cerdo durante su destete fueron de $"&amp;VALUE(D297)&amp;""</f>
        <v>Los gastos directos aplicados a un cerdo durante su destete fueron de $91.98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192"/>
      <c r="H295" s="219" t="s">
        <v>392</v>
      </c>
      <c r="I295" s="219"/>
      <c r="J295" s="16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>
        <v>91.98</v>
      </c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192"/>
      <c r="H306" s="218" t="s">
        <v>390</v>
      </c>
      <c r="I306" s="218"/>
      <c r="J306" s="162"/>
      <c r="K306" s="225" t="str">
        <f>+"Los sueldos y prestaciones aplicados a un cerdo durante su destete fueron de $"&amp;VALUE(D309)&amp;""</f>
        <v>Los sueldos y prestaciones aplicados a un cerdo durante su destete fueron de $143.8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192"/>
      <c r="H307" s="219" t="s">
        <v>392</v>
      </c>
      <c r="I307" s="219"/>
      <c r="J307" s="16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>
        <v>143.80000000000001</v>
      </c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192"/>
      <c r="H319" s="218" t="s">
        <v>384</v>
      </c>
      <c r="I319" s="218"/>
      <c r="J319" s="162"/>
      <c r="K319" s="225" t="str">
        <f>+"El alimento consumido por un cerdo durante engorda fue de "&amp;VALUE(D322)&amp;" Kg."</f>
        <v>El alimento consumido por un cerdo durante engorda fue de 205.85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192"/>
      <c r="H320" s="219" t="s">
        <v>394</v>
      </c>
      <c r="I320" s="219"/>
      <c r="J320" s="16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>
        <v>205.85</v>
      </c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192"/>
      <c r="H332" s="218" t="s">
        <v>385</v>
      </c>
      <c r="I332" s="218"/>
      <c r="J332" s="162"/>
      <c r="K332" s="225" t="str">
        <f>+"El costo del alimento consumido por un cerdo durante engorda fue de $"&amp;VALUE(D335)&amp;""</f>
        <v>El costo del alimento consumido por un cerdo durante engorda fue de $2208.31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192"/>
      <c r="H333" s="219" t="s">
        <v>394</v>
      </c>
      <c r="I333" s="219"/>
      <c r="J333" s="16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>
        <v>2208.31</v>
      </c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192"/>
      <c r="H345" s="218" t="s">
        <v>379</v>
      </c>
      <c r="I345" s="218"/>
      <c r="J345" s="16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22.37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192"/>
      <c r="H346" s="219" t="s">
        <v>393</v>
      </c>
      <c r="I346" s="219"/>
      <c r="J346" s="162"/>
      <c r="K346" s="225"/>
      <c r="L346" s="225"/>
      <c r="M346" s="225"/>
      <c r="N346" s="29"/>
      <c r="O346" s="32"/>
      <c r="P346" s="32"/>
      <c r="Q346" s="83"/>
    </row>
    <row r="347" spans="1:17">
      <c r="A347" s="143"/>
      <c r="B347" s="144"/>
      <c r="C347" s="144"/>
      <c r="D347" s="145"/>
      <c r="E347" s="145"/>
      <c r="F347" s="145"/>
      <c r="G347" s="192"/>
      <c r="H347" s="192"/>
      <c r="I347" s="192"/>
      <c r="J347" s="16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>
        <v>22.37</v>
      </c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192"/>
      <c r="H358" s="218" t="s">
        <v>381</v>
      </c>
      <c r="I358" s="218"/>
      <c r="J358" s="162"/>
      <c r="K358" s="225" t="str">
        <f>+"El costo de que un cerdo aumentara un kg de peso durante su engorda fue de $"&amp;VALUE(D361)&amp;" "</f>
        <v xml:space="preserve">El costo de que un cerdo aumentara un kg de peso durante su engorda fue de $241.15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192"/>
      <c r="H359" s="219" t="s">
        <v>393</v>
      </c>
      <c r="I359" s="219"/>
      <c r="J359" s="162"/>
      <c r="K359" s="225"/>
      <c r="L359" s="225"/>
      <c r="M359" s="225"/>
      <c r="N359" s="29"/>
      <c r="O359" s="32"/>
      <c r="P359" s="32"/>
      <c r="Q359" s="83"/>
    </row>
    <row r="360" spans="1:17">
      <c r="A360" s="143"/>
      <c r="B360" s="144"/>
      <c r="C360" s="144"/>
      <c r="D360" s="145"/>
      <c r="E360" s="145"/>
      <c r="F360" s="145"/>
      <c r="G360" s="192"/>
      <c r="J360" s="16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>
        <v>241.15</v>
      </c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228" t="s">
        <v>332</v>
      </c>
      <c r="B371" s="229"/>
      <c r="C371" s="229"/>
      <c r="D371" s="230"/>
      <c r="E371" s="230"/>
      <c r="F371" s="230"/>
      <c r="G371" s="192"/>
      <c r="H371" s="218" t="s">
        <v>386</v>
      </c>
      <c r="I371" s="218"/>
      <c r="J371" s="16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$9.37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192"/>
      <c r="H372" s="219" t="s">
        <v>394</v>
      </c>
      <c r="I372" s="219"/>
      <c r="J372" s="162"/>
      <c r="K372" s="225"/>
      <c r="L372" s="225"/>
      <c r="M372" s="225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>
        <v>9.3699999999999992</v>
      </c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228" t="s">
        <v>331</v>
      </c>
      <c r="B383" s="229"/>
      <c r="C383" s="229"/>
      <c r="D383" s="230"/>
      <c r="E383" s="230"/>
      <c r="F383" s="230"/>
      <c r="G383" s="192"/>
      <c r="H383" s="218" t="s">
        <v>387</v>
      </c>
      <c r="I383" s="218"/>
      <c r="J383" s="162"/>
      <c r="K383" s="225" t="str">
        <f>+"El costo de los medicamentos preventivos aplicados a un cerdo durante engorda fue de $"&amp;VALUE(D386)&amp;""</f>
        <v>El costo de los medicamentos preventivos aplicados a un cerdo durante engorda fue de $24.58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192"/>
      <c r="H384" s="219" t="s">
        <v>394</v>
      </c>
      <c r="I384" s="219"/>
      <c r="J384" s="162"/>
      <c r="K384" s="225"/>
      <c r="L384" s="225"/>
      <c r="M384" s="225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 ht="12.75" customHeight="1">
      <c r="A386" s="128" t="s">
        <v>295</v>
      </c>
      <c r="B386" s="85"/>
      <c r="C386" s="29" t="s">
        <v>221</v>
      </c>
      <c r="D386" s="149">
        <v>24.58</v>
      </c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228" t="s">
        <v>333</v>
      </c>
      <c r="B395" s="229"/>
      <c r="C395" s="229"/>
      <c r="D395" s="230"/>
      <c r="E395" s="230"/>
      <c r="F395" s="230"/>
      <c r="G395" s="192"/>
      <c r="H395" s="218" t="s">
        <v>388</v>
      </c>
      <c r="I395" s="218"/>
      <c r="J395" s="162"/>
      <c r="K395" s="225" t="str">
        <f>+"El costo del material veterinario utilizado en un cerdo durante engorda fue de $"&amp;VALUE(D398)&amp;""</f>
        <v>El costo del material veterinario utilizado en un cerdo durante engorda fue de $14.88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192"/>
      <c r="H396" s="219" t="s">
        <v>394</v>
      </c>
      <c r="I396" s="219"/>
      <c r="J396" s="16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 ht="12.75" customHeight="1">
      <c r="A398" s="128" t="s">
        <v>297</v>
      </c>
      <c r="B398" s="118"/>
      <c r="C398" s="29" t="s">
        <v>221</v>
      </c>
      <c r="D398" s="149">
        <v>14.88</v>
      </c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228" t="s">
        <v>334</v>
      </c>
      <c r="B407" s="229"/>
      <c r="C407" s="229"/>
      <c r="D407" s="230"/>
      <c r="E407" s="230"/>
      <c r="F407" s="230"/>
      <c r="G407" s="192"/>
      <c r="H407" s="218" t="s">
        <v>389</v>
      </c>
      <c r="I407" s="218"/>
      <c r="J407" s="162"/>
      <c r="K407" s="225" t="str">
        <f>+"Los gastos directos aplicados a un cerdo durante su engorda fueron de $"&amp;VALUE(D410)&amp;""</f>
        <v>Los gastos directos aplicados a un cerdo durante su engorda fueron de $19.6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192"/>
      <c r="H408" s="219" t="s">
        <v>394</v>
      </c>
      <c r="I408" s="219"/>
      <c r="J408" s="16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>
        <v>19.600000000000001</v>
      </c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192"/>
      <c r="H419" s="218" t="s">
        <v>390</v>
      </c>
      <c r="I419" s="218"/>
      <c r="J419" s="162"/>
      <c r="K419" s="225" t="str">
        <f>+"Los sueldos y prestaciones aplicados a un cerdo durante su engorda fueron de $"&amp;VALUE(D422)&amp;""</f>
        <v>Los sueldos y prestaciones aplicados a un cerdo durante su engorda fueron de $62.08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192"/>
      <c r="H420" s="219" t="s">
        <v>394</v>
      </c>
      <c r="I420" s="219"/>
      <c r="J420" s="16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>
        <v>62.08</v>
      </c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234" t="s">
        <v>275</v>
      </c>
      <c r="B432" s="235"/>
      <c r="C432" s="235"/>
      <c r="D432" s="235"/>
      <c r="E432" s="235"/>
      <c r="F432" s="235"/>
      <c r="G432" s="193"/>
      <c r="H432" s="233" t="s">
        <v>397</v>
      </c>
      <c r="I432" s="233"/>
      <c r="J432" s="163"/>
      <c r="K432" s="225" t="str">
        <f>+"Del total de cerdos que se destetaron el "&amp;VALUE(D435*100)&amp;"% murieron"</f>
        <v>Del total de cerdos que se destetaron el 6.25%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193"/>
      <c r="H433" s="221" t="s">
        <v>395</v>
      </c>
      <c r="I433" s="221"/>
      <c r="J433" s="163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>
        <v>6.25E-2</v>
      </c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228" t="s">
        <v>369</v>
      </c>
      <c r="B444" s="229"/>
      <c r="C444" s="229"/>
      <c r="D444" s="230"/>
      <c r="E444" s="230"/>
      <c r="F444" s="230"/>
      <c r="G444" s="192"/>
      <c r="H444" s="220" t="s">
        <v>396</v>
      </c>
      <c r="I444" s="220"/>
      <c r="J444" s="188"/>
      <c r="K444" s="225" t="str">
        <f>+"Las muertes en destete fueron "&amp;VALUE(D447)&amp;"."</f>
        <v>Las muertes en destete fueron 40.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192"/>
      <c r="H445" s="192"/>
      <c r="I445" s="192"/>
      <c r="J445" s="188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>
        <v>40</v>
      </c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189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234" t="s">
        <v>336</v>
      </c>
      <c r="B456" s="235"/>
      <c r="C456" s="235"/>
      <c r="D456" s="235"/>
      <c r="E456" s="235"/>
      <c r="F456" s="235"/>
      <c r="G456" s="193"/>
      <c r="H456" s="220" t="s">
        <v>396</v>
      </c>
      <c r="I456" s="220"/>
      <c r="J456" s="163"/>
      <c r="K456" s="225" t="str">
        <f>+"Del total de cerdos que se destetaron el "&amp;VALUE(D459*100)&amp;"% murieron en destete"</f>
        <v>Del total de cerdos que se destetaron el 2.72%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193"/>
      <c r="H457" s="221" t="s">
        <v>395</v>
      </c>
      <c r="I457" s="221"/>
      <c r="J457" s="163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>
        <v>2.7199999999999998E-2</v>
      </c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228" t="s">
        <v>337</v>
      </c>
      <c r="B468" s="229"/>
      <c r="C468" s="229"/>
      <c r="D468" s="230"/>
      <c r="E468" s="230"/>
      <c r="F468" s="230"/>
      <c r="G468" s="192"/>
      <c r="H468" s="220" t="s">
        <v>398</v>
      </c>
      <c r="I468" s="220"/>
      <c r="J468" s="162"/>
      <c r="K468" s="225" t="str">
        <f>+"Lo que se pudo haber recuperado si hubieran llegado a venta las muertes es  $"&amp;VALUE(D471)&amp;""</f>
        <v>Lo que se pudo haber recuperado si hubieran llegado a venta las muertes es  $38054.48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192"/>
      <c r="H469" s="192"/>
      <c r="I469" s="192"/>
      <c r="J469" s="16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>
        <v>38054.480000000003</v>
      </c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146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228" t="s">
        <v>341</v>
      </c>
      <c r="B480" s="229"/>
      <c r="C480" s="229"/>
      <c r="D480" s="230"/>
      <c r="E480" s="230"/>
      <c r="F480" s="230"/>
      <c r="G480" s="192"/>
      <c r="H480" s="222" t="s">
        <v>399</v>
      </c>
      <c r="I480" s="222"/>
      <c r="J480" s="162"/>
      <c r="K480" s="225" t="str">
        <f>+"Los días en promedio que llegaron a vivir en corral los cerdos que murieron fueron "&amp;VALUE(D483)&amp;""</f>
        <v>Los días en promedio que llegaron a vivir en corral los cerdos que murieron fueron 68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192"/>
      <c r="H481" s="192"/>
      <c r="I481" s="192"/>
      <c r="J481" s="16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>
        <v>68</v>
      </c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146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192"/>
      <c r="H492" s="220" t="s">
        <v>400</v>
      </c>
      <c r="I492" s="220"/>
      <c r="J492" s="188"/>
      <c r="K492" s="225" t="str">
        <f>+"Las muertes en emgorda fueron "&amp;VALUE(D495)&amp;"."</f>
        <v>Las muertes en emgorda fueron 88.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192"/>
      <c r="H493" s="192"/>
      <c r="I493" s="192"/>
      <c r="J493" s="188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>
        <v>88</v>
      </c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189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>
      <c r="A504" s="234" t="s">
        <v>343</v>
      </c>
      <c r="B504" s="235"/>
      <c r="C504" s="235"/>
      <c r="D504" s="235"/>
      <c r="E504" s="235"/>
      <c r="F504" s="235"/>
      <c r="G504" s="193"/>
      <c r="H504" s="220" t="s">
        <v>400</v>
      </c>
      <c r="I504" s="220"/>
      <c r="J504" s="163"/>
      <c r="K504" s="225" t="str">
        <f>+"Del total de cerdos que entraron a engorda el "&amp;VALUE(D507*100)&amp;"% murieron en engorda"</f>
        <v>Del total de cerdos que entraron a engorda el 4.24% murieron en engorda</v>
      </c>
      <c r="L504" s="225"/>
      <c r="M504" s="225"/>
      <c r="N504" s="85"/>
      <c r="O504" s="32"/>
      <c r="P504" s="32"/>
      <c r="Q504" s="83"/>
    </row>
    <row r="505" spans="1:17" ht="12.75" customHeight="1">
      <c r="A505" s="234"/>
      <c r="B505" s="235"/>
      <c r="C505" s="235"/>
      <c r="D505" s="235"/>
      <c r="E505" s="235"/>
      <c r="F505" s="235"/>
      <c r="G505" s="193"/>
      <c r="H505" s="221" t="s">
        <v>401</v>
      </c>
      <c r="I505" s="221"/>
      <c r="J505" s="163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>
        <v>4.24E-2</v>
      </c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>
      <c r="A516" s="228" t="s">
        <v>344</v>
      </c>
      <c r="B516" s="229"/>
      <c r="C516" s="229"/>
      <c r="D516" s="230"/>
      <c r="E516" s="230"/>
      <c r="F516" s="230"/>
      <c r="G516" s="192"/>
      <c r="H516" s="220" t="s">
        <v>402</v>
      </c>
      <c r="I516" s="220"/>
      <c r="J516" s="162"/>
      <c r="K516" s="225" t="str">
        <f>+"Lo que se pudo haber recuperado si hubieran llegado a venta las muertes es  $"&amp;VALUE(D519)&amp;""</f>
        <v>Lo que se pudo haber recuperado si hubieran llegado a venta las muertes es  $352607.18</v>
      </c>
      <c r="L516" s="225"/>
      <c r="M516" s="225"/>
      <c r="N516" s="29"/>
      <c r="O516" s="32"/>
      <c r="P516" s="32"/>
      <c r="Q516" s="83"/>
    </row>
    <row r="517" spans="1:17" ht="12.75" customHeight="1">
      <c r="A517" s="228"/>
      <c r="B517" s="229"/>
      <c r="C517" s="229"/>
      <c r="D517" s="230"/>
      <c r="E517" s="230"/>
      <c r="F517" s="230"/>
      <c r="G517" s="192"/>
      <c r="H517" s="192"/>
      <c r="I517" s="192"/>
      <c r="J517" s="16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>
        <v>352607.18</v>
      </c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146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>
      <c r="A528" s="228" t="s">
        <v>342</v>
      </c>
      <c r="B528" s="229"/>
      <c r="C528" s="229"/>
      <c r="D528" s="230"/>
      <c r="E528" s="230"/>
      <c r="F528" s="230"/>
      <c r="G528" s="192"/>
      <c r="H528" s="222" t="s">
        <v>399</v>
      </c>
      <c r="I528" s="222"/>
      <c r="J528" s="162"/>
      <c r="K528" s="225" t="str">
        <f>+"Los días en promedio que llegaron a vivir en corral los cerdos que murieron fueron "&amp;VALUE(D531)&amp;""</f>
        <v>Los días en promedio que llegaron a vivir en corral los cerdos que murieron fueron 149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192"/>
      <c r="H529" s="192"/>
      <c r="I529" s="192"/>
      <c r="J529" s="16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>
        <v>149</v>
      </c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146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192"/>
      <c r="H541" s="223" t="s">
        <v>405</v>
      </c>
      <c r="I541" s="223"/>
      <c r="J541" s="16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192"/>
      <c r="H542" s="224" t="s">
        <v>406</v>
      </c>
      <c r="I542" s="224"/>
      <c r="J542" s="16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166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192"/>
      <c r="H553" s="223" t="s">
        <v>403</v>
      </c>
      <c r="I553" s="223"/>
      <c r="J553" s="16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192"/>
      <c r="H554" s="224" t="s">
        <v>404</v>
      </c>
      <c r="I554" s="224"/>
      <c r="J554" s="16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H358:I358"/>
    <mergeCell ref="H359:I359"/>
    <mergeCell ref="H371:I371"/>
    <mergeCell ref="H372:I372"/>
    <mergeCell ref="A480:F481"/>
    <mergeCell ref="A483:B483"/>
    <mergeCell ref="A504:F505"/>
    <mergeCell ref="K419:M422"/>
    <mergeCell ref="K432:M435"/>
    <mergeCell ref="K456:M459"/>
    <mergeCell ref="K468:M471"/>
    <mergeCell ref="H433:I433"/>
    <mergeCell ref="H444:I444"/>
    <mergeCell ref="H456:I456"/>
    <mergeCell ref="H457:I457"/>
    <mergeCell ref="H468:I468"/>
    <mergeCell ref="H480:I480"/>
    <mergeCell ref="H492:I492"/>
    <mergeCell ref="H504:I504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A428:Q428"/>
    <mergeCell ref="A432:F433"/>
    <mergeCell ref="A456:F457"/>
    <mergeCell ref="O466:P466"/>
    <mergeCell ref="A468:F469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542:I542"/>
    <mergeCell ref="H553:I553"/>
    <mergeCell ref="H554:I554"/>
    <mergeCell ref="H383:I383"/>
    <mergeCell ref="H384:I384"/>
    <mergeCell ref="H395:I395"/>
    <mergeCell ref="H396:I396"/>
    <mergeCell ref="H407:I407"/>
    <mergeCell ref="H408:I408"/>
    <mergeCell ref="H419:I419"/>
    <mergeCell ref="H420:I420"/>
    <mergeCell ref="H432:I432"/>
    <mergeCell ref="O188:P188"/>
    <mergeCell ref="A190:F191"/>
    <mergeCell ref="H190:I190"/>
    <mergeCell ref="K190:M193"/>
    <mergeCell ref="H191:I191"/>
    <mergeCell ref="H505:I505"/>
    <mergeCell ref="H516:I516"/>
    <mergeCell ref="H528:I528"/>
    <mergeCell ref="H541:I541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O539:P539"/>
    <mergeCell ref="A541:F542"/>
    <mergeCell ref="O514:P514"/>
    <mergeCell ref="A419:F420"/>
    <mergeCell ref="A471:B471"/>
    <mergeCell ref="O478:P478"/>
  </mergeCells>
  <conditionalFormatting sqref="N11">
    <cfRule type="cellIs" dxfId="567" priority="70" stopIfTrue="1" operator="lessThanOrEqual">
      <formula>1</formula>
    </cfRule>
  </conditionalFormatting>
  <conditionalFormatting sqref="E522">
    <cfRule type="cellIs" dxfId="566" priority="71" stopIfTrue="1" operator="lessThanOrEqual">
      <formula>0.1</formula>
    </cfRule>
  </conditionalFormatting>
  <conditionalFormatting sqref="N545 P548:P550">
    <cfRule type="cellIs" dxfId="565" priority="72" stopIfTrue="1" operator="greaterThanOrEqual">
      <formula>1</formula>
    </cfRule>
  </conditionalFormatting>
  <conditionalFormatting sqref="N422 N420 F424 B424 N412">
    <cfRule type="cellIs" dxfId="564" priority="69" stopIfTrue="1" operator="greaterThanOrEqual">
      <formula>1</formula>
    </cfRule>
  </conditionalFormatting>
  <conditionalFormatting sqref="N386 N384 F388 B388 N376">
    <cfRule type="cellIs" dxfId="563" priority="68" stopIfTrue="1" operator="greaterThanOrEqual">
      <formula>1</formula>
    </cfRule>
  </conditionalFormatting>
  <conditionalFormatting sqref="N375">
    <cfRule type="cellIs" dxfId="562" priority="64" stopIfTrue="1" operator="lessThanOrEqual">
      <formula>1</formula>
    </cfRule>
  </conditionalFormatting>
  <conditionalFormatting sqref="N349">
    <cfRule type="cellIs" dxfId="561" priority="67" stopIfTrue="1" operator="lessThanOrEqual">
      <formula>1</formula>
    </cfRule>
  </conditionalFormatting>
  <conditionalFormatting sqref="N387">
    <cfRule type="cellIs" dxfId="560" priority="63" stopIfTrue="1" operator="lessThanOrEqual">
      <formula>1</formula>
    </cfRule>
  </conditionalFormatting>
  <conditionalFormatting sqref="N336">
    <cfRule type="cellIs" dxfId="559" priority="66" stopIfTrue="1" operator="lessThanOrEqual">
      <formula>1</formula>
    </cfRule>
  </conditionalFormatting>
  <conditionalFormatting sqref="N362">
    <cfRule type="cellIs" dxfId="558" priority="65" stopIfTrue="1" operator="lessThanOrEqual">
      <formula>1</formula>
    </cfRule>
  </conditionalFormatting>
  <conditionalFormatting sqref="N399">
    <cfRule type="cellIs" dxfId="557" priority="61" stopIfTrue="1" operator="lessThanOrEqual">
      <formula>1</formula>
    </cfRule>
  </conditionalFormatting>
  <conditionalFormatting sqref="N411">
    <cfRule type="cellIs" dxfId="556" priority="60" stopIfTrue="1" operator="lessThanOrEqual">
      <formula>1</formula>
    </cfRule>
  </conditionalFormatting>
  <conditionalFormatting sqref="N398 N396 F400 B400">
    <cfRule type="cellIs" dxfId="555" priority="62" stopIfTrue="1" operator="greaterThanOrEqual">
      <formula>1</formula>
    </cfRule>
  </conditionalFormatting>
  <conditionalFormatting sqref="N423">
    <cfRule type="cellIs" dxfId="554" priority="59" stopIfTrue="1" operator="lessThanOrEqual">
      <formula>1</formula>
    </cfRule>
  </conditionalFormatting>
  <conditionalFormatting sqref="N508">
    <cfRule type="cellIs" dxfId="553" priority="58" stopIfTrue="1" operator="lessThanOrEqual">
      <formula>1</formula>
    </cfRule>
  </conditionalFormatting>
  <conditionalFormatting sqref="N236">
    <cfRule type="cellIs" dxfId="552" priority="41" stopIfTrue="1" operator="lessThanOrEqual">
      <formula>1</formula>
    </cfRule>
  </conditionalFormatting>
  <conditionalFormatting sqref="N107">
    <cfRule type="cellIs" dxfId="551" priority="31" stopIfTrue="1" operator="lessThanOrEqual">
      <formula>1</formula>
    </cfRule>
  </conditionalFormatting>
  <conditionalFormatting sqref="E534">
    <cfRule type="cellIs" dxfId="550" priority="57" stopIfTrue="1" operator="lessThanOrEqual">
      <formula>0.1</formula>
    </cfRule>
  </conditionalFormatting>
  <conditionalFormatting sqref="E474">
    <cfRule type="cellIs" dxfId="549" priority="56" stopIfTrue="1" operator="lessThanOrEqual">
      <formula>0.1</formula>
    </cfRule>
  </conditionalFormatting>
  <conditionalFormatting sqref="N309 N307 F311 B311 N299">
    <cfRule type="cellIs" dxfId="548" priority="55" stopIfTrue="1" operator="greaterThanOrEqual">
      <formula>1</formula>
    </cfRule>
  </conditionalFormatting>
  <conditionalFormatting sqref="N273 N271 F275 B275 N263">
    <cfRule type="cellIs" dxfId="547" priority="54" stopIfTrue="1" operator="greaterThanOrEqual">
      <formula>1</formula>
    </cfRule>
  </conditionalFormatting>
  <conditionalFormatting sqref="N262">
    <cfRule type="cellIs" dxfId="546" priority="50" stopIfTrue="1" operator="lessThanOrEqual">
      <formula>1</formula>
    </cfRule>
  </conditionalFormatting>
  <conditionalFormatting sqref="N210">
    <cfRule type="cellIs" dxfId="545" priority="53" stopIfTrue="1" operator="lessThanOrEqual">
      <formula>1</formula>
    </cfRule>
  </conditionalFormatting>
  <conditionalFormatting sqref="N274">
    <cfRule type="cellIs" dxfId="544" priority="49" stopIfTrue="1" operator="lessThanOrEqual">
      <formula>1</formula>
    </cfRule>
  </conditionalFormatting>
  <conditionalFormatting sqref="N249">
    <cfRule type="cellIs" dxfId="543" priority="52" stopIfTrue="1" operator="lessThanOrEqual">
      <formula>1</formula>
    </cfRule>
  </conditionalFormatting>
  <conditionalFormatting sqref="N223">
    <cfRule type="cellIs" dxfId="542" priority="51" stopIfTrue="1" operator="lessThanOrEqual">
      <formula>1</formula>
    </cfRule>
  </conditionalFormatting>
  <conditionalFormatting sqref="N286">
    <cfRule type="cellIs" dxfId="541" priority="47" stopIfTrue="1" operator="lessThanOrEqual">
      <formula>1</formula>
    </cfRule>
  </conditionalFormatting>
  <conditionalFormatting sqref="N298">
    <cfRule type="cellIs" dxfId="540" priority="46" stopIfTrue="1" operator="lessThanOrEqual">
      <formula>1</formula>
    </cfRule>
  </conditionalFormatting>
  <conditionalFormatting sqref="N285 N283 F287 B287">
    <cfRule type="cellIs" dxfId="539" priority="48" stopIfTrue="1" operator="greaterThanOrEqual">
      <formula>1</formula>
    </cfRule>
  </conditionalFormatting>
  <conditionalFormatting sqref="N310">
    <cfRule type="cellIs" dxfId="538" priority="45" stopIfTrue="1" operator="lessThanOrEqual">
      <formula>1</formula>
    </cfRule>
  </conditionalFormatting>
  <conditionalFormatting sqref="N460">
    <cfRule type="cellIs" dxfId="537" priority="44" stopIfTrue="1" operator="lessThanOrEqual">
      <formula>1</formula>
    </cfRule>
  </conditionalFormatting>
  <conditionalFormatting sqref="E486">
    <cfRule type="cellIs" dxfId="536" priority="43" stopIfTrue="1" operator="lessThanOrEqual">
      <formula>0.1</formula>
    </cfRule>
  </conditionalFormatting>
  <conditionalFormatting sqref="N323">
    <cfRule type="cellIs" dxfId="535" priority="42" stopIfTrue="1" operator="lessThanOrEqual">
      <formula>1</formula>
    </cfRule>
  </conditionalFormatting>
  <conditionalFormatting sqref="N94">
    <cfRule type="cellIs" dxfId="534" priority="30" stopIfTrue="1" operator="lessThanOrEqual">
      <formula>1</formula>
    </cfRule>
  </conditionalFormatting>
  <conditionalFormatting sqref="N180 N178 F182 B182 N170">
    <cfRule type="cellIs" dxfId="533" priority="40" stopIfTrue="1" operator="greaterThanOrEqual">
      <formula>1</formula>
    </cfRule>
  </conditionalFormatting>
  <conditionalFormatting sqref="N144 N142 F146 B146 N134">
    <cfRule type="cellIs" dxfId="532" priority="39" stopIfTrue="1" operator="greaterThanOrEqual">
      <formula>1</formula>
    </cfRule>
  </conditionalFormatting>
  <conditionalFormatting sqref="N133">
    <cfRule type="cellIs" dxfId="531" priority="37" stopIfTrue="1" operator="lessThanOrEqual">
      <formula>1</formula>
    </cfRule>
  </conditionalFormatting>
  <conditionalFormatting sqref="N120">
    <cfRule type="cellIs" dxfId="530" priority="38" stopIfTrue="1" operator="lessThanOrEqual">
      <formula>1</formula>
    </cfRule>
  </conditionalFormatting>
  <conditionalFormatting sqref="N145">
    <cfRule type="cellIs" dxfId="529" priority="36" stopIfTrue="1" operator="lessThanOrEqual">
      <formula>1</formula>
    </cfRule>
  </conditionalFormatting>
  <conditionalFormatting sqref="N157">
    <cfRule type="cellIs" dxfId="528" priority="34" stopIfTrue="1" operator="lessThanOrEqual">
      <formula>1</formula>
    </cfRule>
  </conditionalFormatting>
  <conditionalFormatting sqref="N169">
    <cfRule type="cellIs" dxfId="527" priority="33" stopIfTrue="1" operator="lessThanOrEqual">
      <formula>1</formula>
    </cfRule>
  </conditionalFormatting>
  <conditionalFormatting sqref="N156 N154 F158 B158">
    <cfRule type="cellIs" dxfId="526" priority="35" stopIfTrue="1" operator="greaterThanOrEqual">
      <formula>1</formula>
    </cfRule>
  </conditionalFormatting>
  <conditionalFormatting sqref="N181">
    <cfRule type="cellIs" dxfId="525" priority="32" stopIfTrue="1" operator="lessThanOrEqual">
      <formula>1</formula>
    </cfRule>
  </conditionalFormatting>
  <conditionalFormatting sqref="N436">
    <cfRule type="cellIs" dxfId="524" priority="29" stopIfTrue="1" operator="lessThanOrEqual">
      <formula>1</formula>
    </cfRule>
  </conditionalFormatting>
  <conditionalFormatting sqref="K400:M400">
    <cfRule type="cellIs" dxfId="523" priority="18" stopIfTrue="1" operator="greaterThanOrEqual">
      <formula>1</formula>
    </cfRule>
  </conditionalFormatting>
  <conditionalFormatting sqref="J424:M424">
    <cfRule type="cellIs" dxfId="522" priority="28" stopIfTrue="1" operator="greaterThanOrEqual">
      <formula>1</formula>
    </cfRule>
  </conditionalFormatting>
  <conditionalFormatting sqref="J388">
    <cfRule type="cellIs" dxfId="521" priority="27" stopIfTrue="1" operator="greaterThanOrEqual">
      <formula>1</formula>
    </cfRule>
  </conditionalFormatting>
  <conditionalFormatting sqref="J400">
    <cfRule type="cellIs" dxfId="520" priority="26" stopIfTrue="1" operator="greaterThanOrEqual">
      <formula>1</formula>
    </cfRule>
  </conditionalFormatting>
  <conditionalFormatting sqref="J311:M311">
    <cfRule type="cellIs" dxfId="519" priority="25" stopIfTrue="1" operator="greaterThanOrEqual">
      <formula>1</formula>
    </cfRule>
  </conditionalFormatting>
  <conditionalFormatting sqref="J275:M275">
    <cfRule type="cellIs" dxfId="518" priority="24" stopIfTrue="1" operator="greaterThanOrEqual">
      <formula>1</formula>
    </cfRule>
  </conditionalFormatting>
  <conditionalFormatting sqref="J287:M287">
    <cfRule type="cellIs" dxfId="517" priority="23" stopIfTrue="1" operator="greaterThanOrEqual">
      <formula>1</formula>
    </cfRule>
  </conditionalFormatting>
  <conditionalFormatting sqref="J182:M182">
    <cfRule type="cellIs" dxfId="516" priority="22" stopIfTrue="1" operator="greaterThanOrEqual">
      <formula>1</formula>
    </cfRule>
  </conditionalFormatting>
  <conditionalFormatting sqref="J146:M146">
    <cfRule type="cellIs" dxfId="515" priority="21" stopIfTrue="1" operator="greaterThanOrEqual">
      <formula>1</formula>
    </cfRule>
  </conditionalFormatting>
  <conditionalFormatting sqref="J158:M158">
    <cfRule type="cellIs" dxfId="514" priority="20" stopIfTrue="1" operator="greaterThanOrEqual">
      <formula>1</formula>
    </cfRule>
  </conditionalFormatting>
  <conditionalFormatting sqref="K388:M388">
    <cfRule type="cellIs" dxfId="513" priority="19" stopIfTrue="1" operator="greaterThanOrEqual">
      <formula>1</formula>
    </cfRule>
  </conditionalFormatting>
  <conditionalFormatting sqref="E450">
    <cfRule type="cellIs" dxfId="512" priority="16" stopIfTrue="1" operator="lessThanOrEqual">
      <formula>0.1</formula>
    </cfRule>
  </conditionalFormatting>
  <conditionalFormatting sqref="E498">
    <cfRule type="cellIs" dxfId="511" priority="15" stopIfTrue="1" operator="lessThanOrEqual">
      <formula>0.1</formula>
    </cfRule>
  </conditionalFormatting>
  <conditionalFormatting sqref="G424:I424">
    <cfRule type="cellIs" dxfId="510" priority="14" stopIfTrue="1" operator="greaterThanOrEqual">
      <formula>1</formula>
    </cfRule>
  </conditionalFormatting>
  <conditionalFormatting sqref="G388">
    <cfRule type="cellIs" dxfId="509" priority="13" stopIfTrue="1" operator="greaterThanOrEqual">
      <formula>1</formula>
    </cfRule>
  </conditionalFormatting>
  <conditionalFormatting sqref="G400">
    <cfRule type="cellIs" dxfId="508" priority="12" stopIfTrue="1" operator="greaterThanOrEqual">
      <formula>1</formula>
    </cfRule>
  </conditionalFormatting>
  <conditionalFormatting sqref="G311:I311">
    <cfRule type="cellIs" dxfId="507" priority="11" stopIfTrue="1" operator="greaterThanOrEqual">
      <formula>1</formula>
    </cfRule>
  </conditionalFormatting>
  <conditionalFormatting sqref="G275">
    <cfRule type="cellIs" dxfId="506" priority="10" stopIfTrue="1" operator="greaterThanOrEqual">
      <formula>1</formula>
    </cfRule>
  </conditionalFormatting>
  <conditionalFormatting sqref="G287">
    <cfRule type="cellIs" dxfId="505" priority="9" stopIfTrue="1" operator="greaterThanOrEqual">
      <formula>1</formula>
    </cfRule>
  </conditionalFormatting>
  <conditionalFormatting sqref="G182:I182">
    <cfRule type="cellIs" dxfId="504" priority="8" stopIfTrue="1" operator="greaterThanOrEqual">
      <formula>1</formula>
    </cfRule>
  </conditionalFormatting>
  <conditionalFormatting sqref="G146:I146">
    <cfRule type="cellIs" dxfId="503" priority="7" stopIfTrue="1" operator="greaterThanOrEqual">
      <formula>1</formula>
    </cfRule>
  </conditionalFormatting>
  <conditionalFormatting sqref="G158:I158">
    <cfRule type="cellIs" dxfId="502" priority="6" stopIfTrue="1" operator="greaterThanOrEqual">
      <formula>1</formula>
    </cfRule>
  </conditionalFormatting>
  <conditionalFormatting sqref="H275:I275">
    <cfRule type="cellIs" dxfId="501" priority="5" stopIfTrue="1" operator="greaterThanOrEqual">
      <formula>1</formula>
    </cfRule>
  </conditionalFormatting>
  <conditionalFormatting sqref="H287:I287">
    <cfRule type="cellIs" dxfId="500" priority="4" stopIfTrue="1" operator="greaterThanOrEqual">
      <formula>1</formula>
    </cfRule>
  </conditionalFormatting>
  <conditionalFormatting sqref="H388:I388">
    <cfRule type="cellIs" dxfId="499" priority="3" stopIfTrue="1" operator="greaterThanOrEqual">
      <formula>1</formula>
    </cfRule>
  </conditionalFormatting>
  <conditionalFormatting sqref="H400:I400">
    <cfRule type="cellIs" dxfId="498" priority="2" stopIfTrue="1" operator="greaterThanOrEqual">
      <formula>1</formula>
    </cfRule>
  </conditionalFormatting>
  <conditionalFormatting sqref="N194">
    <cfRule type="cellIs" dxfId="497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B21F-DDB3-4BF3-89CA-701DBE185B99}">
  <sheetPr>
    <pageSetUpPr fitToPage="1"/>
  </sheetPr>
  <dimension ref="A1:R1230"/>
  <sheetViews>
    <sheetView topLeftCell="A184" zoomScaleNormal="100" workbookViewId="0">
      <selection activeCell="D195" sqref="D195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364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19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115.39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19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143"/>
      <c r="B9" s="144"/>
      <c r="C9" s="144"/>
      <c r="D9" s="145"/>
      <c r="E9" s="145"/>
      <c r="F9" s="145"/>
      <c r="G9" s="192"/>
      <c r="H9" s="192"/>
      <c r="I9" s="19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>
        <v>115.39</v>
      </c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192"/>
      <c r="H18" s="222" t="s">
        <v>376</v>
      </c>
      <c r="I18" s="222"/>
      <c r="J18" s="16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184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192"/>
      <c r="H19" s="192"/>
      <c r="I19" s="192"/>
      <c r="J19" s="162"/>
      <c r="K19" s="225"/>
      <c r="L19" s="225"/>
      <c r="M19" s="225"/>
      <c r="N19" s="29"/>
      <c r="O19" s="32"/>
      <c r="P19" s="32"/>
      <c r="Q19" s="83"/>
      <c r="R19" s="45"/>
    </row>
    <row r="20" spans="1:18">
      <c r="A20" s="143"/>
      <c r="B20" s="144"/>
      <c r="C20" s="144"/>
      <c r="D20" s="145"/>
      <c r="E20" s="145"/>
      <c r="F20" s="145"/>
      <c r="G20" s="192"/>
      <c r="H20" s="192"/>
      <c r="I20" s="192"/>
      <c r="J20" s="16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>
        <v>184</v>
      </c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46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192"/>
      <c r="H29" s="226" t="s">
        <v>377</v>
      </c>
      <c r="I29" s="226"/>
      <c r="J29" s="16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$3912.22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192"/>
      <c r="H30" s="219" t="s">
        <v>375</v>
      </c>
      <c r="I30" s="219"/>
      <c r="J30" s="162"/>
      <c r="K30" s="225"/>
      <c r="L30" s="225"/>
      <c r="M30" s="225"/>
      <c r="N30" s="29"/>
      <c r="O30" s="32"/>
      <c r="P30" s="32"/>
      <c r="Q30" s="83"/>
      <c r="R30" s="45"/>
    </row>
    <row r="31" spans="1:18">
      <c r="A31" s="143"/>
      <c r="B31" s="144"/>
      <c r="C31" s="144"/>
      <c r="D31" s="145"/>
      <c r="E31" s="145"/>
      <c r="F31" s="145"/>
      <c r="G31" s="192"/>
      <c r="H31" s="192"/>
      <c r="I31" s="192"/>
      <c r="J31" s="16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>
        <v>3912.22</v>
      </c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192"/>
      <c r="H41" s="226" t="s">
        <v>377</v>
      </c>
      <c r="I41" s="226"/>
      <c r="J41" s="16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$34.27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192"/>
      <c r="H42" s="219" t="s">
        <v>374</v>
      </c>
      <c r="I42" s="219"/>
      <c r="J42" s="162"/>
      <c r="K42" s="225"/>
      <c r="L42" s="225"/>
      <c r="M42" s="225"/>
      <c r="N42" s="29"/>
      <c r="O42" s="32"/>
      <c r="P42" s="32"/>
      <c r="Q42" s="83"/>
      <c r="R42" s="45"/>
    </row>
    <row r="43" spans="1:18">
      <c r="A43" s="143"/>
      <c r="B43" s="144"/>
      <c r="C43" s="144"/>
      <c r="D43" s="145"/>
      <c r="E43" s="145"/>
      <c r="F43" s="145"/>
      <c r="G43" s="192"/>
      <c r="H43" s="192"/>
      <c r="I43" s="192"/>
      <c r="J43" s="16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>
        <v>34.270000000000003</v>
      </c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192"/>
      <c r="H53" s="226" t="s">
        <v>378</v>
      </c>
      <c r="I53" s="226"/>
      <c r="J53" s="16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$43.77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192"/>
      <c r="H54" s="219" t="s">
        <v>374</v>
      </c>
      <c r="I54" s="219"/>
      <c r="J54" s="162"/>
      <c r="K54" s="225"/>
      <c r="L54" s="225"/>
      <c r="M54" s="225"/>
      <c r="N54" s="29"/>
      <c r="O54" s="32"/>
      <c r="P54" s="32"/>
      <c r="Q54" s="83"/>
      <c r="R54" s="45"/>
    </row>
    <row r="55" spans="1:18">
      <c r="A55" s="143"/>
      <c r="B55" s="144"/>
      <c r="C55" s="144"/>
      <c r="D55" s="145"/>
      <c r="E55" s="145"/>
      <c r="F55" s="145"/>
      <c r="G55" s="192"/>
      <c r="H55" s="192"/>
      <c r="I55" s="192"/>
      <c r="J55" s="16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>
        <v>43.77</v>
      </c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192"/>
      <c r="H65" s="218" t="s">
        <v>379</v>
      </c>
      <c r="I65" s="218"/>
      <c r="J65" s="162"/>
      <c r="K65" s="225" t="str">
        <f>+"Desde que nacio en sistema por cada "&amp;VALUE(D68)&amp;" kg de alimento que consumia un cerdo aumentaba un kg de peso. "</f>
        <v xml:space="preserve">Desde que nacio en sistema por cada 29.43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192"/>
      <c r="H66" s="219" t="s">
        <v>380</v>
      </c>
      <c r="I66" s="219"/>
      <c r="J66" s="162"/>
      <c r="K66" s="225"/>
      <c r="L66" s="225"/>
      <c r="M66" s="225"/>
      <c r="N66" s="29"/>
      <c r="O66" s="32"/>
      <c r="P66" s="32"/>
      <c r="Q66" s="83"/>
      <c r="R66" s="45"/>
    </row>
    <row r="67" spans="1:18">
      <c r="A67" s="143"/>
      <c r="B67" s="144"/>
      <c r="C67" s="144"/>
      <c r="D67" s="145"/>
      <c r="E67" s="145"/>
      <c r="F67" s="145"/>
      <c r="G67" s="192"/>
      <c r="H67" s="192"/>
      <c r="I67" s="192"/>
      <c r="J67" s="16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>
        <v>29.43</v>
      </c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192"/>
      <c r="H77" s="218" t="s">
        <v>381</v>
      </c>
      <c r="I77" s="218"/>
      <c r="J77" s="162"/>
      <c r="K77" s="225" t="str">
        <f>+"A la empresa le costo $"&amp;VALUE(D80)&amp;" para que un cerdo aumentara un kg de peso desde que nacio en destete. "</f>
        <v xml:space="preserve">A la empresa le costo $299.66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192"/>
      <c r="H78" s="219" t="s">
        <v>380</v>
      </c>
      <c r="I78" s="219"/>
      <c r="J78" s="162"/>
      <c r="K78" s="225"/>
      <c r="L78" s="225"/>
      <c r="M78" s="225"/>
      <c r="N78" s="29"/>
      <c r="O78" s="32"/>
      <c r="P78" s="32"/>
      <c r="Q78" s="83"/>
      <c r="R78" s="45"/>
    </row>
    <row r="79" spans="1:18">
      <c r="A79" s="143"/>
      <c r="B79" s="144"/>
      <c r="C79" s="144"/>
      <c r="D79" s="145"/>
      <c r="E79" s="145"/>
      <c r="F79" s="145"/>
      <c r="G79" s="192"/>
      <c r="H79" s="192"/>
      <c r="I79" s="192"/>
      <c r="J79" s="16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>
        <v>299.66000000000003</v>
      </c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192"/>
      <c r="H90" s="218" t="s">
        <v>382</v>
      </c>
      <c r="I90" s="218"/>
      <c r="J90" s="162"/>
      <c r="K90" s="225" t="str">
        <f>+"Al momento de pasar los cerdos a destete cada uno costaba $"&amp;VALUE(D93)&amp;"  "</f>
        <v xml:space="preserve">Al momento de pasar los cerdos a destete cada uno costaba $769.92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192"/>
      <c r="H91" s="219" t="s">
        <v>383</v>
      </c>
      <c r="I91" s="219"/>
      <c r="J91" s="16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>
        <v>769.92</v>
      </c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192"/>
      <c r="H103" s="218" t="s">
        <v>384</v>
      </c>
      <c r="I103" s="218"/>
      <c r="J103" s="162"/>
      <c r="K103" s="225" t="str">
        <f>+"Los kilogramos de alimento que se consumieron para producir un cerdo fueron "&amp;VALUE(D106)&amp;" Kg. "</f>
        <v xml:space="preserve">Los kilogramos de alimento que se consumieron para producir un cerdo fueron 54.49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192"/>
      <c r="H104" s="219" t="s">
        <v>383</v>
      </c>
      <c r="I104" s="219"/>
      <c r="J104" s="16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>
        <v>54.49</v>
      </c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192"/>
      <c r="H116" s="218" t="s">
        <v>385</v>
      </c>
      <c r="I116" s="218"/>
      <c r="J116" s="16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$429.94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192"/>
      <c r="H117" s="219" t="s">
        <v>383</v>
      </c>
      <c r="I117" s="219"/>
      <c r="J117" s="16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>
        <v>429.94</v>
      </c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192"/>
      <c r="H129" s="218" t="s">
        <v>386</v>
      </c>
      <c r="I129" s="218"/>
      <c r="J129" s="16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$68.45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192"/>
      <c r="H130" s="219" t="s">
        <v>383</v>
      </c>
      <c r="I130" s="219"/>
      <c r="J130" s="16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>
        <v>68.45</v>
      </c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192"/>
      <c r="H141" s="218" t="s">
        <v>387</v>
      </c>
      <c r="I141" s="218"/>
      <c r="J141" s="162"/>
      <c r="K141" s="225" t="str">
        <f>+"El costo del consumo de medicament preventivo para producir un cerdo fue de $"&amp;VALUE(D144)&amp;""</f>
        <v>El costo del consumo de medicament preventivo para producir un cerdo fue de $76.73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192"/>
      <c r="H142" s="219" t="s">
        <v>383</v>
      </c>
      <c r="I142" s="219"/>
      <c r="J142" s="16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>
        <v>76.73</v>
      </c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192"/>
      <c r="H153" s="218" t="s">
        <v>388</v>
      </c>
      <c r="I153" s="218"/>
      <c r="J153" s="162"/>
      <c r="K153" s="225" t="str">
        <f>+"El costo del consumo de material veterinario para producir un cerdo fue de $"&amp;VALUE(D156)&amp;""</f>
        <v>El costo del consumo de material veterinario para producir un cerdo fue de $19.48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192"/>
      <c r="H154" s="219" t="s">
        <v>383</v>
      </c>
      <c r="I154" s="219"/>
      <c r="J154" s="16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>
        <v>19.48</v>
      </c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192"/>
      <c r="H165" s="218" t="s">
        <v>389</v>
      </c>
      <c r="I165" s="218"/>
      <c r="J165" s="162"/>
      <c r="K165" s="225" t="str">
        <f>+"El monto de los gastos directos utilizados para producir un cerdo es de $"&amp;VALUE(D168)&amp;""</f>
        <v>El monto de los gastos directos utilizados para producir un cerdo es de $69.97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192"/>
      <c r="H166" s="219" t="s">
        <v>383</v>
      </c>
      <c r="I166" s="219"/>
      <c r="J166" s="16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>
        <v>69.97</v>
      </c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228" t="s">
        <v>366</v>
      </c>
      <c r="B177" s="229"/>
      <c r="C177" s="229"/>
      <c r="D177" s="230"/>
      <c r="E177" s="230"/>
      <c r="F177" s="230"/>
      <c r="G177" s="192"/>
      <c r="H177" s="218" t="s">
        <v>390</v>
      </c>
      <c r="I177" s="218"/>
      <c r="J177" s="162"/>
      <c r="K177" s="225" t="str">
        <f>+"El monto de los sueldos y prestaciones utilizados para producir un cerdo es de $"&amp;VALUE(D180)&amp;" "</f>
        <v xml:space="preserve">El monto de los sueldos y prestaciones utilizados para producir un cerdo es de $102.8 </v>
      </c>
      <c r="L177" s="225"/>
      <c r="M177" s="225"/>
      <c r="N177" s="29"/>
      <c r="O177" s="32"/>
      <c r="P177" s="32"/>
      <c r="Q177" s="83"/>
    </row>
    <row r="178" spans="1:18">
      <c r="A178" s="228"/>
      <c r="B178" s="229"/>
      <c r="C178" s="229"/>
      <c r="D178" s="230"/>
      <c r="E178" s="230"/>
      <c r="F178" s="230"/>
      <c r="G178" s="192"/>
      <c r="H178" s="219" t="s">
        <v>383</v>
      </c>
      <c r="I178" s="219"/>
      <c r="J178" s="162"/>
      <c r="K178" s="225"/>
      <c r="L178" s="225"/>
      <c r="M178" s="225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8">
      <c r="A180" s="90" t="s">
        <v>365</v>
      </c>
      <c r="B180" s="29"/>
      <c r="C180" s="29" t="s">
        <v>221</v>
      </c>
      <c r="D180" s="153">
        <v>102.8</v>
      </c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8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8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$1033.18  </v>
      </c>
      <c r="L190" s="225"/>
      <c r="M190" s="225"/>
      <c r="N190" s="29"/>
      <c r="O190" s="32"/>
      <c r="P190" s="32"/>
      <c r="Q190" s="83"/>
      <c r="R190" s="45"/>
    </row>
    <row r="191" spans="1:18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  <c r="R192" s="45"/>
    </row>
    <row r="193" spans="1:18">
      <c r="A193" s="90" t="s">
        <v>429</v>
      </c>
      <c r="B193" s="29"/>
      <c r="C193" s="29" t="s">
        <v>221</v>
      </c>
      <c r="D193" s="154">
        <v>1033.18</v>
      </c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228" t="s">
        <v>315</v>
      </c>
      <c r="B203" s="229"/>
      <c r="C203" s="229"/>
      <c r="D203" s="230"/>
      <c r="E203" s="230"/>
      <c r="F203" s="230"/>
      <c r="G203" s="192"/>
      <c r="H203" s="218" t="s">
        <v>379</v>
      </c>
      <c r="I203" s="218"/>
      <c r="J203" s="16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0.63 Kg de alimento. </v>
      </c>
      <c r="L203" s="225"/>
      <c r="M203" s="225"/>
      <c r="N203" s="29"/>
      <c r="O203" s="32"/>
      <c r="P203" s="32"/>
      <c r="Q203" s="83"/>
    </row>
    <row r="204" spans="1:18">
      <c r="A204" s="228"/>
      <c r="B204" s="229"/>
      <c r="C204" s="229"/>
      <c r="D204" s="230"/>
      <c r="E204" s="230"/>
      <c r="F204" s="230"/>
      <c r="G204" s="192"/>
      <c r="H204" s="219" t="s">
        <v>391</v>
      </c>
      <c r="I204" s="219"/>
      <c r="J204" s="162"/>
      <c r="K204" s="225"/>
      <c r="L204" s="225"/>
      <c r="M204" s="225"/>
      <c r="N204" s="29"/>
      <c r="O204" s="32"/>
      <c r="P204" s="32"/>
      <c r="Q204" s="83"/>
    </row>
    <row r="205" spans="1:18">
      <c r="A205" s="143"/>
      <c r="B205" s="144"/>
      <c r="C205" s="144"/>
      <c r="D205" s="145"/>
      <c r="E205" s="145"/>
      <c r="F205" s="145"/>
      <c r="G205" s="192"/>
      <c r="H205" s="192"/>
      <c r="I205" s="192"/>
      <c r="J205" s="162"/>
      <c r="K205" s="225"/>
      <c r="L205" s="225"/>
      <c r="M205" s="225"/>
      <c r="N205" s="29"/>
      <c r="O205" s="32"/>
      <c r="P205" s="32"/>
      <c r="Q205" s="83"/>
    </row>
    <row r="206" spans="1:18">
      <c r="A206" s="143"/>
      <c r="B206" s="144"/>
      <c r="C206" s="144"/>
      <c r="D206" s="129"/>
      <c r="E206" s="129"/>
      <c r="F206" s="145"/>
      <c r="G206" s="192"/>
      <c r="H206" s="33"/>
      <c r="I206" s="33"/>
      <c r="J206" s="162"/>
      <c r="K206" s="225"/>
      <c r="L206" s="225"/>
      <c r="M206" s="225"/>
      <c r="N206" s="29"/>
      <c r="O206" s="32"/>
      <c r="P206" s="32"/>
      <c r="Q206" s="83"/>
    </row>
    <row r="207" spans="1:18">
      <c r="A207" s="143"/>
      <c r="B207" s="144"/>
      <c r="C207" s="144"/>
      <c r="D207" s="129"/>
      <c r="E207" s="129"/>
      <c r="F207" s="145"/>
      <c r="G207" s="192"/>
      <c r="H207" s="33"/>
      <c r="I207" s="33"/>
      <c r="J207" s="162"/>
      <c r="K207" s="162"/>
      <c r="L207" s="162"/>
      <c r="M207" s="162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>
        <v>0.63</v>
      </c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>
      <c r="A219" s="228" t="s">
        <v>316</v>
      </c>
      <c r="B219" s="229"/>
      <c r="C219" s="229"/>
      <c r="D219" s="230"/>
      <c r="E219" s="230"/>
      <c r="F219" s="230"/>
      <c r="G219" s="192"/>
      <c r="H219" s="218" t="s">
        <v>381</v>
      </c>
      <c r="I219" s="218"/>
      <c r="J219" s="162"/>
      <c r="K219" s="225" t="str">
        <f>+"El costo de que un cerdo aumentara un kg de peso durante su destete fue de $"&amp;VALUE(D222)&amp;" "</f>
        <v xml:space="preserve">El costo de que un cerdo aumentara un kg de peso durante su destete fue de $4.58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192"/>
      <c r="H220" s="219" t="s">
        <v>391</v>
      </c>
      <c r="I220" s="219"/>
      <c r="J220" s="162"/>
      <c r="K220" s="225"/>
      <c r="L220" s="225"/>
      <c r="M220" s="225"/>
      <c r="N220" s="29"/>
      <c r="O220" s="32"/>
      <c r="P220" s="32"/>
      <c r="Q220" s="83"/>
    </row>
    <row r="221" spans="1:17">
      <c r="A221" s="143"/>
      <c r="B221" s="144"/>
      <c r="C221" s="144"/>
      <c r="D221" s="145"/>
      <c r="E221" s="145"/>
      <c r="F221" s="145"/>
      <c r="G221" s="192"/>
      <c r="H221" s="192"/>
      <c r="I221" s="192"/>
      <c r="J221" s="16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>
        <v>4.58</v>
      </c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192"/>
      <c r="H232" s="218" t="s">
        <v>384</v>
      </c>
      <c r="I232" s="218"/>
      <c r="J232" s="162"/>
      <c r="K232" s="225" t="str">
        <f>+"El alimento consumido por un cerdo durante deste fue de "&amp;VALUE(D235)&amp;" Kg."</f>
        <v>El alimento consumido por un cerdo durante deste fue de 60.82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192"/>
      <c r="H233" s="219" t="s">
        <v>392</v>
      </c>
      <c r="I233" s="219"/>
      <c r="J233" s="16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>
        <v>60.82</v>
      </c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192"/>
      <c r="H245" s="218" t="s">
        <v>385</v>
      </c>
      <c r="I245" s="218"/>
      <c r="J245" s="162"/>
      <c r="K245" s="225" t="str">
        <f>+"El costo del alimento consumido por un cerdo durante deste fue de $"&amp;VALUE(D248)&amp;""</f>
        <v>El costo del alimento consumido por un cerdo durante deste fue de $472.71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192"/>
      <c r="H246" s="219" t="s">
        <v>392</v>
      </c>
      <c r="I246" s="219"/>
      <c r="J246" s="16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>
        <v>472.71</v>
      </c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 ht="12.75" customHeight="1">
      <c r="A258" s="228" t="s">
        <v>322</v>
      </c>
      <c r="B258" s="229"/>
      <c r="C258" s="229"/>
      <c r="D258" s="230"/>
      <c r="E258" s="230"/>
      <c r="F258" s="230"/>
      <c r="G258" s="192"/>
      <c r="H258" s="218" t="s">
        <v>386</v>
      </c>
      <c r="I258" s="218"/>
      <c r="J258" s="16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$151.92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192"/>
      <c r="H259" s="219" t="s">
        <v>392</v>
      </c>
      <c r="I259" s="219"/>
      <c r="J259" s="16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>
        <v>151.91999999999999</v>
      </c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 ht="12.75" customHeight="1">
      <c r="A270" s="228" t="s">
        <v>323</v>
      </c>
      <c r="B270" s="229"/>
      <c r="C270" s="229"/>
      <c r="D270" s="230"/>
      <c r="E270" s="230"/>
      <c r="F270" s="230"/>
      <c r="G270" s="192"/>
      <c r="H270" s="218" t="s">
        <v>387</v>
      </c>
      <c r="I270" s="218"/>
      <c r="J270" s="162"/>
      <c r="K270" s="225" t="str">
        <f>+"El costo de los medicamentos preventivos aplicados a un cerdo durante deste fue de $"&amp;VALUE(D273)&amp;""</f>
        <v>El costo de los medicamentos preventivos aplicados a un cerdo durante deste fue de $140.87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192"/>
      <c r="H271" s="219" t="s">
        <v>392</v>
      </c>
      <c r="I271" s="219"/>
      <c r="J271" s="16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>
        <v>140.87</v>
      </c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 ht="12.75" customHeight="1">
      <c r="A282" s="228" t="s">
        <v>324</v>
      </c>
      <c r="B282" s="229"/>
      <c r="C282" s="229"/>
      <c r="D282" s="230"/>
      <c r="E282" s="230"/>
      <c r="F282" s="230"/>
      <c r="G282" s="192"/>
      <c r="H282" s="218" t="s">
        <v>388</v>
      </c>
      <c r="I282" s="218"/>
      <c r="J282" s="162"/>
      <c r="K282" s="225" t="str">
        <f>+"El costo del material veterinario utilizado en un cerdo durante deste fue de $"&amp;VALUE(D285)&amp;""</f>
        <v>El costo del material veterinario utilizado en un cerdo durante deste fue de $27.01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192"/>
      <c r="H283" s="219" t="s">
        <v>392</v>
      </c>
      <c r="I283" s="219"/>
      <c r="J283" s="16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>
        <v>27.01</v>
      </c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 ht="12.75" customHeight="1">
      <c r="A294" s="228" t="s">
        <v>325</v>
      </c>
      <c r="B294" s="229"/>
      <c r="C294" s="229"/>
      <c r="D294" s="230"/>
      <c r="E294" s="230"/>
      <c r="F294" s="230"/>
      <c r="G294" s="192"/>
      <c r="H294" s="218" t="s">
        <v>389</v>
      </c>
      <c r="I294" s="218"/>
      <c r="J294" s="162"/>
      <c r="K294" s="225" t="str">
        <f>+"Los gastos directos aplicados a un cerdo durante su destete fueron de $"&amp;VALUE(D297)&amp;""</f>
        <v>Los gastos directos aplicados a un cerdo durante su destete fueron de $93.58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192"/>
      <c r="H295" s="219" t="s">
        <v>392</v>
      </c>
      <c r="I295" s="219"/>
      <c r="J295" s="16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>
        <v>93.58</v>
      </c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192"/>
      <c r="H306" s="218" t="s">
        <v>390</v>
      </c>
      <c r="I306" s="218"/>
      <c r="J306" s="162"/>
      <c r="K306" s="225" t="str">
        <f>+"Los sueldos y prestaciones aplicados a un cerdo durante su destete fueron de $"&amp;VALUE(D309)&amp;""</f>
        <v>Los sueldos y prestaciones aplicados a un cerdo durante su destete fueron de $147.09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192"/>
      <c r="H307" s="219" t="s">
        <v>392</v>
      </c>
      <c r="I307" s="219"/>
      <c r="J307" s="16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>
        <v>147.09</v>
      </c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192"/>
      <c r="H319" s="218" t="s">
        <v>384</v>
      </c>
      <c r="I319" s="218"/>
      <c r="J319" s="162"/>
      <c r="K319" s="225" t="str">
        <f>+"El alimento consumido por un cerdo durante engorda fue de "&amp;VALUE(D322)&amp;" Kg."</f>
        <v>El alimento consumido por un cerdo durante engorda fue de 230.24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192"/>
      <c r="H320" s="219" t="s">
        <v>394</v>
      </c>
      <c r="I320" s="219"/>
      <c r="J320" s="16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>
        <v>230.24</v>
      </c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192"/>
      <c r="H332" s="218" t="s">
        <v>385</v>
      </c>
      <c r="I332" s="218"/>
      <c r="J332" s="162"/>
      <c r="K332" s="225" t="str">
        <f>+"El costo del alimento consumido por un cerdo durante engorda fue de $"&amp;VALUE(D335)&amp;""</f>
        <v>El costo del alimento consumido por un cerdo durante engorda fue de $2411.3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192"/>
      <c r="H333" s="219" t="s">
        <v>394</v>
      </c>
      <c r="I333" s="219"/>
      <c r="J333" s="16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>
        <v>2411.3000000000002</v>
      </c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192"/>
      <c r="H345" s="218" t="s">
        <v>379</v>
      </c>
      <c r="I345" s="218"/>
      <c r="J345" s="16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23.03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192"/>
      <c r="H346" s="219" t="s">
        <v>393</v>
      </c>
      <c r="I346" s="219"/>
      <c r="J346" s="162"/>
      <c r="K346" s="225"/>
      <c r="L346" s="225"/>
      <c r="M346" s="225"/>
      <c r="N346" s="29"/>
      <c r="O346" s="32"/>
      <c r="P346" s="32"/>
      <c r="Q346" s="83"/>
    </row>
    <row r="347" spans="1:17">
      <c r="A347" s="143"/>
      <c r="B347" s="144"/>
      <c r="C347" s="144"/>
      <c r="D347" s="145"/>
      <c r="E347" s="145"/>
      <c r="F347" s="145"/>
      <c r="G347" s="192"/>
      <c r="H347" s="192"/>
      <c r="I347" s="192"/>
      <c r="J347" s="16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>
        <v>23.03</v>
      </c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192"/>
      <c r="H358" s="218" t="s">
        <v>381</v>
      </c>
      <c r="I358" s="218"/>
      <c r="J358" s="162"/>
      <c r="K358" s="225" t="str">
        <f>+"El costo de que un cerdo aumentara un kg de peso durante su engorda fue de $"&amp;VALUE(D361)&amp;" "</f>
        <v xml:space="preserve">El costo de que un cerdo aumentara un kg de peso durante su engorda fue de $249.93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192"/>
      <c r="H359" s="219" t="s">
        <v>393</v>
      </c>
      <c r="I359" s="219"/>
      <c r="J359" s="162"/>
      <c r="K359" s="225"/>
      <c r="L359" s="225"/>
      <c r="M359" s="225"/>
      <c r="N359" s="29"/>
      <c r="O359" s="32"/>
      <c r="P359" s="32"/>
      <c r="Q359" s="83"/>
    </row>
    <row r="360" spans="1:17">
      <c r="A360" s="143"/>
      <c r="B360" s="144"/>
      <c r="C360" s="144"/>
      <c r="D360" s="145"/>
      <c r="E360" s="145"/>
      <c r="F360" s="145"/>
      <c r="G360" s="192"/>
      <c r="J360" s="16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>
        <v>249.93</v>
      </c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228" t="s">
        <v>332</v>
      </c>
      <c r="B371" s="229"/>
      <c r="C371" s="229"/>
      <c r="D371" s="230"/>
      <c r="E371" s="230"/>
      <c r="F371" s="230"/>
      <c r="G371" s="192"/>
      <c r="H371" s="218" t="s">
        <v>386</v>
      </c>
      <c r="I371" s="218"/>
      <c r="J371" s="16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$12.14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192"/>
      <c r="H372" s="219" t="s">
        <v>394</v>
      </c>
      <c r="I372" s="219"/>
      <c r="J372" s="162"/>
      <c r="K372" s="225"/>
      <c r="L372" s="225"/>
      <c r="M372" s="225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>
        <v>12.14</v>
      </c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228" t="s">
        <v>331</v>
      </c>
      <c r="B383" s="229"/>
      <c r="C383" s="229"/>
      <c r="D383" s="230"/>
      <c r="E383" s="230"/>
      <c r="F383" s="230"/>
      <c r="G383" s="192"/>
      <c r="H383" s="218" t="s">
        <v>387</v>
      </c>
      <c r="I383" s="218"/>
      <c r="J383" s="162"/>
      <c r="K383" s="225" t="str">
        <f>+"El costo de los medicamentos preventivos aplicados a un cerdo durante engorda fue de $"&amp;VALUE(D386)&amp;""</f>
        <v>El costo de los medicamentos preventivos aplicados a un cerdo durante engorda fue de $42.15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192"/>
      <c r="H384" s="219" t="s">
        <v>394</v>
      </c>
      <c r="I384" s="219"/>
      <c r="J384" s="162"/>
      <c r="K384" s="225"/>
      <c r="L384" s="225"/>
      <c r="M384" s="225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 ht="12.75" customHeight="1">
      <c r="A386" s="128" t="s">
        <v>295</v>
      </c>
      <c r="B386" s="85"/>
      <c r="C386" s="29" t="s">
        <v>221</v>
      </c>
      <c r="D386" s="149">
        <v>42.15</v>
      </c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228" t="s">
        <v>333</v>
      </c>
      <c r="B395" s="229"/>
      <c r="C395" s="229"/>
      <c r="D395" s="230"/>
      <c r="E395" s="230"/>
      <c r="F395" s="230"/>
      <c r="G395" s="192"/>
      <c r="H395" s="218" t="s">
        <v>388</v>
      </c>
      <c r="I395" s="218"/>
      <c r="J395" s="162"/>
      <c r="K395" s="225" t="str">
        <f>+"El costo del material veterinario utilizado en un cerdo durante engorda fue de $"&amp;VALUE(D398)&amp;""</f>
        <v>El costo del material veterinario utilizado en un cerdo durante engorda fue de $22.28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192"/>
      <c r="H396" s="219" t="s">
        <v>394</v>
      </c>
      <c r="I396" s="219"/>
      <c r="J396" s="16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 ht="12.75" customHeight="1">
      <c r="A398" s="128" t="s">
        <v>297</v>
      </c>
      <c r="B398" s="118"/>
      <c r="C398" s="29" t="s">
        <v>221</v>
      </c>
      <c r="D398" s="149">
        <v>22.28</v>
      </c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228" t="s">
        <v>334</v>
      </c>
      <c r="B407" s="229"/>
      <c r="C407" s="229"/>
      <c r="D407" s="230"/>
      <c r="E407" s="230"/>
      <c r="F407" s="230"/>
      <c r="G407" s="192"/>
      <c r="H407" s="218" t="s">
        <v>389</v>
      </c>
      <c r="I407" s="218"/>
      <c r="J407" s="162"/>
      <c r="K407" s="225" t="str">
        <f>+"Los gastos directos aplicados a un cerdo durante su engorda fueron de $"&amp;VALUE(D410)&amp;""</f>
        <v>Los gastos directos aplicados a un cerdo durante su engorda fueron de $25.93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192"/>
      <c r="H408" s="219" t="s">
        <v>394</v>
      </c>
      <c r="I408" s="219"/>
      <c r="J408" s="16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>
        <v>25.93</v>
      </c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192"/>
      <c r="H419" s="218" t="s">
        <v>390</v>
      </c>
      <c r="I419" s="218"/>
      <c r="J419" s="162"/>
      <c r="K419" s="225" t="str">
        <f>+"Los sueldos y prestaciones aplicados a un cerdo durante su engorda fueron de $"&amp;VALUE(D422)&amp;""</f>
        <v>Los sueldos y prestaciones aplicados a un cerdo durante su engorda fueron de $73.76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192"/>
      <c r="H420" s="219" t="s">
        <v>394</v>
      </c>
      <c r="I420" s="219"/>
      <c r="J420" s="16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>
        <v>73.760000000000005</v>
      </c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234" t="s">
        <v>275</v>
      </c>
      <c r="B432" s="235"/>
      <c r="C432" s="235"/>
      <c r="D432" s="235"/>
      <c r="E432" s="235"/>
      <c r="F432" s="235"/>
      <c r="G432" s="193"/>
      <c r="H432" s="233" t="s">
        <v>397</v>
      </c>
      <c r="I432" s="233"/>
      <c r="J432" s="163"/>
      <c r="K432" s="225" t="str">
        <f>+"Del total de cerdos que se destetaron el "&amp;VALUE(D435*100)&amp;"% murieron"</f>
        <v>Del total de cerdos que se destetaron el 8.47%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193"/>
      <c r="H433" s="221" t="s">
        <v>395</v>
      </c>
      <c r="I433" s="221"/>
      <c r="J433" s="163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>
        <v>8.4699999999999998E-2</v>
      </c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228" t="s">
        <v>369</v>
      </c>
      <c r="B444" s="229"/>
      <c r="C444" s="229"/>
      <c r="D444" s="230"/>
      <c r="E444" s="230"/>
      <c r="F444" s="230"/>
      <c r="G444" s="192"/>
      <c r="H444" s="220" t="s">
        <v>396</v>
      </c>
      <c r="I444" s="220"/>
      <c r="J444" s="188"/>
      <c r="K444" s="225" t="str">
        <f>+"Las muertes en destete fueron "&amp;VALUE(D447)&amp;"."</f>
        <v>Las muertes en destete fueron 18.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192"/>
      <c r="H445" s="192"/>
      <c r="I445" s="192"/>
      <c r="J445" s="188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>
        <v>18</v>
      </c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189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234" t="s">
        <v>336</v>
      </c>
      <c r="B456" s="235"/>
      <c r="C456" s="235"/>
      <c r="D456" s="235"/>
      <c r="E456" s="235"/>
      <c r="F456" s="235"/>
      <c r="G456" s="193"/>
      <c r="H456" s="220" t="s">
        <v>396</v>
      </c>
      <c r="I456" s="220"/>
      <c r="J456" s="163"/>
      <c r="K456" s="225" t="str">
        <f>+"Del total de cerdos que se destetaron el "&amp;VALUE(D459*100)&amp;"% murieron en destete"</f>
        <v>Del total de cerdos que se destetaron el 2%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193"/>
      <c r="H457" s="221" t="s">
        <v>395</v>
      </c>
      <c r="I457" s="221"/>
      <c r="J457" s="163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>
        <v>0.02</v>
      </c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228" t="s">
        <v>337</v>
      </c>
      <c r="B468" s="229"/>
      <c r="C468" s="229"/>
      <c r="D468" s="230"/>
      <c r="E468" s="230"/>
      <c r="F468" s="230"/>
      <c r="G468" s="192"/>
      <c r="H468" s="220" t="s">
        <v>398</v>
      </c>
      <c r="I468" s="220"/>
      <c r="J468" s="162"/>
      <c r="K468" s="225" t="str">
        <f>+"Lo que se pudo haber recuperado si hubieran llegado a venta las muertes es  $"&amp;VALUE(D471)&amp;""</f>
        <v>Lo que se pudo haber recuperado si hubieran llegado a venta las muertes es  $19918.24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192"/>
      <c r="H469" s="192"/>
      <c r="I469" s="192"/>
      <c r="J469" s="16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>
        <v>19918.240000000002</v>
      </c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146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228" t="s">
        <v>341</v>
      </c>
      <c r="B480" s="229"/>
      <c r="C480" s="229"/>
      <c r="D480" s="230"/>
      <c r="E480" s="230"/>
      <c r="F480" s="230"/>
      <c r="G480" s="192"/>
      <c r="H480" s="222" t="s">
        <v>399</v>
      </c>
      <c r="I480" s="222"/>
      <c r="J480" s="162"/>
      <c r="K480" s="225" t="str">
        <f>+"Los días en promedio que llegaron a vivir en corral los cerdos que murieron fueron "&amp;VALUE(D483)&amp;""</f>
        <v>Los días en promedio que llegaron a vivir en corral los cerdos que murieron fueron 61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192"/>
      <c r="H481" s="192"/>
      <c r="I481" s="192"/>
      <c r="J481" s="16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>
        <v>61</v>
      </c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146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192"/>
      <c r="H492" s="220" t="s">
        <v>400</v>
      </c>
      <c r="I492" s="220"/>
      <c r="J492" s="188"/>
      <c r="K492" s="225" t="str">
        <f>+"Las muertes en emgorda fueron "&amp;VALUE(D495)&amp;"."</f>
        <v>Las muertes en emgorda fueron 140.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192"/>
      <c r="H493" s="192"/>
      <c r="I493" s="192"/>
      <c r="J493" s="188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>
        <v>140</v>
      </c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189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>
      <c r="A504" s="234" t="s">
        <v>343</v>
      </c>
      <c r="B504" s="235"/>
      <c r="C504" s="235"/>
      <c r="D504" s="235"/>
      <c r="E504" s="235"/>
      <c r="F504" s="235"/>
      <c r="G504" s="193"/>
      <c r="H504" s="220" t="s">
        <v>400</v>
      </c>
      <c r="I504" s="220"/>
      <c r="J504" s="163"/>
      <c r="K504" s="225" t="str">
        <f>+"Del total de cerdos que entraron a engorda el "&amp;VALUE(D507*100)&amp;"% murieron en engorda"</f>
        <v>Del total de cerdos que entraron a engorda el 7.08% murieron en engorda</v>
      </c>
      <c r="L504" s="225"/>
      <c r="M504" s="225"/>
      <c r="N504" s="85"/>
      <c r="O504" s="32"/>
      <c r="P504" s="32"/>
      <c r="Q504" s="83"/>
    </row>
    <row r="505" spans="1:17" ht="12.75" customHeight="1">
      <c r="A505" s="234"/>
      <c r="B505" s="235"/>
      <c r="C505" s="235"/>
      <c r="D505" s="235"/>
      <c r="E505" s="235"/>
      <c r="F505" s="235"/>
      <c r="G505" s="193"/>
      <c r="H505" s="221" t="s">
        <v>401</v>
      </c>
      <c r="I505" s="221"/>
      <c r="J505" s="163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>
        <v>7.0800000000000002E-2</v>
      </c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>
      <c r="A516" s="228" t="s">
        <v>344</v>
      </c>
      <c r="B516" s="229"/>
      <c r="C516" s="229"/>
      <c r="D516" s="230"/>
      <c r="E516" s="230"/>
      <c r="F516" s="230"/>
      <c r="G516" s="192"/>
      <c r="H516" s="220" t="s">
        <v>402</v>
      </c>
      <c r="I516" s="220"/>
      <c r="J516" s="162"/>
      <c r="K516" s="225" t="str">
        <f>+"Lo que se pudo haber recuperado si hubieran llegado a venta las muertes es  $"&amp;VALUE(D519)&amp;""</f>
        <v>Lo que se pudo haber recuperado si hubieran llegado a venta las muertes es  $646029.15</v>
      </c>
      <c r="L516" s="225"/>
      <c r="M516" s="225"/>
      <c r="N516" s="29"/>
      <c r="O516" s="32"/>
      <c r="P516" s="32"/>
      <c r="Q516" s="83"/>
    </row>
    <row r="517" spans="1:17" ht="12.75" customHeight="1">
      <c r="A517" s="228"/>
      <c r="B517" s="229"/>
      <c r="C517" s="229"/>
      <c r="D517" s="230"/>
      <c r="E517" s="230"/>
      <c r="F517" s="230"/>
      <c r="G517" s="192"/>
      <c r="H517" s="192"/>
      <c r="I517" s="192"/>
      <c r="J517" s="16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>
        <v>646029.15</v>
      </c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146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>
      <c r="A528" s="228" t="s">
        <v>342</v>
      </c>
      <c r="B528" s="229"/>
      <c r="C528" s="229"/>
      <c r="D528" s="230"/>
      <c r="E528" s="230"/>
      <c r="F528" s="230"/>
      <c r="G528" s="192"/>
      <c r="H528" s="222" t="s">
        <v>399</v>
      </c>
      <c r="I528" s="222"/>
      <c r="J528" s="162"/>
      <c r="K528" s="225" t="str">
        <f>+"Los días en promedio que llegaron a vivir en corral los cerdos que murieron fueron "&amp;VALUE(D531)&amp;""</f>
        <v>Los días en promedio que llegaron a vivir en corral los cerdos que murieron fueron 125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192"/>
      <c r="H529" s="192"/>
      <c r="I529" s="192"/>
      <c r="J529" s="16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>
        <v>125</v>
      </c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146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192"/>
      <c r="H541" s="223" t="s">
        <v>405</v>
      </c>
      <c r="I541" s="223"/>
      <c r="J541" s="16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192"/>
      <c r="H542" s="224" t="s">
        <v>406</v>
      </c>
      <c r="I542" s="224"/>
      <c r="J542" s="16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192"/>
      <c r="H553" s="223" t="s">
        <v>403</v>
      </c>
      <c r="I553" s="223"/>
      <c r="J553" s="16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192"/>
      <c r="H554" s="224" t="s">
        <v>404</v>
      </c>
      <c r="I554" s="224"/>
      <c r="J554" s="16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O417:P417"/>
    <mergeCell ref="K504:M507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4:F445"/>
    <mergeCell ref="K444:M447"/>
    <mergeCell ref="A447:B447"/>
    <mergeCell ref="O490:P490"/>
    <mergeCell ref="A492:F493"/>
    <mergeCell ref="K492:M495"/>
    <mergeCell ref="A495:B495"/>
    <mergeCell ref="H358:I358"/>
    <mergeCell ref="H359:I359"/>
    <mergeCell ref="H371:I371"/>
    <mergeCell ref="H372:I372"/>
    <mergeCell ref="A480:F481"/>
    <mergeCell ref="A483:B483"/>
    <mergeCell ref="A504:F505"/>
    <mergeCell ref="K419:M422"/>
    <mergeCell ref="K432:M435"/>
    <mergeCell ref="K456:M459"/>
    <mergeCell ref="K468:M471"/>
    <mergeCell ref="H433:I433"/>
    <mergeCell ref="H444:I444"/>
    <mergeCell ref="H456:I456"/>
    <mergeCell ref="H457:I457"/>
    <mergeCell ref="H468:I468"/>
    <mergeCell ref="H480:I480"/>
    <mergeCell ref="H492:I492"/>
    <mergeCell ref="H504:I504"/>
    <mergeCell ref="O551:P551"/>
    <mergeCell ref="A553:F554"/>
    <mergeCell ref="A516:F517"/>
    <mergeCell ref="A519:B519"/>
    <mergeCell ref="O526:P526"/>
    <mergeCell ref="A528:F529"/>
    <mergeCell ref="A531:B531"/>
    <mergeCell ref="A538:Q538"/>
    <mergeCell ref="K553:M556"/>
    <mergeCell ref="K516:M519"/>
    <mergeCell ref="K528:M531"/>
    <mergeCell ref="K541:M544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A428:Q428"/>
    <mergeCell ref="A432:F433"/>
    <mergeCell ref="A456:F457"/>
    <mergeCell ref="O466:P466"/>
    <mergeCell ref="A468:F469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542:I542"/>
    <mergeCell ref="H553:I553"/>
    <mergeCell ref="H554:I554"/>
    <mergeCell ref="H383:I383"/>
    <mergeCell ref="H384:I384"/>
    <mergeCell ref="H395:I395"/>
    <mergeCell ref="H396:I396"/>
    <mergeCell ref="H407:I407"/>
    <mergeCell ref="H408:I408"/>
    <mergeCell ref="H419:I419"/>
    <mergeCell ref="H420:I420"/>
    <mergeCell ref="H432:I432"/>
    <mergeCell ref="O188:P188"/>
    <mergeCell ref="A190:F191"/>
    <mergeCell ref="H190:I190"/>
    <mergeCell ref="K190:M193"/>
    <mergeCell ref="H191:I191"/>
    <mergeCell ref="H505:I505"/>
    <mergeCell ref="H516:I516"/>
    <mergeCell ref="H528:I528"/>
    <mergeCell ref="H541:I541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O539:P539"/>
    <mergeCell ref="A541:F542"/>
    <mergeCell ref="O514:P514"/>
    <mergeCell ref="A419:F420"/>
    <mergeCell ref="A471:B471"/>
    <mergeCell ref="O478:P478"/>
  </mergeCells>
  <conditionalFormatting sqref="N11">
    <cfRule type="cellIs" dxfId="496" priority="70" stopIfTrue="1" operator="lessThanOrEqual">
      <formula>1</formula>
    </cfRule>
  </conditionalFormatting>
  <conditionalFormatting sqref="E522">
    <cfRule type="cellIs" dxfId="495" priority="71" stopIfTrue="1" operator="lessThanOrEqual">
      <formula>0.1</formula>
    </cfRule>
  </conditionalFormatting>
  <conditionalFormatting sqref="N545 P548:P550">
    <cfRule type="cellIs" dxfId="494" priority="72" stopIfTrue="1" operator="greaterThanOrEqual">
      <formula>1</formula>
    </cfRule>
  </conditionalFormatting>
  <conditionalFormatting sqref="N422 N420 F424 B424 N412">
    <cfRule type="cellIs" dxfId="493" priority="69" stopIfTrue="1" operator="greaterThanOrEqual">
      <formula>1</formula>
    </cfRule>
  </conditionalFormatting>
  <conditionalFormatting sqref="N386 N384 F388 B388 N376">
    <cfRule type="cellIs" dxfId="492" priority="68" stopIfTrue="1" operator="greaterThanOrEqual">
      <formula>1</formula>
    </cfRule>
  </conditionalFormatting>
  <conditionalFormatting sqref="N375">
    <cfRule type="cellIs" dxfId="491" priority="64" stopIfTrue="1" operator="lessThanOrEqual">
      <formula>1</formula>
    </cfRule>
  </conditionalFormatting>
  <conditionalFormatting sqref="N349">
    <cfRule type="cellIs" dxfId="490" priority="67" stopIfTrue="1" operator="lessThanOrEqual">
      <formula>1</formula>
    </cfRule>
  </conditionalFormatting>
  <conditionalFormatting sqref="N387">
    <cfRule type="cellIs" dxfId="489" priority="63" stopIfTrue="1" operator="lessThanOrEqual">
      <formula>1</formula>
    </cfRule>
  </conditionalFormatting>
  <conditionalFormatting sqref="N336">
    <cfRule type="cellIs" dxfId="488" priority="66" stopIfTrue="1" operator="lessThanOrEqual">
      <formula>1</formula>
    </cfRule>
  </conditionalFormatting>
  <conditionalFormatting sqref="N362">
    <cfRule type="cellIs" dxfId="487" priority="65" stopIfTrue="1" operator="lessThanOrEqual">
      <formula>1</formula>
    </cfRule>
  </conditionalFormatting>
  <conditionalFormatting sqref="N399">
    <cfRule type="cellIs" dxfId="486" priority="61" stopIfTrue="1" operator="lessThanOrEqual">
      <formula>1</formula>
    </cfRule>
  </conditionalFormatting>
  <conditionalFormatting sqref="N411">
    <cfRule type="cellIs" dxfId="485" priority="60" stopIfTrue="1" operator="lessThanOrEqual">
      <formula>1</formula>
    </cfRule>
  </conditionalFormatting>
  <conditionalFormatting sqref="N398 N396 F400 B400">
    <cfRule type="cellIs" dxfId="484" priority="62" stopIfTrue="1" operator="greaterThanOrEqual">
      <formula>1</formula>
    </cfRule>
  </conditionalFormatting>
  <conditionalFormatting sqref="N423">
    <cfRule type="cellIs" dxfId="483" priority="59" stopIfTrue="1" operator="lessThanOrEqual">
      <formula>1</formula>
    </cfRule>
  </conditionalFormatting>
  <conditionalFormatting sqref="N508">
    <cfRule type="cellIs" dxfId="482" priority="58" stopIfTrue="1" operator="lessThanOrEqual">
      <formula>1</formula>
    </cfRule>
  </conditionalFormatting>
  <conditionalFormatting sqref="N236">
    <cfRule type="cellIs" dxfId="481" priority="41" stopIfTrue="1" operator="lessThanOrEqual">
      <formula>1</formula>
    </cfRule>
  </conditionalFormatting>
  <conditionalFormatting sqref="N107">
    <cfRule type="cellIs" dxfId="480" priority="31" stopIfTrue="1" operator="lessThanOrEqual">
      <formula>1</formula>
    </cfRule>
  </conditionalFormatting>
  <conditionalFormatting sqref="E534">
    <cfRule type="cellIs" dxfId="479" priority="57" stopIfTrue="1" operator="lessThanOrEqual">
      <formula>0.1</formula>
    </cfRule>
  </conditionalFormatting>
  <conditionalFormatting sqref="E474">
    <cfRule type="cellIs" dxfId="478" priority="56" stopIfTrue="1" operator="lessThanOrEqual">
      <formula>0.1</formula>
    </cfRule>
  </conditionalFormatting>
  <conditionalFormatting sqref="N309 N307 F311 B311 N299">
    <cfRule type="cellIs" dxfId="477" priority="55" stopIfTrue="1" operator="greaterThanOrEqual">
      <formula>1</formula>
    </cfRule>
  </conditionalFormatting>
  <conditionalFormatting sqref="N273 N271 F275 B275 N263">
    <cfRule type="cellIs" dxfId="476" priority="54" stopIfTrue="1" operator="greaterThanOrEqual">
      <formula>1</formula>
    </cfRule>
  </conditionalFormatting>
  <conditionalFormatting sqref="N262">
    <cfRule type="cellIs" dxfId="475" priority="50" stopIfTrue="1" operator="lessThanOrEqual">
      <formula>1</formula>
    </cfRule>
  </conditionalFormatting>
  <conditionalFormatting sqref="N210">
    <cfRule type="cellIs" dxfId="474" priority="53" stopIfTrue="1" operator="lessThanOrEqual">
      <formula>1</formula>
    </cfRule>
  </conditionalFormatting>
  <conditionalFormatting sqref="N274">
    <cfRule type="cellIs" dxfId="473" priority="49" stopIfTrue="1" operator="lessThanOrEqual">
      <formula>1</formula>
    </cfRule>
  </conditionalFormatting>
  <conditionalFormatting sqref="N249">
    <cfRule type="cellIs" dxfId="472" priority="52" stopIfTrue="1" operator="lessThanOrEqual">
      <formula>1</formula>
    </cfRule>
  </conditionalFormatting>
  <conditionalFormatting sqref="N223">
    <cfRule type="cellIs" dxfId="471" priority="51" stopIfTrue="1" operator="lessThanOrEqual">
      <formula>1</formula>
    </cfRule>
  </conditionalFormatting>
  <conditionalFormatting sqref="N286">
    <cfRule type="cellIs" dxfId="470" priority="47" stopIfTrue="1" operator="lessThanOrEqual">
      <formula>1</formula>
    </cfRule>
  </conditionalFormatting>
  <conditionalFormatting sqref="N298">
    <cfRule type="cellIs" dxfId="469" priority="46" stopIfTrue="1" operator="lessThanOrEqual">
      <formula>1</formula>
    </cfRule>
  </conditionalFormatting>
  <conditionalFormatting sqref="N285 N283 F287 B287">
    <cfRule type="cellIs" dxfId="468" priority="48" stopIfTrue="1" operator="greaterThanOrEqual">
      <formula>1</formula>
    </cfRule>
  </conditionalFormatting>
  <conditionalFormatting sqref="N310">
    <cfRule type="cellIs" dxfId="467" priority="45" stopIfTrue="1" operator="lessThanOrEqual">
      <formula>1</formula>
    </cfRule>
  </conditionalFormatting>
  <conditionalFormatting sqref="N460">
    <cfRule type="cellIs" dxfId="466" priority="44" stopIfTrue="1" operator="lessThanOrEqual">
      <formula>1</formula>
    </cfRule>
  </conditionalFormatting>
  <conditionalFormatting sqref="E486">
    <cfRule type="cellIs" dxfId="465" priority="43" stopIfTrue="1" operator="lessThanOrEqual">
      <formula>0.1</formula>
    </cfRule>
  </conditionalFormatting>
  <conditionalFormatting sqref="N323">
    <cfRule type="cellIs" dxfId="464" priority="42" stopIfTrue="1" operator="lessThanOrEqual">
      <formula>1</formula>
    </cfRule>
  </conditionalFormatting>
  <conditionalFormatting sqref="N94">
    <cfRule type="cellIs" dxfId="463" priority="30" stopIfTrue="1" operator="lessThanOrEqual">
      <formula>1</formula>
    </cfRule>
  </conditionalFormatting>
  <conditionalFormatting sqref="N180 N178 F182 B182 N170">
    <cfRule type="cellIs" dxfId="462" priority="40" stopIfTrue="1" operator="greaterThanOrEqual">
      <formula>1</formula>
    </cfRule>
  </conditionalFormatting>
  <conditionalFormatting sqref="N144 N142 F146 B146 N134">
    <cfRule type="cellIs" dxfId="461" priority="39" stopIfTrue="1" operator="greaterThanOrEqual">
      <formula>1</formula>
    </cfRule>
  </conditionalFormatting>
  <conditionalFormatting sqref="N133">
    <cfRule type="cellIs" dxfId="460" priority="37" stopIfTrue="1" operator="lessThanOrEqual">
      <formula>1</formula>
    </cfRule>
  </conditionalFormatting>
  <conditionalFormatting sqref="N120">
    <cfRule type="cellIs" dxfId="459" priority="38" stopIfTrue="1" operator="lessThanOrEqual">
      <formula>1</formula>
    </cfRule>
  </conditionalFormatting>
  <conditionalFormatting sqref="N145">
    <cfRule type="cellIs" dxfId="458" priority="36" stopIfTrue="1" operator="lessThanOrEqual">
      <formula>1</formula>
    </cfRule>
  </conditionalFormatting>
  <conditionalFormatting sqref="N157">
    <cfRule type="cellIs" dxfId="457" priority="34" stopIfTrue="1" operator="lessThanOrEqual">
      <formula>1</formula>
    </cfRule>
  </conditionalFormatting>
  <conditionalFormatting sqref="N169">
    <cfRule type="cellIs" dxfId="456" priority="33" stopIfTrue="1" operator="lessThanOrEqual">
      <formula>1</formula>
    </cfRule>
  </conditionalFormatting>
  <conditionalFormatting sqref="N156 N154 F158 B158">
    <cfRule type="cellIs" dxfId="455" priority="35" stopIfTrue="1" operator="greaterThanOrEqual">
      <formula>1</formula>
    </cfRule>
  </conditionalFormatting>
  <conditionalFormatting sqref="N181">
    <cfRule type="cellIs" dxfId="454" priority="32" stopIfTrue="1" operator="lessThanOrEqual">
      <formula>1</formula>
    </cfRule>
  </conditionalFormatting>
  <conditionalFormatting sqref="N436">
    <cfRule type="cellIs" dxfId="453" priority="29" stopIfTrue="1" operator="lessThanOrEqual">
      <formula>1</formula>
    </cfRule>
  </conditionalFormatting>
  <conditionalFormatting sqref="K400:M400">
    <cfRule type="cellIs" dxfId="452" priority="18" stopIfTrue="1" operator="greaterThanOrEqual">
      <formula>1</formula>
    </cfRule>
  </conditionalFormatting>
  <conditionalFormatting sqref="J424:M424">
    <cfRule type="cellIs" dxfId="451" priority="28" stopIfTrue="1" operator="greaterThanOrEqual">
      <formula>1</formula>
    </cfRule>
  </conditionalFormatting>
  <conditionalFormatting sqref="J388">
    <cfRule type="cellIs" dxfId="450" priority="27" stopIfTrue="1" operator="greaterThanOrEqual">
      <formula>1</formula>
    </cfRule>
  </conditionalFormatting>
  <conditionalFormatting sqref="J400">
    <cfRule type="cellIs" dxfId="449" priority="26" stopIfTrue="1" operator="greaterThanOrEqual">
      <formula>1</formula>
    </cfRule>
  </conditionalFormatting>
  <conditionalFormatting sqref="J311:M311">
    <cfRule type="cellIs" dxfId="448" priority="25" stopIfTrue="1" operator="greaterThanOrEqual">
      <formula>1</formula>
    </cfRule>
  </conditionalFormatting>
  <conditionalFormatting sqref="J275:M275">
    <cfRule type="cellIs" dxfId="447" priority="24" stopIfTrue="1" operator="greaterThanOrEqual">
      <formula>1</formula>
    </cfRule>
  </conditionalFormatting>
  <conditionalFormatting sqref="J287:M287">
    <cfRule type="cellIs" dxfId="446" priority="23" stopIfTrue="1" operator="greaterThanOrEqual">
      <formula>1</formula>
    </cfRule>
  </conditionalFormatting>
  <conditionalFormatting sqref="J182:M182">
    <cfRule type="cellIs" dxfId="445" priority="22" stopIfTrue="1" operator="greaterThanOrEqual">
      <formula>1</formula>
    </cfRule>
  </conditionalFormatting>
  <conditionalFormatting sqref="J146:M146">
    <cfRule type="cellIs" dxfId="444" priority="21" stopIfTrue="1" operator="greaterThanOrEqual">
      <formula>1</formula>
    </cfRule>
  </conditionalFormatting>
  <conditionalFormatting sqref="J158:M158">
    <cfRule type="cellIs" dxfId="443" priority="20" stopIfTrue="1" operator="greaterThanOrEqual">
      <formula>1</formula>
    </cfRule>
  </conditionalFormatting>
  <conditionalFormatting sqref="K388:M388">
    <cfRule type="cellIs" dxfId="442" priority="19" stopIfTrue="1" operator="greaterThanOrEqual">
      <formula>1</formula>
    </cfRule>
  </conditionalFormatting>
  <conditionalFormatting sqref="E450">
    <cfRule type="cellIs" dxfId="441" priority="16" stopIfTrue="1" operator="lessThanOrEqual">
      <formula>0.1</formula>
    </cfRule>
  </conditionalFormatting>
  <conditionalFormatting sqref="E498">
    <cfRule type="cellIs" dxfId="440" priority="15" stopIfTrue="1" operator="lessThanOrEqual">
      <formula>0.1</formula>
    </cfRule>
  </conditionalFormatting>
  <conditionalFormatting sqref="G424:I424">
    <cfRule type="cellIs" dxfId="439" priority="14" stopIfTrue="1" operator="greaterThanOrEqual">
      <formula>1</formula>
    </cfRule>
  </conditionalFormatting>
  <conditionalFormatting sqref="G388">
    <cfRule type="cellIs" dxfId="438" priority="13" stopIfTrue="1" operator="greaterThanOrEqual">
      <formula>1</formula>
    </cfRule>
  </conditionalFormatting>
  <conditionalFormatting sqref="G400">
    <cfRule type="cellIs" dxfId="437" priority="12" stopIfTrue="1" operator="greaterThanOrEqual">
      <formula>1</formula>
    </cfRule>
  </conditionalFormatting>
  <conditionalFormatting sqref="G311:I311">
    <cfRule type="cellIs" dxfId="436" priority="11" stopIfTrue="1" operator="greaterThanOrEqual">
      <formula>1</formula>
    </cfRule>
  </conditionalFormatting>
  <conditionalFormatting sqref="G275">
    <cfRule type="cellIs" dxfId="435" priority="10" stopIfTrue="1" operator="greaterThanOrEqual">
      <formula>1</formula>
    </cfRule>
  </conditionalFormatting>
  <conditionalFormatting sqref="G287">
    <cfRule type="cellIs" dxfId="434" priority="9" stopIfTrue="1" operator="greaterThanOrEqual">
      <formula>1</formula>
    </cfRule>
  </conditionalFormatting>
  <conditionalFormatting sqref="G182:I182">
    <cfRule type="cellIs" dxfId="433" priority="8" stopIfTrue="1" operator="greaterThanOrEqual">
      <formula>1</formula>
    </cfRule>
  </conditionalFormatting>
  <conditionalFormatting sqref="G146:I146">
    <cfRule type="cellIs" dxfId="432" priority="7" stopIfTrue="1" operator="greaterThanOrEqual">
      <formula>1</formula>
    </cfRule>
  </conditionalFormatting>
  <conditionalFormatting sqref="G158:I158">
    <cfRule type="cellIs" dxfId="431" priority="6" stopIfTrue="1" operator="greaterThanOrEqual">
      <formula>1</formula>
    </cfRule>
  </conditionalFormatting>
  <conditionalFormatting sqref="H275:I275">
    <cfRule type="cellIs" dxfId="430" priority="5" stopIfTrue="1" operator="greaterThanOrEqual">
      <formula>1</formula>
    </cfRule>
  </conditionalFormatting>
  <conditionalFormatting sqref="H287:I287">
    <cfRule type="cellIs" dxfId="429" priority="4" stopIfTrue="1" operator="greaterThanOrEqual">
      <formula>1</formula>
    </cfRule>
  </conditionalFormatting>
  <conditionalFormatting sqref="H388:I388">
    <cfRule type="cellIs" dxfId="428" priority="3" stopIfTrue="1" operator="greaterThanOrEqual">
      <formula>1</formula>
    </cfRule>
  </conditionalFormatting>
  <conditionalFormatting sqref="H400:I400">
    <cfRule type="cellIs" dxfId="427" priority="2" stopIfTrue="1" operator="greaterThanOrEqual">
      <formula>1</formula>
    </cfRule>
  </conditionalFormatting>
  <conditionalFormatting sqref="N194">
    <cfRule type="cellIs" dxfId="426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1241-8CE6-4BC9-A2A9-2A8AEA40AF45}">
  <sheetPr>
    <pageSetUpPr fitToPage="1"/>
  </sheetPr>
  <dimension ref="A1:R1230"/>
  <sheetViews>
    <sheetView topLeftCell="A253" workbookViewId="0">
      <selection activeCell="D262" sqref="D26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359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197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113.23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197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195"/>
      <c r="B9" s="196"/>
      <c r="C9" s="196"/>
      <c r="D9" s="197"/>
      <c r="E9" s="197"/>
      <c r="F9" s="197"/>
      <c r="G9" s="197"/>
      <c r="H9" s="197"/>
      <c r="I9" s="197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>
        <v>113.23</v>
      </c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197"/>
      <c r="H18" s="222" t="s">
        <v>376</v>
      </c>
      <c r="I18" s="222"/>
      <c r="J18" s="197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186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197"/>
      <c r="H19" s="197"/>
      <c r="I19" s="197"/>
      <c r="J19" s="197"/>
      <c r="K19" s="225"/>
      <c r="L19" s="225"/>
      <c r="M19" s="225"/>
      <c r="N19" s="29"/>
      <c r="O19" s="32"/>
      <c r="P19" s="32"/>
      <c r="Q19" s="83"/>
      <c r="R19" s="45"/>
    </row>
    <row r="20" spans="1:18">
      <c r="A20" s="195"/>
      <c r="B20" s="196"/>
      <c r="C20" s="196"/>
      <c r="D20" s="197"/>
      <c r="E20" s="197"/>
      <c r="F20" s="197"/>
      <c r="G20" s="197"/>
      <c r="H20" s="197"/>
      <c r="I20" s="197"/>
      <c r="J20" s="197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>
        <v>186</v>
      </c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98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197"/>
      <c r="H29" s="226" t="s">
        <v>377</v>
      </c>
      <c r="I29" s="226"/>
      <c r="J29" s="197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$3544.26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197"/>
      <c r="H30" s="219" t="s">
        <v>375</v>
      </c>
      <c r="I30" s="219"/>
      <c r="J30" s="197"/>
      <c r="K30" s="225"/>
      <c r="L30" s="225"/>
      <c r="M30" s="225"/>
      <c r="N30" s="29"/>
      <c r="O30" s="32"/>
      <c r="P30" s="32"/>
      <c r="Q30" s="83"/>
      <c r="R30" s="45"/>
    </row>
    <row r="31" spans="1:18">
      <c r="A31" s="195"/>
      <c r="B31" s="196"/>
      <c r="C31" s="196"/>
      <c r="D31" s="197"/>
      <c r="E31" s="197"/>
      <c r="F31" s="197"/>
      <c r="G31" s="197"/>
      <c r="H31" s="197"/>
      <c r="I31" s="197"/>
      <c r="J31" s="197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>
        <v>3544.26</v>
      </c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197"/>
      <c r="H41" s="226" t="s">
        <v>377</v>
      </c>
      <c r="I41" s="226"/>
      <c r="J41" s="197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$31.37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197"/>
      <c r="H42" s="219" t="s">
        <v>374</v>
      </c>
      <c r="I42" s="219"/>
      <c r="J42" s="197"/>
      <c r="K42" s="225"/>
      <c r="L42" s="225"/>
      <c r="M42" s="225"/>
      <c r="N42" s="29"/>
      <c r="O42" s="32"/>
      <c r="P42" s="32"/>
      <c r="Q42" s="83"/>
      <c r="R42" s="45"/>
    </row>
    <row r="43" spans="1:18">
      <c r="A43" s="195"/>
      <c r="B43" s="196"/>
      <c r="C43" s="196"/>
      <c r="D43" s="197"/>
      <c r="E43" s="197"/>
      <c r="F43" s="197"/>
      <c r="G43" s="197"/>
      <c r="H43" s="197"/>
      <c r="I43" s="197"/>
      <c r="J43" s="197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>
        <v>31.37</v>
      </c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197"/>
      <c r="H53" s="226" t="s">
        <v>378</v>
      </c>
      <c r="I53" s="226"/>
      <c r="J53" s="197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$45.5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197"/>
      <c r="H54" s="219" t="s">
        <v>374</v>
      </c>
      <c r="I54" s="219"/>
      <c r="J54" s="197"/>
      <c r="K54" s="225"/>
      <c r="L54" s="225"/>
      <c r="M54" s="225"/>
      <c r="N54" s="29"/>
      <c r="O54" s="32"/>
      <c r="P54" s="32"/>
      <c r="Q54" s="83"/>
      <c r="R54" s="45"/>
    </row>
    <row r="55" spans="1:18">
      <c r="A55" s="195"/>
      <c r="B55" s="196"/>
      <c r="C55" s="196"/>
      <c r="D55" s="197"/>
      <c r="E55" s="197"/>
      <c r="F55" s="197"/>
      <c r="G55" s="197"/>
      <c r="H55" s="197"/>
      <c r="I55" s="197"/>
      <c r="J55" s="197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>
        <v>45.5</v>
      </c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197"/>
      <c r="H65" s="218" t="s">
        <v>379</v>
      </c>
      <c r="I65" s="218"/>
      <c r="J65" s="197"/>
      <c r="K65" s="225" t="str">
        <f>+"Desde que nacio en sistema por cada "&amp;VALUE(D68)&amp;" kg de alimento que consumia un cerdo aumentaba un kg de peso. "</f>
        <v xml:space="preserve">Desde que nacio en sistema por cada 11.53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197"/>
      <c r="H66" s="219" t="s">
        <v>380</v>
      </c>
      <c r="I66" s="219"/>
      <c r="J66" s="197"/>
      <c r="K66" s="225"/>
      <c r="L66" s="225"/>
      <c r="M66" s="225"/>
      <c r="N66" s="29"/>
      <c r="O66" s="32"/>
      <c r="P66" s="32"/>
      <c r="Q66" s="83"/>
      <c r="R66" s="45"/>
    </row>
    <row r="67" spans="1:18">
      <c r="A67" s="195"/>
      <c r="B67" s="196"/>
      <c r="C67" s="196"/>
      <c r="D67" s="197"/>
      <c r="E67" s="197"/>
      <c r="F67" s="197"/>
      <c r="G67" s="197"/>
      <c r="H67" s="197"/>
      <c r="I67" s="197"/>
      <c r="J67" s="197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>
        <v>11.53</v>
      </c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197"/>
      <c r="H77" s="218" t="s">
        <v>381</v>
      </c>
      <c r="I77" s="218"/>
      <c r="J77" s="197"/>
      <c r="K77" s="225" t="str">
        <f>+"A la empresa le costo $"&amp;VALUE(D80)&amp;" para que un cerdo aumentara un kg de peso desde que nacio en destete. "</f>
        <v xml:space="preserve">A la empresa le costo $119.17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197"/>
      <c r="H78" s="219" t="s">
        <v>380</v>
      </c>
      <c r="I78" s="219"/>
      <c r="J78" s="197"/>
      <c r="K78" s="225"/>
      <c r="L78" s="225"/>
      <c r="M78" s="225"/>
      <c r="N78" s="29"/>
      <c r="O78" s="32"/>
      <c r="P78" s="32"/>
      <c r="Q78" s="83"/>
      <c r="R78" s="45"/>
    </row>
    <row r="79" spans="1:18">
      <c r="A79" s="195"/>
      <c r="B79" s="196"/>
      <c r="C79" s="196"/>
      <c r="D79" s="197"/>
      <c r="E79" s="197"/>
      <c r="F79" s="197"/>
      <c r="G79" s="197"/>
      <c r="H79" s="197"/>
      <c r="I79" s="197"/>
      <c r="J79" s="197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>
        <v>119.17</v>
      </c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197"/>
      <c r="H90" s="218" t="s">
        <v>382</v>
      </c>
      <c r="I90" s="218"/>
      <c r="J90" s="197"/>
      <c r="K90" s="225" t="str">
        <f>+"Al momento de pasar los cerdos a destete cada uno costaba $"&amp;VALUE(D93)&amp;"  "</f>
        <v xml:space="preserve">Al momento de pasar los cerdos a destete cada uno costaba $735.98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197"/>
      <c r="H91" s="219" t="s">
        <v>383</v>
      </c>
      <c r="I91" s="219"/>
      <c r="J91" s="197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>
        <v>735.98</v>
      </c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197"/>
      <c r="H103" s="218" t="s">
        <v>384</v>
      </c>
      <c r="I103" s="218"/>
      <c r="J103" s="197"/>
      <c r="K103" s="225" t="str">
        <f>+"Los kilogramos de alimento que se consumieron para producir un cerdo fueron "&amp;VALUE(D106)&amp;" Kg. "</f>
        <v xml:space="preserve">Los kilogramos de alimento que se consumieron para producir un cerdo fueron 51.66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197"/>
      <c r="H104" s="219" t="s">
        <v>383</v>
      </c>
      <c r="I104" s="219"/>
      <c r="J104" s="197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>
        <v>51.66</v>
      </c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197"/>
      <c r="H116" s="218" t="s">
        <v>385</v>
      </c>
      <c r="I116" s="218"/>
      <c r="J116" s="197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$445.82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197"/>
      <c r="H117" s="219" t="s">
        <v>383</v>
      </c>
      <c r="I117" s="219"/>
      <c r="J117" s="197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>
        <v>445.82</v>
      </c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197"/>
      <c r="H129" s="218" t="s">
        <v>386</v>
      </c>
      <c r="I129" s="218"/>
      <c r="J129" s="197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$34.79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197"/>
      <c r="H130" s="219" t="s">
        <v>383</v>
      </c>
      <c r="I130" s="219"/>
      <c r="J130" s="197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>
        <v>34.79</v>
      </c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197"/>
      <c r="H141" s="218" t="s">
        <v>387</v>
      </c>
      <c r="I141" s="218"/>
      <c r="J141" s="197"/>
      <c r="K141" s="225" t="str">
        <f>+"El costo del consumo de medicament preventivo para producir un cerdo fue de $"&amp;VALUE(D144)&amp;""</f>
        <v>El costo del consumo de medicament preventivo para producir un cerdo fue de $65.56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197"/>
      <c r="H142" s="219" t="s">
        <v>383</v>
      </c>
      <c r="I142" s="219"/>
      <c r="J142" s="197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>
        <v>65.56</v>
      </c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197"/>
      <c r="H153" s="218" t="s">
        <v>388</v>
      </c>
      <c r="I153" s="218"/>
      <c r="J153" s="197"/>
      <c r="K153" s="225" t="str">
        <f>+"El costo del consumo de material veterinario para producir un cerdo fue de $"&amp;VALUE(D156)&amp;""</f>
        <v>El costo del consumo de material veterinario para producir un cerdo fue de $17.34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197"/>
      <c r="H154" s="219" t="s">
        <v>383</v>
      </c>
      <c r="I154" s="219"/>
      <c r="J154" s="197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>
        <v>17.34</v>
      </c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197"/>
      <c r="H165" s="218" t="s">
        <v>389</v>
      </c>
      <c r="I165" s="218"/>
      <c r="J165" s="197"/>
      <c r="K165" s="225" t="str">
        <f>+"El monto de los gastos directos utilizados para producir un cerdo es de $"&amp;VALUE(D168)&amp;""</f>
        <v>El monto de los gastos directos utilizados para producir un cerdo es de $73.13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197"/>
      <c r="H166" s="219" t="s">
        <v>383</v>
      </c>
      <c r="I166" s="219"/>
      <c r="J166" s="197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>
        <v>73.13</v>
      </c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228" t="s">
        <v>366</v>
      </c>
      <c r="B177" s="229"/>
      <c r="C177" s="229"/>
      <c r="D177" s="230"/>
      <c r="E177" s="230"/>
      <c r="F177" s="230"/>
      <c r="G177" s="197"/>
      <c r="H177" s="218" t="s">
        <v>390</v>
      </c>
      <c r="I177" s="218"/>
      <c r="J177" s="197"/>
      <c r="K177" s="225" t="str">
        <f>+"El monto de los sueldos y prestaciones utilizados para producir un cerdo es de $"&amp;VALUE(D180)&amp;" "</f>
        <v xml:space="preserve">El monto de los sueldos y prestaciones utilizados para producir un cerdo es de $99.35 </v>
      </c>
      <c r="L177" s="225"/>
      <c r="M177" s="225"/>
      <c r="N177" s="29"/>
      <c r="O177" s="32"/>
      <c r="P177" s="32"/>
      <c r="Q177" s="83"/>
    </row>
    <row r="178" spans="1:18">
      <c r="A178" s="228"/>
      <c r="B178" s="229"/>
      <c r="C178" s="229"/>
      <c r="D178" s="230"/>
      <c r="E178" s="230"/>
      <c r="F178" s="230"/>
      <c r="G178" s="197"/>
      <c r="H178" s="219" t="s">
        <v>383</v>
      </c>
      <c r="I178" s="219"/>
      <c r="J178" s="197"/>
      <c r="K178" s="225"/>
      <c r="L178" s="225"/>
      <c r="M178" s="225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8">
      <c r="A180" s="90" t="s">
        <v>365</v>
      </c>
      <c r="B180" s="29"/>
      <c r="C180" s="29" t="s">
        <v>221</v>
      </c>
      <c r="D180" s="153">
        <v>99.35</v>
      </c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8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8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$1049.33  </v>
      </c>
      <c r="L190" s="225"/>
      <c r="M190" s="225"/>
      <c r="N190" s="29"/>
      <c r="O190" s="32"/>
      <c r="P190" s="32"/>
      <c r="Q190" s="83"/>
      <c r="R190" s="45"/>
    </row>
    <row r="191" spans="1:18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  <c r="R192" s="45"/>
    </row>
    <row r="193" spans="1:18">
      <c r="A193" s="90" t="s">
        <v>429</v>
      </c>
      <c r="B193" s="29"/>
      <c r="C193" s="29" t="s">
        <v>221</v>
      </c>
      <c r="D193" s="154">
        <v>1049.33</v>
      </c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228" t="s">
        <v>315</v>
      </c>
      <c r="B203" s="229"/>
      <c r="C203" s="229"/>
      <c r="D203" s="230"/>
      <c r="E203" s="230"/>
      <c r="F203" s="230"/>
      <c r="G203" s="197"/>
      <c r="H203" s="218" t="s">
        <v>379</v>
      </c>
      <c r="I203" s="218"/>
      <c r="J203" s="197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1.45 Kg de alimento. </v>
      </c>
      <c r="L203" s="225"/>
      <c r="M203" s="225"/>
      <c r="N203" s="29"/>
      <c r="O203" s="32"/>
      <c r="P203" s="32"/>
      <c r="Q203" s="83"/>
    </row>
    <row r="204" spans="1:18">
      <c r="A204" s="228"/>
      <c r="B204" s="229"/>
      <c r="C204" s="229"/>
      <c r="D204" s="230"/>
      <c r="E204" s="230"/>
      <c r="F204" s="230"/>
      <c r="G204" s="197"/>
      <c r="H204" s="219" t="s">
        <v>391</v>
      </c>
      <c r="I204" s="219"/>
      <c r="J204" s="197"/>
      <c r="K204" s="225"/>
      <c r="L204" s="225"/>
      <c r="M204" s="225"/>
      <c r="N204" s="29"/>
      <c r="O204" s="32"/>
      <c r="P204" s="32"/>
      <c r="Q204" s="83"/>
    </row>
    <row r="205" spans="1:18">
      <c r="A205" s="195"/>
      <c r="B205" s="196"/>
      <c r="C205" s="196"/>
      <c r="D205" s="197"/>
      <c r="E205" s="197"/>
      <c r="F205" s="197"/>
      <c r="G205" s="197"/>
      <c r="H205" s="197"/>
      <c r="I205" s="197"/>
      <c r="J205" s="197"/>
      <c r="K205" s="225"/>
      <c r="L205" s="225"/>
      <c r="M205" s="225"/>
      <c r="N205" s="29"/>
      <c r="O205" s="32"/>
      <c r="P205" s="32"/>
      <c r="Q205" s="83"/>
    </row>
    <row r="206" spans="1:18">
      <c r="A206" s="195"/>
      <c r="B206" s="196"/>
      <c r="C206" s="196"/>
      <c r="D206" s="129"/>
      <c r="E206" s="129"/>
      <c r="F206" s="197"/>
      <c r="G206" s="197"/>
      <c r="H206" s="33"/>
      <c r="I206" s="33"/>
      <c r="J206" s="197"/>
      <c r="K206" s="225"/>
      <c r="L206" s="225"/>
      <c r="M206" s="225"/>
      <c r="N206" s="29"/>
      <c r="O206" s="32"/>
      <c r="P206" s="32"/>
      <c r="Q206" s="83"/>
    </row>
    <row r="207" spans="1:18">
      <c r="A207" s="195"/>
      <c r="B207" s="196"/>
      <c r="C207" s="196"/>
      <c r="D207" s="129"/>
      <c r="E207" s="129"/>
      <c r="F207" s="197"/>
      <c r="G207" s="197"/>
      <c r="H207" s="33"/>
      <c r="I207" s="33"/>
      <c r="J207" s="197"/>
      <c r="K207" s="197"/>
      <c r="L207" s="197"/>
      <c r="M207" s="197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>
        <v>1.45</v>
      </c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228" t="s">
        <v>316</v>
      </c>
      <c r="B219" s="229"/>
      <c r="C219" s="229"/>
      <c r="D219" s="230"/>
      <c r="E219" s="230"/>
      <c r="F219" s="230"/>
      <c r="G219" s="197"/>
      <c r="H219" s="218" t="s">
        <v>381</v>
      </c>
      <c r="I219" s="218"/>
      <c r="J219" s="197"/>
      <c r="K219" s="225" t="str">
        <f>+"El costo de que un cerdo aumentara un kg de peso durante su destete fue de $"&amp;VALUE(D222)&amp;" "</f>
        <v xml:space="preserve">El costo de que un cerdo aumentara un kg de peso durante su destete fue de $12.06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197"/>
      <c r="H220" s="219" t="s">
        <v>391</v>
      </c>
      <c r="I220" s="219"/>
      <c r="J220" s="197"/>
      <c r="K220" s="225"/>
      <c r="L220" s="225"/>
      <c r="M220" s="225"/>
      <c r="N220" s="29"/>
      <c r="O220" s="32"/>
      <c r="P220" s="32"/>
      <c r="Q220" s="83"/>
    </row>
    <row r="221" spans="1:17">
      <c r="A221" s="195"/>
      <c r="B221" s="196"/>
      <c r="C221" s="196"/>
      <c r="D221" s="197"/>
      <c r="E221" s="197"/>
      <c r="F221" s="197"/>
      <c r="G221" s="197"/>
      <c r="H221" s="197"/>
      <c r="I221" s="197"/>
      <c r="J221" s="197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>
        <v>12.06</v>
      </c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197"/>
      <c r="H232" s="218" t="s">
        <v>384</v>
      </c>
      <c r="I232" s="218"/>
      <c r="J232" s="197"/>
      <c r="K232" s="225" t="str">
        <f>+"El alimento consumido por un cerdo durante deste fue de "&amp;VALUE(D235)&amp;" Kg."</f>
        <v>El alimento consumido por un cerdo durante deste fue de 59.83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197"/>
      <c r="H233" s="219" t="s">
        <v>392</v>
      </c>
      <c r="I233" s="219"/>
      <c r="J233" s="197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>
        <v>59.83</v>
      </c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197"/>
      <c r="H245" s="218" t="s">
        <v>385</v>
      </c>
      <c r="I245" s="218"/>
      <c r="J245" s="197"/>
      <c r="K245" s="225" t="str">
        <f>+"El costo del alimento consumido por un cerdo durante deste fue de $"&amp;VALUE(D248)&amp;""</f>
        <v>El costo del alimento consumido por un cerdo durante deste fue de $512.68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197"/>
      <c r="H246" s="219" t="s">
        <v>392</v>
      </c>
      <c r="I246" s="219"/>
      <c r="J246" s="197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>
        <v>512.67999999999995</v>
      </c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 ht="12.75" customHeight="1">
      <c r="A258" s="228" t="s">
        <v>322</v>
      </c>
      <c r="B258" s="229"/>
      <c r="C258" s="229"/>
      <c r="D258" s="230"/>
      <c r="E258" s="230"/>
      <c r="F258" s="230"/>
      <c r="G258" s="197"/>
      <c r="H258" s="218" t="s">
        <v>386</v>
      </c>
      <c r="I258" s="218"/>
      <c r="J258" s="197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$132.62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197"/>
      <c r="H259" s="219" t="s">
        <v>392</v>
      </c>
      <c r="I259" s="219"/>
      <c r="J259" s="197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>
        <v>132.62</v>
      </c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 ht="12.75" customHeight="1">
      <c r="A270" s="228" t="s">
        <v>323</v>
      </c>
      <c r="B270" s="229"/>
      <c r="C270" s="229"/>
      <c r="D270" s="230"/>
      <c r="E270" s="230"/>
      <c r="F270" s="230"/>
      <c r="G270" s="197"/>
      <c r="H270" s="218" t="s">
        <v>387</v>
      </c>
      <c r="I270" s="218"/>
      <c r="J270" s="197"/>
      <c r="K270" s="225" t="str">
        <f>+"El costo de los medicamentos preventivos aplicados a un cerdo durante deste fue de $"&amp;VALUE(D273)&amp;""</f>
        <v>El costo de los medicamentos preventivos aplicados a un cerdo durante deste fue de $138.09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197"/>
      <c r="H271" s="219" t="s">
        <v>392</v>
      </c>
      <c r="I271" s="219"/>
      <c r="J271" s="197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>
        <v>138.09</v>
      </c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 ht="12.75" customHeight="1">
      <c r="A282" s="228" t="s">
        <v>324</v>
      </c>
      <c r="B282" s="229"/>
      <c r="C282" s="229"/>
      <c r="D282" s="230"/>
      <c r="E282" s="230"/>
      <c r="F282" s="230"/>
      <c r="G282" s="197"/>
      <c r="H282" s="218" t="s">
        <v>388</v>
      </c>
      <c r="I282" s="218"/>
      <c r="J282" s="197"/>
      <c r="K282" s="225" t="str">
        <f>+"El costo del material veterinario utilizado en un cerdo durante deste fue de $"&amp;VALUE(D285)&amp;""</f>
        <v>El costo del material veterinario utilizado en un cerdo durante deste fue de $22.72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197"/>
      <c r="H283" s="219" t="s">
        <v>392</v>
      </c>
      <c r="I283" s="219"/>
      <c r="J283" s="197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>
        <v>22.72</v>
      </c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 ht="12.75" customHeight="1">
      <c r="A294" s="228" t="s">
        <v>325</v>
      </c>
      <c r="B294" s="229"/>
      <c r="C294" s="229"/>
      <c r="D294" s="230"/>
      <c r="E294" s="230"/>
      <c r="F294" s="230"/>
      <c r="G294" s="197"/>
      <c r="H294" s="218" t="s">
        <v>389</v>
      </c>
      <c r="I294" s="218"/>
      <c r="J294" s="197"/>
      <c r="K294" s="225" t="str">
        <f>+"Los gastos directos aplicados a un cerdo durante su destete fueron de $"&amp;VALUE(D297)&amp;""</f>
        <v>Los gastos directos aplicados a un cerdo durante su destete fueron de $97.7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197"/>
      <c r="H295" s="219" t="s">
        <v>392</v>
      </c>
      <c r="I295" s="219"/>
      <c r="J295" s="197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>
        <v>97.7</v>
      </c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197"/>
      <c r="H306" s="218" t="s">
        <v>390</v>
      </c>
      <c r="I306" s="218"/>
      <c r="J306" s="197"/>
      <c r="K306" s="225" t="str">
        <f>+"Los sueldos y prestaciones aplicados a un cerdo durante su destete fueron de $"&amp;VALUE(D309)&amp;""</f>
        <v>Los sueldos y prestaciones aplicados a un cerdo durante su destete fueron de $145.52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197"/>
      <c r="H307" s="219" t="s">
        <v>392</v>
      </c>
      <c r="I307" s="219"/>
      <c r="J307" s="197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>
        <v>145.52000000000001</v>
      </c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197"/>
      <c r="H319" s="218" t="s">
        <v>384</v>
      </c>
      <c r="I319" s="218"/>
      <c r="J319" s="197"/>
      <c r="K319" s="225" t="str">
        <f>+"El alimento consumido por un cerdo durante engorda fue de "&amp;VALUE(D322)&amp;" Kg."</f>
        <v>El alimento consumido por un cerdo durante engorda fue de 196.7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197"/>
      <c r="H320" s="219" t="s">
        <v>394</v>
      </c>
      <c r="I320" s="219"/>
      <c r="J320" s="197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>
        <v>196.7</v>
      </c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197"/>
      <c r="H332" s="218" t="s">
        <v>385</v>
      </c>
      <c r="I332" s="218"/>
      <c r="J332" s="197"/>
      <c r="K332" s="225" t="str">
        <f>+"El costo del alimento consumido por un cerdo durante engorda fue de $"&amp;VALUE(D335)&amp;""</f>
        <v>El costo del alimento consumido por un cerdo durante engorda fue de $2087.12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197"/>
      <c r="H333" s="219" t="s">
        <v>394</v>
      </c>
      <c r="I333" s="219"/>
      <c r="J333" s="197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>
        <v>2087.12</v>
      </c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197"/>
      <c r="H345" s="218" t="s">
        <v>379</v>
      </c>
      <c r="I345" s="218"/>
      <c r="J345" s="197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8.98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197"/>
      <c r="H346" s="219" t="s">
        <v>393</v>
      </c>
      <c r="I346" s="219"/>
      <c r="J346" s="197"/>
      <c r="K346" s="225"/>
      <c r="L346" s="225"/>
      <c r="M346" s="225"/>
      <c r="N346" s="29"/>
      <c r="O346" s="32"/>
      <c r="P346" s="32"/>
      <c r="Q346" s="83"/>
    </row>
    <row r="347" spans="1:17">
      <c r="A347" s="195"/>
      <c r="B347" s="196"/>
      <c r="C347" s="196"/>
      <c r="D347" s="197"/>
      <c r="E347" s="197"/>
      <c r="F347" s="197"/>
      <c r="G347" s="197"/>
      <c r="H347" s="197"/>
      <c r="I347" s="197"/>
      <c r="J347" s="197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>
        <v>8.98</v>
      </c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197"/>
      <c r="H358" s="218" t="s">
        <v>381</v>
      </c>
      <c r="I358" s="218"/>
      <c r="J358" s="197"/>
      <c r="K358" s="225" t="str">
        <f>+"El costo de que un cerdo aumentara un kg de peso durante su engorda fue de $"&amp;VALUE(D361)&amp;" "</f>
        <v xml:space="preserve">El costo de que un cerdo aumentara un kg de peso durante su engorda fue de $96.86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197"/>
      <c r="H359" s="219" t="s">
        <v>393</v>
      </c>
      <c r="I359" s="219"/>
      <c r="J359" s="197"/>
      <c r="K359" s="225"/>
      <c r="L359" s="225"/>
      <c r="M359" s="225"/>
      <c r="N359" s="29"/>
      <c r="O359" s="32"/>
      <c r="P359" s="32"/>
      <c r="Q359" s="83"/>
    </row>
    <row r="360" spans="1:17">
      <c r="A360" s="195"/>
      <c r="B360" s="196"/>
      <c r="C360" s="196"/>
      <c r="D360" s="197"/>
      <c r="E360" s="197"/>
      <c r="F360" s="197"/>
      <c r="G360" s="197"/>
      <c r="J360" s="197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>
        <v>96.86</v>
      </c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228" t="s">
        <v>332</v>
      </c>
      <c r="B371" s="229"/>
      <c r="C371" s="229"/>
      <c r="D371" s="230"/>
      <c r="E371" s="230"/>
      <c r="F371" s="230"/>
      <c r="G371" s="197"/>
      <c r="H371" s="218" t="s">
        <v>386</v>
      </c>
      <c r="I371" s="218"/>
      <c r="J371" s="197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$15.04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197"/>
      <c r="H372" s="219" t="s">
        <v>394</v>
      </c>
      <c r="I372" s="219"/>
      <c r="J372" s="197"/>
      <c r="K372" s="225"/>
      <c r="L372" s="225"/>
      <c r="M372" s="225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>
        <v>15.04</v>
      </c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228" t="s">
        <v>331</v>
      </c>
      <c r="B383" s="229"/>
      <c r="C383" s="229"/>
      <c r="D383" s="230"/>
      <c r="E383" s="230"/>
      <c r="F383" s="230"/>
      <c r="G383" s="197"/>
      <c r="H383" s="218" t="s">
        <v>387</v>
      </c>
      <c r="I383" s="218"/>
      <c r="J383" s="197"/>
      <c r="K383" s="225" t="str">
        <f>+"El costo de los medicamentos preventivos aplicados a un cerdo durante engorda fue de $"&amp;VALUE(D386)&amp;""</f>
        <v>El costo de los medicamentos preventivos aplicados a un cerdo durante engorda fue de $40.52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197"/>
      <c r="H384" s="219" t="s">
        <v>394</v>
      </c>
      <c r="I384" s="219"/>
      <c r="J384" s="197"/>
      <c r="K384" s="225"/>
      <c r="L384" s="225"/>
      <c r="M384" s="225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 ht="12.75" customHeight="1">
      <c r="A386" s="128" t="s">
        <v>295</v>
      </c>
      <c r="B386" s="85"/>
      <c r="C386" s="29" t="s">
        <v>221</v>
      </c>
      <c r="D386" s="149">
        <v>40.520000000000003</v>
      </c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228" t="s">
        <v>333</v>
      </c>
      <c r="B395" s="229"/>
      <c r="C395" s="229"/>
      <c r="D395" s="230"/>
      <c r="E395" s="230"/>
      <c r="F395" s="230"/>
      <c r="G395" s="197"/>
      <c r="H395" s="218" t="s">
        <v>388</v>
      </c>
      <c r="I395" s="218"/>
      <c r="J395" s="197"/>
      <c r="K395" s="225" t="str">
        <f>+"El costo del material veterinario utilizado en un cerdo durante engorda fue de $"&amp;VALUE(D398)&amp;""</f>
        <v>El costo del material veterinario utilizado en un cerdo durante engorda fue de $15.84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197"/>
      <c r="H396" s="219" t="s">
        <v>394</v>
      </c>
      <c r="I396" s="219"/>
      <c r="J396" s="197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 ht="12.75" customHeight="1">
      <c r="A398" s="128" t="s">
        <v>297</v>
      </c>
      <c r="B398" s="118"/>
      <c r="C398" s="29" t="s">
        <v>221</v>
      </c>
      <c r="D398" s="149">
        <v>15.84</v>
      </c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228" t="s">
        <v>334</v>
      </c>
      <c r="B407" s="229"/>
      <c r="C407" s="229"/>
      <c r="D407" s="230"/>
      <c r="E407" s="230"/>
      <c r="F407" s="230"/>
      <c r="G407" s="197"/>
      <c r="H407" s="218" t="s">
        <v>389</v>
      </c>
      <c r="I407" s="218"/>
      <c r="J407" s="197"/>
      <c r="K407" s="225" t="str">
        <f>+"Los gastos directos aplicados a un cerdo durante su engorda fueron de $"&amp;VALUE(D410)&amp;""</f>
        <v>Los gastos directos aplicados a un cerdo durante su engorda fueron de $21.12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197"/>
      <c r="H408" s="219" t="s">
        <v>394</v>
      </c>
      <c r="I408" s="219"/>
      <c r="J408" s="197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>
        <v>21.12</v>
      </c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197"/>
      <c r="H419" s="218" t="s">
        <v>390</v>
      </c>
      <c r="I419" s="218"/>
      <c r="J419" s="197"/>
      <c r="K419" s="225" t="str">
        <f>+"Los sueldos y prestaciones aplicados a un cerdo durante su engorda fueron de $"&amp;VALUE(D422)&amp;""</f>
        <v>Los sueldos y prestaciones aplicados a un cerdo durante su engorda fueron de $67.56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197"/>
      <c r="H420" s="219" t="s">
        <v>394</v>
      </c>
      <c r="I420" s="219"/>
      <c r="J420" s="197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>
        <v>67.56</v>
      </c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234" t="s">
        <v>275</v>
      </c>
      <c r="B432" s="235"/>
      <c r="C432" s="235"/>
      <c r="D432" s="235"/>
      <c r="E432" s="235"/>
      <c r="F432" s="235"/>
      <c r="G432" s="199"/>
      <c r="H432" s="233" t="s">
        <v>397</v>
      </c>
      <c r="I432" s="233"/>
      <c r="J432" s="199"/>
      <c r="K432" s="225" t="str">
        <f>+"Del total de cerdos que se destetaron el "&amp;VALUE(D435*100)&amp;"% murieron"</f>
        <v>Del total de cerdos que se destetaron el 6.94%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199"/>
      <c r="H433" s="221" t="s">
        <v>395</v>
      </c>
      <c r="I433" s="221"/>
      <c r="J433" s="199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>
        <v>6.9400000000000003E-2</v>
      </c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228" t="s">
        <v>369</v>
      </c>
      <c r="B444" s="229"/>
      <c r="C444" s="229"/>
      <c r="D444" s="230"/>
      <c r="E444" s="230"/>
      <c r="F444" s="230"/>
      <c r="G444" s="197"/>
      <c r="H444" s="220" t="s">
        <v>396</v>
      </c>
      <c r="I444" s="220"/>
      <c r="J444" s="197"/>
      <c r="K444" s="225" t="str">
        <f>+"Las muertes en destete fueron "&amp;VALUE(D447)&amp;"."</f>
        <v>Las muertes en destete fueron 35.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197"/>
      <c r="H445" s="197"/>
      <c r="I445" s="197"/>
      <c r="J445" s="197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>
        <v>35</v>
      </c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198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234" t="s">
        <v>336</v>
      </c>
      <c r="B456" s="235"/>
      <c r="C456" s="235"/>
      <c r="D456" s="235"/>
      <c r="E456" s="235"/>
      <c r="F456" s="235"/>
      <c r="G456" s="199"/>
      <c r="H456" s="220" t="s">
        <v>396</v>
      </c>
      <c r="I456" s="220"/>
      <c r="J456" s="199"/>
      <c r="K456" s="225" t="str">
        <f>+"Del total de cerdos que se destetaron el "&amp;VALUE(D459*100)&amp;"% murieron en destete"</f>
        <v>Del total de cerdos que se destetaron el 2.14%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199"/>
      <c r="H457" s="221" t="s">
        <v>395</v>
      </c>
      <c r="I457" s="221"/>
      <c r="J457" s="199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>
        <v>2.1399999999999999E-2</v>
      </c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228" t="s">
        <v>337</v>
      </c>
      <c r="B468" s="229"/>
      <c r="C468" s="229"/>
      <c r="D468" s="230"/>
      <c r="E468" s="230"/>
      <c r="F468" s="230"/>
      <c r="G468" s="197"/>
      <c r="H468" s="220" t="s">
        <v>398</v>
      </c>
      <c r="I468" s="220"/>
      <c r="J468" s="197"/>
      <c r="K468" s="225" t="str">
        <f>+"Lo que se pudo haber recuperado si hubieran llegado a venta las muertes es  $"&amp;VALUE(D471)&amp;""</f>
        <v>Lo que se pudo haber recuperado si hubieran llegado a venta las muertes es  $36159.91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197"/>
      <c r="H469" s="197"/>
      <c r="I469" s="197"/>
      <c r="J469" s="197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>
        <v>36159.910000000003</v>
      </c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198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228" t="s">
        <v>341</v>
      </c>
      <c r="B480" s="229"/>
      <c r="C480" s="229"/>
      <c r="D480" s="230"/>
      <c r="E480" s="230"/>
      <c r="F480" s="230"/>
      <c r="G480" s="197"/>
      <c r="H480" s="222" t="s">
        <v>399</v>
      </c>
      <c r="I480" s="222"/>
      <c r="J480" s="197"/>
      <c r="K480" s="225" t="str">
        <f>+"Los días en promedio que llegaron a vivir en corral los cerdos que murieron fueron "&amp;VALUE(D483)&amp;""</f>
        <v>Los días en promedio que llegaron a vivir en corral los cerdos que murieron fueron 47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197"/>
      <c r="H481" s="197"/>
      <c r="I481" s="197"/>
      <c r="J481" s="197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>
        <v>47</v>
      </c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198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197"/>
      <c r="H492" s="220" t="s">
        <v>400</v>
      </c>
      <c r="I492" s="220"/>
      <c r="J492" s="197"/>
      <c r="K492" s="225" t="str">
        <f>+"Las muertes en emgorda fueron "&amp;VALUE(D495)&amp;"."</f>
        <v>Las muertes en emgorda fueron 129.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197"/>
      <c r="H493" s="197"/>
      <c r="I493" s="197"/>
      <c r="J493" s="197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>
        <v>129</v>
      </c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198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234" t="s">
        <v>343</v>
      </c>
      <c r="B504" s="235"/>
      <c r="C504" s="235"/>
      <c r="D504" s="235"/>
      <c r="E504" s="235"/>
      <c r="F504" s="235"/>
      <c r="G504" s="199"/>
      <c r="H504" s="220" t="s">
        <v>400</v>
      </c>
      <c r="I504" s="220"/>
      <c r="J504" s="199"/>
      <c r="K504" s="225" t="str">
        <f>+"Del total de cerdos que entraron a engorda el "&amp;VALUE(D507*100)&amp;"% murieron en engorda"</f>
        <v>Del total de cerdos que entraron a engorda el 4.89% murieron en engorda</v>
      </c>
      <c r="L504" s="225"/>
      <c r="M504" s="225"/>
      <c r="N504" s="85"/>
      <c r="O504" s="32"/>
      <c r="P504" s="32"/>
      <c r="Q504" s="83"/>
    </row>
    <row r="505" spans="1:17" ht="12.75" customHeight="1">
      <c r="A505" s="234"/>
      <c r="B505" s="235"/>
      <c r="C505" s="235"/>
      <c r="D505" s="235"/>
      <c r="E505" s="235"/>
      <c r="F505" s="235"/>
      <c r="G505" s="199"/>
      <c r="H505" s="221" t="s">
        <v>401</v>
      </c>
      <c r="I505" s="221"/>
      <c r="J505" s="199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>
        <v>4.8899999999999999E-2</v>
      </c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228" t="s">
        <v>344</v>
      </c>
      <c r="B516" s="229"/>
      <c r="C516" s="229"/>
      <c r="D516" s="230"/>
      <c r="E516" s="230"/>
      <c r="F516" s="230"/>
      <c r="G516" s="197"/>
      <c r="H516" s="220" t="s">
        <v>402</v>
      </c>
      <c r="I516" s="220"/>
      <c r="J516" s="197"/>
      <c r="K516" s="225" t="str">
        <f>+"Lo que se pudo haber recuperado si hubieran llegado a venta las muertes es  $"&amp;VALUE(D519)&amp;""</f>
        <v>Lo que se pudo haber recuperado si hubieran llegado a venta las muertes es  $779367.08</v>
      </c>
      <c r="L516" s="225"/>
      <c r="M516" s="225"/>
      <c r="N516" s="29"/>
      <c r="O516" s="32"/>
      <c r="P516" s="32"/>
      <c r="Q516" s="83"/>
    </row>
    <row r="517" spans="1:17" ht="12.75" customHeight="1">
      <c r="A517" s="228"/>
      <c r="B517" s="229"/>
      <c r="C517" s="229"/>
      <c r="D517" s="230"/>
      <c r="E517" s="230"/>
      <c r="F517" s="230"/>
      <c r="G517" s="197"/>
      <c r="H517" s="197"/>
      <c r="I517" s="197"/>
      <c r="J517" s="197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>
        <v>779367.08</v>
      </c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198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228" t="s">
        <v>342</v>
      </c>
      <c r="B528" s="229"/>
      <c r="C528" s="229"/>
      <c r="D528" s="230"/>
      <c r="E528" s="230"/>
      <c r="F528" s="230"/>
      <c r="G528" s="197"/>
      <c r="H528" s="222" t="s">
        <v>399</v>
      </c>
      <c r="I528" s="222"/>
      <c r="J528" s="197"/>
      <c r="K528" s="225" t="str">
        <f>+"Los días en promedio que llegaron a vivir en corral los cerdos que murieron fueron "&amp;VALUE(D531)&amp;""</f>
        <v>Los días en promedio que llegaron a vivir en corral los cerdos que murieron fueron 127</v>
      </c>
      <c r="L528" s="225"/>
      <c r="M528" s="225"/>
      <c r="N528" s="29"/>
      <c r="O528" s="32"/>
      <c r="P528" s="32"/>
      <c r="Q528" s="83"/>
    </row>
    <row r="529" spans="1:17" ht="12.75" customHeight="1">
      <c r="A529" s="228"/>
      <c r="B529" s="229"/>
      <c r="C529" s="229"/>
      <c r="D529" s="230"/>
      <c r="E529" s="230"/>
      <c r="F529" s="230"/>
      <c r="G529" s="197"/>
      <c r="H529" s="197"/>
      <c r="I529" s="197"/>
      <c r="J529" s="197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>
        <v>127</v>
      </c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198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228" t="s">
        <v>281</v>
      </c>
      <c r="B541" s="229"/>
      <c r="C541" s="229"/>
      <c r="D541" s="230"/>
      <c r="E541" s="230"/>
      <c r="F541" s="230"/>
      <c r="G541" s="197"/>
      <c r="H541" s="223" t="s">
        <v>405</v>
      </c>
      <c r="I541" s="223"/>
      <c r="J541" s="197"/>
      <c r="K541" s="225" t="str">
        <f>+"El porcentaje de uso de las granjas es de "&amp;VALUE(D544*100)&amp;"%"</f>
        <v>El porcentaje de uso de las granjas es de 52.53%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197"/>
      <c r="H542" s="224" t="s">
        <v>406</v>
      </c>
      <c r="I542" s="224"/>
      <c r="J542" s="197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>
        <v>0.52529999999999999</v>
      </c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 ht="12.75" customHeight="1">
      <c r="A553" s="228" t="s">
        <v>274</v>
      </c>
      <c r="B553" s="229"/>
      <c r="C553" s="229"/>
      <c r="D553" s="230"/>
      <c r="E553" s="230"/>
      <c r="F553" s="230"/>
      <c r="G553" s="197"/>
      <c r="H553" s="223" t="s">
        <v>403</v>
      </c>
      <c r="I553" s="223"/>
      <c r="J553" s="197"/>
      <c r="K553" s="225" t="str">
        <f>+"Los cerdos promedio que un trabajador atiende es de "&amp;VALUE(D556)&amp;""</f>
        <v>Los cerdos promedio que un trabajador atiende es de 643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197"/>
      <c r="H554" s="224" t="s">
        <v>404</v>
      </c>
      <c r="I554" s="224"/>
      <c r="J554" s="197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>
        <v>643</v>
      </c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18:F19"/>
    <mergeCell ref="O217:P217"/>
    <mergeCell ref="A219:F220"/>
    <mergeCell ref="O163:P163"/>
    <mergeCell ref="A90:F91"/>
    <mergeCell ref="O101:P101"/>
    <mergeCell ref="A103:F104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O417:P417"/>
    <mergeCell ref="K492:M495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O442:P442"/>
    <mergeCell ref="A447:B447"/>
    <mergeCell ref="O478:P478"/>
    <mergeCell ref="A480:F481"/>
    <mergeCell ref="K480:M483"/>
    <mergeCell ref="A483:B483"/>
    <mergeCell ref="H358:I358"/>
    <mergeCell ref="H359:I359"/>
    <mergeCell ref="H371:I371"/>
    <mergeCell ref="H372:I372"/>
    <mergeCell ref="H383:I383"/>
    <mergeCell ref="H384:I384"/>
    <mergeCell ref="O526:P526"/>
    <mergeCell ref="A528:F529"/>
    <mergeCell ref="K528:M531"/>
    <mergeCell ref="A531:B531"/>
    <mergeCell ref="A419:F420"/>
    <mergeCell ref="A428:Q428"/>
    <mergeCell ref="A432:F433"/>
    <mergeCell ref="A444:F445"/>
    <mergeCell ref="A456:F457"/>
    <mergeCell ref="O466:P466"/>
    <mergeCell ref="A468:F469"/>
    <mergeCell ref="A471:B471"/>
    <mergeCell ref="A492:F493"/>
    <mergeCell ref="K419:M422"/>
    <mergeCell ref="K432:M435"/>
    <mergeCell ref="K444:M447"/>
    <mergeCell ref="K456:M459"/>
    <mergeCell ref="H456:I456"/>
    <mergeCell ref="H457:I457"/>
    <mergeCell ref="H468:I468"/>
    <mergeCell ref="H480:I480"/>
    <mergeCell ref="H492:I492"/>
    <mergeCell ref="O490:P490"/>
    <mergeCell ref="A495:B495"/>
    <mergeCell ref="K65:M68"/>
    <mergeCell ref="K77:M80"/>
    <mergeCell ref="K90:M93"/>
    <mergeCell ref="K103:M106"/>
    <mergeCell ref="K116:M119"/>
    <mergeCell ref="K468:M471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A516:F517"/>
    <mergeCell ref="A519:B519"/>
    <mergeCell ref="K541:M544"/>
    <mergeCell ref="K504:M507"/>
    <mergeCell ref="K516:M519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H504:I504"/>
    <mergeCell ref="H505:I505"/>
    <mergeCell ref="H516:I516"/>
    <mergeCell ref="H528:I528"/>
    <mergeCell ref="H541:I541"/>
    <mergeCell ref="H542:I542"/>
    <mergeCell ref="A258:F259"/>
    <mergeCell ref="O188:P188"/>
    <mergeCell ref="A190:F191"/>
    <mergeCell ref="H190:I190"/>
    <mergeCell ref="K190:M193"/>
    <mergeCell ref="H191:I191"/>
    <mergeCell ref="H553:I553"/>
    <mergeCell ref="H554:I554"/>
    <mergeCell ref="H395:I395"/>
    <mergeCell ref="H396:I396"/>
    <mergeCell ref="H407:I407"/>
    <mergeCell ref="H408:I408"/>
    <mergeCell ref="H419:I419"/>
    <mergeCell ref="H420:I420"/>
    <mergeCell ref="H432:I432"/>
    <mergeCell ref="H433:I433"/>
    <mergeCell ref="H444:I444"/>
    <mergeCell ref="A538:Q538"/>
    <mergeCell ref="O551:P551"/>
    <mergeCell ref="A553:F554"/>
    <mergeCell ref="K553:M556"/>
    <mergeCell ref="O539:P539"/>
    <mergeCell ref="A541:F542"/>
    <mergeCell ref="A504:F505"/>
    <mergeCell ref="O514:P514"/>
  </mergeCells>
  <conditionalFormatting sqref="N11">
    <cfRule type="cellIs" dxfId="425" priority="69" stopIfTrue="1" operator="lessThanOrEqual">
      <formula>1</formula>
    </cfRule>
  </conditionalFormatting>
  <conditionalFormatting sqref="E522">
    <cfRule type="cellIs" dxfId="424" priority="70" stopIfTrue="1" operator="lessThanOrEqual">
      <formula>0.1</formula>
    </cfRule>
  </conditionalFormatting>
  <conditionalFormatting sqref="N545 P548:P550">
    <cfRule type="cellIs" dxfId="423" priority="71" stopIfTrue="1" operator="greaterThanOrEqual">
      <formula>1</formula>
    </cfRule>
  </conditionalFormatting>
  <conditionalFormatting sqref="N422 N420 F424 B424 N412">
    <cfRule type="cellIs" dxfId="422" priority="68" stopIfTrue="1" operator="greaterThanOrEqual">
      <formula>1</formula>
    </cfRule>
  </conditionalFormatting>
  <conditionalFormatting sqref="N386 N384 F388 B388 N376">
    <cfRule type="cellIs" dxfId="421" priority="67" stopIfTrue="1" operator="greaterThanOrEqual">
      <formula>1</formula>
    </cfRule>
  </conditionalFormatting>
  <conditionalFormatting sqref="N375">
    <cfRule type="cellIs" dxfId="420" priority="63" stopIfTrue="1" operator="lessThanOrEqual">
      <formula>1</formula>
    </cfRule>
  </conditionalFormatting>
  <conditionalFormatting sqref="N349">
    <cfRule type="cellIs" dxfId="419" priority="66" stopIfTrue="1" operator="lessThanOrEqual">
      <formula>1</formula>
    </cfRule>
  </conditionalFormatting>
  <conditionalFormatting sqref="N387">
    <cfRule type="cellIs" dxfId="418" priority="62" stopIfTrue="1" operator="lessThanOrEqual">
      <formula>1</formula>
    </cfRule>
  </conditionalFormatting>
  <conditionalFormatting sqref="N336">
    <cfRule type="cellIs" dxfId="417" priority="65" stopIfTrue="1" operator="lessThanOrEqual">
      <formula>1</formula>
    </cfRule>
  </conditionalFormatting>
  <conditionalFormatting sqref="N362">
    <cfRule type="cellIs" dxfId="416" priority="64" stopIfTrue="1" operator="lessThanOrEqual">
      <formula>1</formula>
    </cfRule>
  </conditionalFormatting>
  <conditionalFormatting sqref="N399">
    <cfRule type="cellIs" dxfId="415" priority="60" stopIfTrue="1" operator="lessThanOrEqual">
      <formula>1</formula>
    </cfRule>
  </conditionalFormatting>
  <conditionalFormatting sqref="N411">
    <cfRule type="cellIs" dxfId="414" priority="59" stopIfTrue="1" operator="lessThanOrEqual">
      <formula>1</formula>
    </cfRule>
  </conditionalFormatting>
  <conditionalFormatting sqref="N398 N396 F400 B400">
    <cfRule type="cellIs" dxfId="413" priority="61" stopIfTrue="1" operator="greaterThanOrEqual">
      <formula>1</formula>
    </cfRule>
  </conditionalFormatting>
  <conditionalFormatting sqref="N423">
    <cfRule type="cellIs" dxfId="412" priority="58" stopIfTrue="1" operator="lessThanOrEqual">
      <formula>1</formula>
    </cfRule>
  </conditionalFormatting>
  <conditionalFormatting sqref="N508">
    <cfRule type="cellIs" dxfId="411" priority="57" stopIfTrue="1" operator="lessThanOrEqual">
      <formula>1</formula>
    </cfRule>
  </conditionalFormatting>
  <conditionalFormatting sqref="N236">
    <cfRule type="cellIs" dxfId="410" priority="40" stopIfTrue="1" operator="lessThanOrEqual">
      <formula>1</formula>
    </cfRule>
  </conditionalFormatting>
  <conditionalFormatting sqref="N107">
    <cfRule type="cellIs" dxfId="409" priority="30" stopIfTrue="1" operator="lessThanOrEqual">
      <formula>1</formula>
    </cfRule>
  </conditionalFormatting>
  <conditionalFormatting sqref="E534">
    <cfRule type="cellIs" dxfId="408" priority="56" stopIfTrue="1" operator="lessThanOrEqual">
      <formula>0.1</formula>
    </cfRule>
  </conditionalFormatting>
  <conditionalFormatting sqref="E474">
    <cfRule type="cellIs" dxfId="407" priority="55" stopIfTrue="1" operator="lessThanOrEqual">
      <formula>0.1</formula>
    </cfRule>
  </conditionalFormatting>
  <conditionalFormatting sqref="N309 N307 F311 B311 N299">
    <cfRule type="cellIs" dxfId="406" priority="54" stopIfTrue="1" operator="greaterThanOrEqual">
      <formula>1</formula>
    </cfRule>
  </conditionalFormatting>
  <conditionalFormatting sqref="N273 N271 F275 B275 N263">
    <cfRule type="cellIs" dxfId="405" priority="53" stopIfTrue="1" operator="greaterThanOrEqual">
      <formula>1</formula>
    </cfRule>
  </conditionalFormatting>
  <conditionalFormatting sqref="N262">
    <cfRule type="cellIs" dxfId="404" priority="49" stopIfTrue="1" operator="lessThanOrEqual">
      <formula>1</formula>
    </cfRule>
  </conditionalFormatting>
  <conditionalFormatting sqref="N210">
    <cfRule type="cellIs" dxfId="403" priority="52" stopIfTrue="1" operator="lessThanOrEqual">
      <formula>1</formula>
    </cfRule>
  </conditionalFormatting>
  <conditionalFormatting sqref="N274">
    <cfRule type="cellIs" dxfId="402" priority="48" stopIfTrue="1" operator="lessThanOrEqual">
      <formula>1</formula>
    </cfRule>
  </conditionalFormatting>
  <conditionalFormatting sqref="N249">
    <cfRule type="cellIs" dxfId="401" priority="51" stopIfTrue="1" operator="lessThanOrEqual">
      <formula>1</formula>
    </cfRule>
  </conditionalFormatting>
  <conditionalFormatting sqref="N223">
    <cfRule type="cellIs" dxfId="400" priority="50" stopIfTrue="1" operator="lessThanOrEqual">
      <formula>1</formula>
    </cfRule>
  </conditionalFormatting>
  <conditionalFormatting sqref="N286">
    <cfRule type="cellIs" dxfId="399" priority="46" stopIfTrue="1" operator="lessThanOrEqual">
      <formula>1</formula>
    </cfRule>
  </conditionalFormatting>
  <conditionalFormatting sqref="N298">
    <cfRule type="cellIs" dxfId="398" priority="45" stopIfTrue="1" operator="lessThanOrEqual">
      <formula>1</formula>
    </cfRule>
  </conditionalFormatting>
  <conditionalFormatting sqref="N285 N283 F287 B287">
    <cfRule type="cellIs" dxfId="397" priority="47" stopIfTrue="1" operator="greaterThanOrEqual">
      <formula>1</formula>
    </cfRule>
  </conditionalFormatting>
  <conditionalFormatting sqref="N310">
    <cfRule type="cellIs" dxfId="396" priority="44" stopIfTrue="1" operator="lessThanOrEqual">
      <formula>1</formula>
    </cfRule>
  </conditionalFormatting>
  <conditionalFormatting sqref="N460">
    <cfRule type="cellIs" dxfId="395" priority="43" stopIfTrue="1" operator="lessThanOrEqual">
      <formula>1</formula>
    </cfRule>
  </conditionalFormatting>
  <conditionalFormatting sqref="E486">
    <cfRule type="cellIs" dxfId="394" priority="42" stopIfTrue="1" operator="lessThanOrEqual">
      <formula>0.1</formula>
    </cfRule>
  </conditionalFormatting>
  <conditionalFormatting sqref="N323">
    <cfRule type="cellIs" dxfId="393" priority="41" stopIfTrue="1" operator="lessThanOrEqual">
      <formula>1</formula>
    </cfRule>
  </conditionalFormatting>
  <conditionalFormatting sqref="N94">
    <cfRule type="cellIs" dxfId="392" priority="29" stopIfTrue="1" operator="lessThanOrEqual">
      <formula>1</formula>
    </cfRule>
  </conditionalFormatting>
  <conditionalFormatting sqref="N180 N178 F182 B182 N170">
    <cfRule type="cellIs" dxfId="391" priority="39" stopIfTrue="1" operator="greaterThanOrEqual">
      <formula>1</formula>
    </cfRule>
  </conditionalFormatting>
  <conditionalFormatting sqref="N144 N142 F146 B146 N134">
    <cfRule type="cellIs" dxfId="390" priority="38" stopIfTrue="1" operator="greaterThanOrEqual">
      <formula>1</formula>
    </cfRule>
  </conditionalFormatting>
  <conditionalFormatting sqref="N133">
    <cfRule type="cellIs" dxfId="389" priority="36" stopIfTrue="1" operator="lessThanOrEqual">
      <formula>1</formula>
    </cfRule>
  </conditionalFormatting>
  <conditionalFormatting sqref="N120">
    <cfRule type="cellIs" dxfId="388" priority="37" stopIfTrue="1" operator="lessThanOrEqual">
      <formula>1</formula>
    </cfRule>
  </conditionalFormatting>
  <conditionalFormatting sqref="N145">
    <cfRule type="cellIs" dxfId="387" priority="35" stopIfTrue="1" operator="lessThanOrEqual">
      <formula>1</formula>
    </cfRule>
  </conditionalFormatting>
  <conditionalFormatting sqref="N157">
    <cfRule type="cellIs" dxfId="386" priority="33" stopIfTrue="1" operator="lessThanOrEqual">
      <formula>1</formula>
    </cfRule>
  </conditionalFormatting>
  <conditionalFormatting sqref="N169">
    <cfRule type="cellIs" dxfId="385" priority="32" stopIfTrue="1" operator="lessThanOrEqual">
      <formula>1</formula>
    </cfRule>
  </conditionalFormatting>
  <conditionalFormatting sqref="N156 N154 F158 B158">
    <cfRule type="cellIs" dxfId="384" priority="34" stopIfTrue="1" operator="greaterThanOrEqual">
      <formula>1</formula>
    </cfRule>
  </conditionalFormatting>
  <conditionalFormatting sqref="N181">
    <cfRule type="cellIs" dxfId="383" priority="31" stopIfTrue="1" operator="lessThanOrEqual">
      <formula>1</formula>
    </cfRule>
  </conditionalFormatting>
  <conditionalFormatting sqref="N436">
    <cfRule type="cellIs" dxfId="382" priority="28" stopIfTrue="1" operator="lessThanOrEqual">
      <formula>1</formula>
    </cfRule>
  </conditionalFormatting>
  <conditionalFormatting sqref="K400:M400">
    <cfRule type="cellIs" dxfId="381" priority="17" stopIfTrue="1" operator="greaterThanOrEqual">
      <formula>1</formula>
    </cfRule>
  </conditionalFormatting>
  <conditionalFormatting sqref="J424:M424">
    <cfRule type="cellIs" dxfId="380" priority="27" stopIfTrue="1" operator="greaterThanOrEqual">
      <formula>1</formula>
    </cfRule>
  </conditionalFormatting>
  <conditionalFormatting sqref="J388">
    <cfRule type="cellIs" dxfId="379" priority="26" stopIfTrue="1" operator="greaterThanOrEqual">
      <formula>1</formula>
    </cfRule>
  </conditionalFormatting>
  <conditionalFormatting sqref="J400">
    <cfRule type="cellIs" dxfId="378" priority="25" stopIfTrue="1" operator="greaterThanOrEqual">
      <formula>1</formula>
    </cfRule>
  </conditionalFormatting>
  <conditionalFormatting sqref="J311:M311">
    <cfRule type="cellIs" dxfId="377" priority="24" stopIfTrue="1" operator="greaterThanOrEqual">
      <formula>1</formula>
    </cfRule>
  </conditionalFormatting>
  <conditionalFormatting sqref="J275:M275">
    <cfRule type="cellIs" dxfId="376" priority="23" stopIfTrue="1" operator="greaterThanOrEqual">
      <formula>1</formula>
    </cfRule>
  </conditionalFormatting>
  <conditionalFormatting sqref="J287:M287">
    <cfRule type="cellIs" dxfId="375" priority="22" stopIfTrue="1" operator="greaterThanOrEqual">
      <formula>1</formula>
    </cfRule>
  </conditionalFormatting>
  <conditionalFormatting sqref="J182:M182">
    <cfRule type="cellIs" dxfId="374" priority="21" stopIfTrue="1" operator="greaterThanOrEqual">
      <formula>1</formula>
    </cfRule>
  </conditionalFormatting>
  <conditionalFormatting sqref="J146:M146">
    <cfRule type="cellIs" dxfId="373" priority="20" stopIfTrue="1" operator="greaterThanOrEqual">
      <formula>1</formula>
    </cfRule>
  </conditionalFormatting>
  <conditionalFormatting sqref="J158:M158">
    <cfRule type="cellIs" dxfId="372" priority="19" stopIfTrue="1" operator="greaterThanOrEqual">
      <formula>1</formula>
    </cfRule>
  </conditionalFormatting>
  <conditionalFormatting sqref="K388:M388">
    <cfRule type="cellIs" dxfId="371" priority="18" stopIfTrue="1" operator="greaterThanOrEqual">
      <formula>1</formula>
    </cfRule>
  </conditionalFormatting>
  <conditionalFormatting sqref="E450">
    <cfRule type="cellIs" dxfId="370" priority="16" stopIfTrue="1" operator="lessThanOrEqual">
      <formula>0.1</formula>
    </cfRule>
  </conditionalFormatting>
  <conditionalFormatting sqref="E498">
    <cfRule type="cellIs" dxfId="369" priority="15" stopIfTrue="1" operator="lessThanOrEqual">
      <formula>0.1</formula>
    </cfRule>
  </conditionalFormatting>
  <conditionalFormatting sqref="G424:I424">
    <cfRule type="cellIs" dxfId="368" priority="14" stopIfTrue="1" operator="greaterThanOrEqual">
      <formula>1</formula>
    </cfRule>
  </conditionalFormatting>
  <conditionalFormatting sqref="G388">
    <cfRule type="cellIs" dxfId="367" priority="13" stopIfTrue="1" operator="greaterThanOrEqual">
      <formula>1</formula>
    </cfRule>
  </conditionalFormatting>
  <conditionalFormatting sqref="G400">
    <cfRule type="cellIs" dxfId="366" priority="12" stopIfTrue="1" operator="greaterThanOrEqual">
      <formula>1</formula>
    </cfRule>
  </conditionalFormatting>
  <conditionalFormatting sqref="G311:I311">
    <cfRule type="cellIs" dxfId="365" priority="11" stopIfTrue="1" operator="greaterThanOrEqual">
      <formula>1</formula>
    </cfRule>
  </conditionalFormatting>
  <conditionalFormatting sqref="G275">
    <cfRule type="cellIs" dxfId="364" priority="10" stopIfTrue="1" operator="greaterThanOrEqual">
      <formula>1</formula>
    </cfRule>
  </conditionalFormatting>
  <conditionalFormatting sqref="G287">
    <cfRule type="cellIs" dxfId="363" priority="9" stopIfTrue="1" operator="greaterThanOrEqual">
      <formula>1</formula>
    </cfRule>
  </conditionalFormatting>
  <conditionalFormatting sqref="G182:I182">
    <cfRule type="cellIs" dxfId="362" priority="8" stopIfTrue="1" operator="greaterThanOrEqual">
      <formula>1</formula>
    </cfRule>
  </conditionalFormatting>
  <conditionalFormatting sqref="G146:I146">
    <cfRule type="cellIs" dxfId="361" priority="7" stopIfTrue="1" operator="greaterThanOrEqual">
      <formula>1</formula>
    </cfRule>
  </conditionalFormatting>
  <conditionalFormatting sqref="G158:I158">
    <cfRule type="cellIs" dxfId="360" priority="6" stopIfTrue="1" operator="greaterThanOrEqual">
      <formula>1</formula>
    </cfRule>
  </conditionalFormatting>
  <conditionalFormatting sqref="H275:I275">
    <cfRule type="cellIs" dxfId="359" priority="5" stopIfTrue="1" operator="greaterThanOrEqual">
      <formula>1</formula>
    </cfRule>
  </conditionalFormatting>
  <conditionalFormatting sqref="H287:I287">
    <cfRule type="cellIs" dxfId="358" priority="4" stopIfTrue="1" operator="greaterThanOrEqual">
      <formula>1</formula>
    </cfRule>
  </conditionalFormatting>
  <conditionalFormatting sqref="H388:I388">
    <cfRule type="cellIs" dxfId="357" priority="3" stopIfTrue="1" operator="greaterThanOrEqual">
      <formula>1</formula>
    </cfRule>
  </conditionalFormatting>
  <conditionalFormatting sqref="H400:I400">
    <cfRule type="cellIs" dxfId="356" priority="2" stopIfTrue="1" operator="greaterThanOrEqual">
      <formula>1</formula>
    </cfRule>
  </conditionalFormatting>
  <conditionalFormatting sqref="N194">
    <cfRule type="cellIs" dxfId="355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55D9-6A37-4605-9E3D-E8EC6BE00065}">
  <sheetPr>
    <pageSetUpPr fitToPage="1"/>
  </sheetPr>
  <dimension ref="A1:R1230"/>
  <sheetViews>
    <sheetView workbookViewId="0">
      <selection activeCell="A18" sqref="A18:F19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360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197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0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197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195"/>
      <c r="B9" s="196"/>
      <c r="C9" s="196"/>
      <c r="D9" s="197"/>
      <c r="E9" s="197"/>
      <c r="F9" s="197"/>
      <c r="G9" s="197"/>
      <c r="H9" s="197"/>
      <c r="I9" s="197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/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197"/>
      <c r="H18" s="222" t="s">
        <v>376</v>
      </c>
      <c r="I18" s="222"/>
      <c r="J18" s="197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197"/>
      <c r="H19" s="197"/>
      <c r="I19" s="197"/>
      <c r="J19" s="197"/>
      <c r="K19" s="225"/>
      <c r="L19" s="225"/>
      <c r="M19" s="225"/>
      <c r="N19" s="29"/>
      <c r="O19" s="32"/>
      <c r="P19" s="32"/>
      <c r="Q19" s="83"/>
      <c r="R19" s="45"/>
    </row>
    <row r="20" spans="1:18">
      <c r="A20" s="195"/>
      <c r="B20" s="196"/>
      <c r="C20" s="196"/>
      <c r="D20" s="197"/>
      <c r="E20" s="197"/>
      <c r="F20" s="197"/>
      <c r="G20" s="197"/>
      <c r="H20" s="197"/>
      <c r="I20" s="197"/>
      <c r="J20" s="197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/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198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197"/>
      <c r="H29" s="226" t="s">
        <v>377</v>
      </c>
      <c r="I29" s="226"/>
      <c r="J29" s="197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197"/>
      <c r="H30" s="219" t="s">
        <v>375</v>
      </c>
      <c r="I30" s="219"/>
      <c r="J30" s="197"/>
      <c r="K30" s="225"/>
      <c r="L30" s="225"/>
      <c r="M30" s="225"/>
      <c r="N30" s="29"/>
      <c r="O30" s="32"/>
      <c r="P30" s="32"/>
      <c r="Q30" s="83"/>
      <c r="R30" s="45"/>
    </row>
    <row r="31" spans="1:18">
      <c r="A31" s="195"/>
      <c r="B31" s="196"/>
      <c r="C31" s="196"/>
      <c r="D31" s="197"/>
      <c r="E31" s="197"/>
      <c r="F31" s="197"/>
      <c r="G31" s="197"/>
      <c r="H31" s="197"/>
      <c r="I31" s="197"/>
      <c r="J31" s="197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/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197"/>
      <c r="H41" s="226" t="s">
        <v>377</v>
      </c>
      <c r="I41" s="226"/>
      <c r="J41" s="197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197"/>
      <c r="H42" s="219" t="s">
        <v>374</v>
      </c>
      <c r="I42" s="219"/>
      <c r="J42" s="197"/>
      <c r="K42" s="225"/>
      <c r="L42" s="225"/>
      <c r="M42" s="225"/>
      <c r="N42" s="29"/>
      <c r="O42" s="32"/>
      <c r="P42" s="32"/>
      <c r="Q42" s="83"/>
      <c r="R42" s="45"/>
    </row>
    <row r="43" spans="1:18">
      <c r="A43" s="195"/>
      <c r="B43" s="196"/>
      <c r="C43" s="196"/>
      <c r="D43" s="197"/>
      <c r="E43" s="197"/>
      <c r="F43" s="197"/>
      <c r="G43" s="197"/>
      <c r="H43" s="197"/>
      <c r="I43" s="197"/>
      <c r="J43" s="197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/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197"/>
      <c r="H53" s="226" t="s">
        <v>378</v>
      </c>
      <c r="I53" s="226"/>
      <c r="J53" s="197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197"/>
      <c r="H54" s="219" t="s">
        <v>374</v>
      </c>
      <c r="I54" s="219"/>
      <c r="J54" s="197"/>
      <c r="K54" s="225"/>
      <c r="L54" s="225"/>
      <c r="M54" s="225"/>
      <c r="N54" s="29"/>
      <c r="O54" s="32"/>
      <c r="P54" s="32"/>
      <c r="Q54" s="83"/>
      <c r="R54" s="45"/>
    </row>
    <row r="55" spans="1:18">
      <c r="A55" s="195"/>
      <c r="B55" s="196"/>
      <c r="C55" s="196"/>
      <c r="D55" s="197"/>
      <c r="E55" s="197"/>
      <c r="F55" s="197"/>
      <c r="G55" s="197"/>
      <c r="H55" s="197"/>
      <c r="I55" s="197"/>
      <c r="J55" s="197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/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197"/>
      <c r="H65" s="218" t="s">
        <v>379</v>
      </c>
      <c r="I65" s="218"/>
      <c r="J65" s="197"/>
      <c r="K65" s="225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197"/>
      <c r="H66" s="219" t="s">
        <v>380</v>
      </c>
      <c r="I66" s="219"/>
      <c r="J66" s="197"/>
      <c r="K66" s="225"/>
      <c r="L66" s="225"/>
      <c r="M66" s="225"/>
      <c r="N66" s="29"/>
      <c r="O66" s="32"/>
      <c r="P66" s="32"/>
      <c r="Q66" s="83"/>
      <c r="R66" s="45"/>
    </row>
    <row r="67" spans="1:18">
      <c r="A67" s="195"/>
      <c r="B67" s="196"/>
      <c r="C67" s="196"/>
      <c r="D67" s="197"/>
      <c r="E67" s="197"/>
      <c r="F67" s="197"/>
      <c r="G67" s="197"/>
      <c r="H67" s="197"/>
      <c r="I67" s="197"/>
      <c r="J67" s="197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/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197"/>
      <c r="H77" s="218" t="s">
        <v>381</v>
      </c>
      <c r="I77" s="218"/>
      <c r="J77" s="197"/>
      <c r="K77" s="225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197"/>
      <c r="H78" s="219" t="s">
        <v>380</v>
      </c>
      <c r="I78" s="219"/>
      <c r="J78" s="197"/>
      <c r="K78" s="225"/>
      <c r="L78" s="225"/>
      <c r="M78" s="225"/>
      <c r="N78" s="29"/>
      <c r="O78" s="32"/>
      <c r="P78" s="32"/>
      <c r="Q78" s="83"/>
      <c r="R78" s="45"/>
    </row>
    <row r="79" spans="1:18">
      <c r="A79" s="195"/>
      <c r="B79" s="196"/>
      <c r="C79" s="196"/>
      <c r="D79" s="197"/>
      <c r="E79" s="197"/>
      <c r="F79" s="197"/>
      <c r="G79" s="197"/>
      <c r="H79" s="197"/>
      <c r="I79" s="197"/>
      <c r="J79" s="197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/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197"/>
      <c r="H90" s="218" t="s">
        <v>382</v>
      </c>
      <c r="I90" s="218"/>
      <c r="J90" s="197"/>
      <c r="K90" s="225" t="str">
        <f>+"Al momento de pasar los cerdos a destete cada uno costaba $"&amp;VALUE(D93)&amp;"  "</f>
        <v xml:space="preserve">Al momento de pasar los cerdos a destete cada uno costaba $0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197"/>
      <c r="H91" s="219" t="s">
        <v>383</v>
      </c>
      <c r="I91" s="219"/>
      <c r="J91" s="197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/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197"/>
      <c r="H103" s="218" t="s">
        <v>384</v>
      </c>
      <c r="I103" s="218"/>
      <c r="J103" s="197"/>
      <c r="K103" s="225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197"/>
      <c r="H104" s="219" t="s">
        <v>383</v>
      </c>
      <c r="I104" s="219"/>
      <c r="J104" s="197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/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197"/>
      <c r="H116" s="218" t="s">
        <v>385</v>
      </c>
      <c r="I116" s="218"/>
      <c r="J116" s="197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197"/>
      <c r="H117" s="219" t="s">
        <v>383</v>
      </c>
      <c r="I117" s="219"/>
      <c r="J117" s="197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/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197"/>
      <c r="H129" s="218" t="s">
        <v>386</v>
      </c>
      <c r="I129" s="218"/>
      <c r="J129" s="197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197"/>
      <c r="H130" s="219" t="s">
        <v>383</v>
      </c>
      <c r="I130" s="219"/>
      <c r="J130" s="197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/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197"/>
      <c r="H141" s="218" t="s">
        <v>387</v>
      </c>
      <c r="I141" s="218"/>
      <c r="J141" s="197"/>
      <c r="K141" s="225" t="str">
        <f>+"El costo del consumo de medicament preventivo para producir un cerdo fue de $"&amp;VALUE(D144)&amp;""</f>
        <v>El costo del consumo de medicament preventivo para producir un cerdo fue de $0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197"/>
      <c r="H142" s="219" t="s">
        <v>383</v>
      </c>
      <c r="I142" s="219"/>
      <c r="J142" s="197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/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197"/>
      <c r="H153" s="218" t="s">
        <v>388</v>
      </c>
      <c r="I153" s="218"/>
      <c r="J153" s="197"/>
      <c r="K153" s="225" t="str">
        <f>+"El costo del consumo de material veterinario para producir un cerdo fue de $"&amp;VALUE(D156)&amp;""</f>
        <v>El costo del consumo de material veterinario para producir un cerdo fue de $0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197"/>
      <c r="H154" s="219" t="s">
        <v>383</v>
      </c>
      <c r="I154" s="219"/>
      <c r="J154" s="197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/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197"/>
      <c r="H165" s="218" t="s">
        <v>389</v>
      </c>
      <c r="I165" s="218"/>
      <c r="J165" s="197"/>
      <c r="K165" s="225" t="str">
        <f>+"El monto de los gastos directos utilizados para producir un cerdo es de $"&amp;VALUE(D168)&amp;""</f>
        <v>El monto de los gastos directos utilizados para producir un cerdo es de $0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197"/>
      <c r="H166" s="219" t="s">
        <v>383</v>
      </c>
      <c r="I166" s="219"/>
      <c r="J166" s="197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/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8" ht="12.75" customHeight="1">
      <c r="A177" s="228" t="s">
        <v>366</v>
      </c>
      <c r="B177" s="229"/>
      <c r="C177" s="229"/>
      <c r="D177" s="230"/>
      <c r="E177" s="230"/>
      <c r="F177" s="230"/>
      <c r="G177" s="197"/>
      <c r="H177" s="218" t="s">
        <v>390</v>
      </c>
      <c r="I177" s="218"/>
      <c r="J177" s="197"/>
      <c r="K177" s="225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225"/>
      <c r="M177" s="225"/>
      <c r="N177" s="29"/>
      <c r="O177" s="32"/>
      <c r="P177" s="32"/>
      <c r="Q177" s="83"/>
    </row>
    <row r="178" spans="1:18">
      <c r="A178" s="228"/>
      <c r="B178" s="229"/>
      <c r="C178" s="229"/>
      <c r="D178" s="230"/>
      <c r="E178" s="230"/>
      <c r="F178" s="230"/>
      <c r="G178" s="197"/>
      <c r="H178" s="219" t="s">
        <v>383</v>
      </c>
      <c r="I178" s="219"/>
      <c r="J178" s="197"/>
      <c r="K178" s="225"/>
      <c r="L178" s="225"/>
      <c r="M178" s="225"/>
      <c r="N178" s="37"/>
      <c r="O178" s="32"/>
      <c r="P178" s="32"/>
      <c r="Q178" s="83"/>
    </row>
    <row r="179" spans="1:18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8">
      <c r="A180" s="90" t="s">
        <v>365</v>
      </c>
      <c r="B180" s="29"/>
      <c r="C180" s="29" t="s">
        <v>221</v>
      </c>
      <c r="D180" s="153"/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8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8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8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8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8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8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8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8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  <c r="R188" s="45"/>
    </row>
    <row r="189" spans="1:18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  <c r="R189" s="45"/>
    </row>
    <row r="190" spans="1:18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$0  </v>
      </c>
      <c r="L190" s="225"/>
      <c r="M190" s="225"/>
      <c r="N190" s="29"/>
      <c r="O190" s="32"/>
      <c r="P190" s="32"/>
      <c r="Q190" s="83"/>
      <c r="R190" s="45"/>
    </row>
    <row r="191" spans="1:18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  <c r="R191" s="45"/>
    </row>
    <row r="192" spans="1:18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  <c r="R192" s="45"/>
    </row>
    <row r="193" spans="1:18">
      <c r="A193" s="90" t="s">
        <v>429</v>
      </c>
      <c r="B193" s="29"/>
      <c r="C193" s="29" t="s">
        <v>221</v>
      </c>
      <c r="D193" s="154"/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  <c r="R193" s="45"/>
    </row>
    <row r="194" spans="1:18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  <c r="R194" s="45"/>
    </row>
    <row r="195" spans="1:18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  <c r="R195" s="45"/>
    </row>
    <row r="196" spans="1:18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  <c r="R196" s="45"/>
    </row>
    <row r="197" spans="1:18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  <c r="R197" s="45"/>
    </row>
    <row r="198" spans="1:18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  <c r="R198" s="45"/>
    </row>
    <row r="199" spans="1:18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  <c r="R199" s="45"/>
    </row>
    <row r="200" spans="1:18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  <c r="R200" s="45"/>
    </row>
    <row r="201" spans="1:18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8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8" ht="12.75" customHeight="1">
      <c r="A203" s="228" t="s">
        <v>315</v>
      </c>
      <c r="B203" s="229"/>
      <c r="C203" s="229"/>
      <c r="D203" s="230"/>
      <c r="E203" s="230"/>
      <c r="F203" s="230"/>
      <c r="G203" s="197"/>
      <c r="H203" s="218" t="s">
        <v>379</v>
      </c>
      <c r="I203" s="218"/>
      <c r="J203" s="197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225"/>
      <c r="M203" s="225"/>
      <c r="N203" s="29"/>
      <c r="O203" s="32"/>
      <c r="P203" s="32"/>
      <c r="Q203" s="83"/>
    </row>
    <row r="204" spans="1:18">
      <c r="A204" s="228"/>
      <c r="B204" s="229"/>
      <c r="C204" s="229"/>
      <c r="D204" s="230"/>
      <c r="E204" s="230"/>
      <c r="F204" s="230"/>
      <c r="G204" s="197"/>
      <c r="H204" s="219" t="s">
        <v>391</v>
      </c>
      <c r="I204" s="219"/>
      <c r="J204" s="197"/>
      <c r="K204" s="225"/>
      <c r="L204" s="225"/>
      <c r="M204" s="225"/>
      <c r="N204" s="29"/>
      <c r="O204" s="32"/>
      <c r="P204" s="32"/>
      <c r="Q204" s="83"/>
    </row>
    <row r="205" spans="1:18">
      <c r="A205" s="195"/>
      <c r="B205" s="196"/>
      <c r="C205" s="196"/>
      <c r="D205" s="197"/>
      <c r="E205" s="197"/>
      <c r="F205" s="197"/>
      <c r="G205" s="197"/>
      <c r="H205" s="197"/>
      <c r="I205" s="197"/>
      <c r="J205" s="197"/>
      <c r="K205" s="225"/>
      <c r="L205" s="225"/>
      <c r="M205" s="225"/>
      <c r="N205" s="29"/>
      <c r="O205" s="32"/>
      <c r="P205" s="32"/>
      <c r="Q205" s="83"/>
    </row>
    <row r="206" spans="1:18">
      <c r="A206" s="195"/>
      <c r="B206" s="196"/>
      <c r="C206" s="196"/>
      <c r="D206" s="129"/>
      <c r="E206" s="129"/>
      <c r="F206" s="197"/>
      <c r="G206" s="197"/>
      <c r="H206" s="33"/>
      <c r="I206" s="33"/>
      <c r="J206" s="197"/>
      <c r="K206" s="225"/>
      <c r="L206" s="225"/>
      <c r="M206" s="225"/>
      <c r="N206" s="29"/>
      <c r="O206" s="32"/>
      <c r="P206" s="32"/>
      <c r="Q206" s="83"/>
    </row>
    <row r="207" spans="1:18">
      <c r="A207" s="195"/>
      <c r="B207" s="196"/>
      <c r="C207" s="196"/>
      <c r="D207" s="129"/>
      <c r="E207" s="129"/>
      <c r="F207" s="197"/>
      <c r="G207" s="197"/>
      <c r="H207" s="33"/>
      <c r="I207" s="33"/>
      <c r="J207" s="197"/>
      <c r="K207" s="197"/>
      <c r="L207" s="197"/>
      <c r="M207" s="197"/>
      <c r="N207" s="29"/>
      <c r="O207" s="32"/>
      <c r="P207" s="32"/>
      <c r="Q207" s="83"/>
    </row>
    <row r="208" spans="1:18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/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 ht="12.75" customHeight="1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228" t="s">
        <v>316</v>
      </c>
      <c r="B219" s="229"/>
      <c r="C219" s="229"/>
      <c r="D219" s="230"/>
      <c r="E219" s="230"/>
      <c r="F219" s="230"/>
      <c r="G219" s="197"/>
      <c r="H219" s="218" t="s">
        <v>381</v>
      </c>
      <c r="I219" s="218"/>
      <c r="J219" s="197"/>
      <c r="K219" s="225" t="str">
        <f>+"El costo de que un cerdo aumentara un kg de peso durante su destete fue de $"&amp;VALUE(D222)&amp;" "</f>
        <v xml:space="preserve">El costo de que un cerdo aumentara un kg de peso durante su destete fue de $0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197"/>
      <c r="H220" s="219" t="s">
        <v>391</v>
      </c>
      <c r="I220" s="219"/>
      <c r="J220" s="197"/>
      <c r="K220" s="225"/>
      <c r="L220" s="225"/>
      <c r="M220" s="225"/>
      <c r="N220" s="29"/>
      <c r="O220" s="32"/>
      <c r="P220" s="32"/>
      <c r="Q220" s="83"/>
    </row>
    <row r="221" spans="1:17">
      <c r="A221" s="195"/>
      <c r="B221" s="196"/>
      <c r="C221" s="196"/>
      <c r="D221" s="197"/>
      <c r="E221" s="197"/>
      <c r="F221" s="197"/>
      <c r="G221" s="197"/>
      <c r="H221" s="197"/>
      <c r="I221" s="197"/>
      <c r="J221" s="197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/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197"/>
      <c r="H232" s="218" t="s">
        <v>384</v>
      </c>
      <c r="I232" s="218"/>
      <c r="J232" s="197"/>
      <c r="K232" s="225" t="str">
        <f>+"El alimento consumido por un cerdo durante deste fue de "&amp;VALUE(D235)&amp;" Kg."</f>
        <v>El alimento consumido por un cerdo durante deste fue de 0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197"/>
      <c r="H233" s="219" t="s">
        <v>392</v>
      </c>
      <c r="I233" s="219"/>
      <c r="J233" s="197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/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197"/>
      <c r="H245" s="218" t="s">
        <v>385</v>
      </c>
      <c r="I245" s="218"/>
      <c r="J245" s="197"/>
      <c r="K245" s="225" t="str">
        <f>+"El costo del alimento consumido por un cerdo durante deste fue de $"&amp;VALUE(D248)&amp;""</f>
        <v>El costo del alimento consumido por un cerdo durante deste fue de $0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197"/>
      <c r="H246" s="219" t="s">
        <v>392</v>
      </c>
      <c r="I246" s="219"/>
      <c r="J246" s="197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/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 ht="12.75" customHeight="1">
      <c r="A258" s="228" t="s">
        <v>322</v>
      </c>
      <c r="B258" s="229"/>
      <c r="C258" s="229"/>
      <c r="D258" s="230"/>
      <c r="E258" s="230"/>
      <c r="F258" s="230"/>
      <c r="G258" s="197"/>
      <c r="H258" s="218" t="s">
        <v>386</v>
      </c>
      <c r="I258" s="218"/>
      <c r="J258" s="197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197"/>
      <c r="H259" s="219" t="s">
        <v>392</v>
      </c>
      <c r="I259" s="219"/>
      <c r="J259" s="197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/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 ht="12.75" customHeight="1">
      <c r="A270" s="228" t="s">
        <v>323</v>
      </c>
      <c r="B270" s="229"/>
      <c r="C270" s="229"/>
      <c r="D270" s="230"/>
      <c r="E270" s="230"/>
      <c r="F270" s="230"/>
      <c r="G270" s="197"/>
      <c r="H270" s="218" t="s">
        <v>387</v>
      </c>
      <c r="I270" s="218"/>
      <c r="J270" s="197"/>
      <c r="K270" s="225" t="str">
        <f>+"El costo de los medicamentos preventivos aplicados a un cerdo durante deste fue de $"&amp;VALUE(D273)&amp;""</f>
        <v>El costo de los medicamentos preventivos aplicados a un cerdo durante deste fue de $0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197"/>
      <c r="H271" s="219" t="s">
        <v>392</v>
      </c>
      <c r="I271" s="219"/>
      <c r="J271" s="197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/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 ht="12.75" customHeight="1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 ht="12.75" customHeight="1">
      <c r="A282" s="228" t="s">
        <v>324</v>
      </c>
      <c r="B282" s="229"/>
      <c r="C282" s="229"/>
      <c r="D282" s="230"/>
      <c r="E282" s="230"/>
      <c r="F282" s="230"/>
      <c r="G282" s="197"/>
      <c r="H282" s="218" t="s">
        <v>388</v>
      </c>
      <c r="I282" s="218"/>
      <c r="J282" s="197"/>
      <c r="K282" s="225" t="str">
        <f>+"El costo del material veterinario utilizado en un cerdo durante deste fue de $"&amp;VALUE(D285)&amp;""</f>
        <v>El costo del material veterinario utilizado en un cerdo durante deste fue de $0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197"/>
      <c r="H283" s="219" t="s">
        <v>392</v>
      </c>
      <c r="I283" s="219"/>
      <c r="J283" s="197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/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 ht="12.75" customHeight="1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 ht="12.75" customHeight="1">
      <c r="A294" s="228" t="s">
        <v>325</v>
      </c>
      <c r="B294" s="229"/>
      <c r="C294" s="229"/>
      <c r="D294" s="230"/>
      <c r="E294" s="230"/>
      <c r="F294" s="230"/>
      <c r="G294" s="197"/>
      <c r="H294" s="218" t="s">
        <v>389</v>
      </c>
      <c r="I294" s="218"/>
      <c r="J294" s="197"/>
      <c r="K294" s="225" t="str">
        <f>+"Los gastos directos aplicados a un cerdo durante su destete fueron de $"&amp;VALUE(D297)&amp;""</f>
        <v>Los gastos directos aplicados a un cerdo durante su destete fueron de $0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197"/>
      <c r="H295" s="219" t="s">
        <v>392</v>
      </c>
      <c r="I295" s="219"/>
      <c r="J295" s="197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/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197"/>
      <c r="H306" s="218" t="s">
        <v>390</v>
      </c>
      <c r="I306" s="218"/>
      <c r="J306" s="197"/>
      <c r="K306" s="225" t="str">
        <f>+"Los sueldos y prestaciones aplicados a un cerdo durante su destete fueron de $"&amp;VALUE(D309)&amp;""</f>
        <v>Los sueldos y prestaciones aplicados a un cerdo durante su destete fueron de $0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197"/>
      <c r="H307" s="219" t="s">
        <v>392</v>
      </c>
      <c r="I307" s="219"/>
      <c r="J307" s="197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/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197"/>
      <c r="H319" s="218" t="s">
        <v>384</v>
      </c>
      <c r="I319" s="218"/>
      <c r="J319" s="197"/>
      <c r="K319" s="225" t="str">
        <f>+"El alimento consumido por un cerdo durante engorda fue de "&amp;VALUE(D322)&amp;" Kg."</f>
        <v>El alimento consumido por un cerdo durante engorda fue de 0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197"/>
      <c r="H320" s="219" t="s">
        <v>394</v>
      </c>
      <c r="I320" s="219"/>
      <c r="J320" s="197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/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197"/>
      <c r="H332" s="218" t="s">
        <v>385</v>
      </c>
      <c r="I332" s="218"/>
      <c r="J332" s="197"/>
      <c r="K332" s="225" t="str">
        <f>+"El costo del alimento consumido por un cerdo durante engorda fue de $"&amp;VALUE(D335)&amp;""</f>
        <v>El costo del alimento consumido por un cerdo durante engorda fue de $0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197"/>
      <c r="H333" s="219" t="s">
        <v>394</v>
      </c>
      <c r="I333" s="219"/>
      <c r="J333" s="197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/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197"/>
      <c r="H345" s="218" t="s">
        <v>379</v>
      </c>
      <c r="I345" s="218"/>
      <c r="J345" s="197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197"/>
      <c r="H346" s="219" t="s">
        <v>393</v>
      </c>
      <c r="I346" s="219"/>
      <c r="J346" s="197"/>
      <c r="K346" s="225"/>
      <c r="L346" s="225"/>
      <c r="M346" s="225"/>
      <c r="N346" s="29"/>
      <c r="O346" s="32"/>
      <c r="P346" s="32"/>
      <c r="Q346" s="83"/>
    </row>
    <row r="347" spans="1:17">
      <c r="A347" s="195"/>
      <c r="B347" s="196"/>
      <c r="C347" s="196"/>
      <c r="D347" s="197"/>
      <c r="E347" s="197"/>
      <c r="F347" s="197"/>
      <c r="G347" s="197"/>
      <c r="H347" s="197"/>
      <c r="I347" s="197"/>
      <c r="J347" s="197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/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197"/>
      <c r="H358" s="218" t="s">
        <v>381</v>
      </c>
      <c r="I358" s="218"/>
      <c r="J358" s="197"/>
      <c r="K358" s="225" t="str">
        <f>+"El costo de que un cerdo aumentara un kg de peso durante su engorda fue de $"&amp;VALUE(D361)&amp;" "</f>
        <v xml:space="preserve">El costo de que un cerdo aumentara un kg de peso durante su engorda fue de $0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197"/>
      <c r="H359" s="219" t="s">
        <v>393</v>
      </c>
      <c r="I359" s="219"/>
      <c r="J359" s="197"/>
      <c r="K359" s="225"/>
      <c r="L359" s="225"/>
      <c r="M359" s="225"/>
      <c r="N359" s="29"/>
      <c r="O359" s="32"/>
      <c r="P359" s="32"/>
      <c r="Q359" s="83"/>
    </row>
    <row r="360" spans="1:17">
      <c r="A360" s="195"/>
      <c r="B360" s="196"/>
      <c r="C360" s="196"/>
      <c r="D360" s="197"/>
      <c r="E360" s="197"/>
      <c r="F360" s="197"/>
      <c r="G360" s="197"/>
      <c r="J360" s="197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/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 ht="12.75" customHeight="1">
      <c r="A371" s="228" t="s">
        <v>332</v>
      </c>
      <c r="B371" s="229"/>
      <c r="C371" s="229"/>
      <c r="D371" s="230"/>
      <c r="E371" s="230"/>
      <c r="F371" s="230"/>
      <c r="G371" s="197"/>
      <c r="H371" s="218" t="s">
        <v>386</v>
      </c>
      <c r="I371" s="218"/>
      <c r="J371" s="197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197"/>
      <c r="H372" s="219" t="s">
        <v>394</v>
      </c>
      <c r="I372" s="219"/>
      <c r="J372" s="197"/>
      <c r="K372" s="225"/>
      <c r="L372" s="225"/>
      <c r="M372" s="225"/>
      <c r="N372" s="29"/>
      <c r="O372" s="32"/>
      <c r="P372" s="32"/>
      <c r="Q372" s="83"/>
    </row>
    <row r="373" spans="1:17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/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 ht="12.75" customHeight="1">
      <c r="A383" s="228" t="s">
        <v>331</v>
      </c>
      <c r="B383" s="229"/>
      <c r="C383" s="229"/>
      <c r="D383" s="230"/>
      <c r="E383" s="230"/>
      <c r="F383" s="230"/>
      <c r="G383" s="197"/>
      <c r="H383" s="218" t="s">
        <v>387</v>
      </c>
      <c r="I383" s="218"/>
      <c r="J383" s="197"/>
      <c r="K383" s="225" t="str">
        <f>+"El costo de los medicamentos preventivos aplicados a un cerdo durante engorda fue de $"&amp;VALUE(D386)&amp;""</f>
        <v>El costo de los medicamentos preventivos aplicados a un cerdo durante engorda fue de $0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197"/>
      <c r="H384" s="219" t="s">
        <v>394</v>
      </c>
      <c r="I384" s="219"/>
      <c r="J384" s="197"/>
      <c r="K384" s="225"/>
      <c r="L384" s="225"/>
      <c r="M384" s="225"/>
      <c r="N384" s="37"/>
      <c r="O384" s="32"/>
      <c r="P384" s="32"/>
      <c r="Q384" s="83"/>
    </row>
    <row r="385" spans="1:17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 ht="12.75" customHeight="1">
      <c r="A386" s="128" t="s">
        <v>295</v>
      </c>
      <c r="B386" s="85"/>
      <c r="C386" s="29" t="s">
        <v>221</v>
      </c>
      <c r="D386" s="149"/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 ht="12.75" customHeight="1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 ht="12.75" customHeight="1">
      <c r="A395" s="228" t="s">
        <v>333</v>
      </c>
      <c r="B395" s="229"/>
      <c r="C395" s="229"/>
      <c r="D395" s="230"/>
      <c r="E395" s="230"/>
      <c r="F395" s="230"/>
      <c r="G395" s="197"/>
      <c r="H395" s="218" t="s">
        <v>388</v>
      </c>
      <c r="I395" s="218"/>
      <c r="J395" s="197"/>
      <c r="K395" s="225" t="str">
        <f>+"El costo del material veterinario utilizado en un cerdo durante engorda fue de $"&amp;VALUE(D398)&amp;""</f>
        <v>El costo del material veterinario utilizado en un cerdo durante engorda fue de $0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197"/>
      <c r="H396" s="219" t="s">
        <v>394</v>
      </c>
      <c r="I396" s="219"/>
      <c r="J396" s="197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 ht="12.75" customHeight="1">
      <c r="A398" s="128" t="s">
        <v>297</v>
      </c>
      <c r="B398" s="118"/>
      <c r="C398" s="29" t="s">
        <v>221</v>
      </c>
      <c r="D398" s="149"/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 ht="12.75" customHeight="1">
      <c r="A407" s="228" t="s">
        <v>334</v>
      </c>
      <c r="B407" s="229"/>
      <c r="C407" s="229"/>
      <c r="D407" s="230"/>
      <c r="E407" s="230"/>
      <c r="F407" s="230"/>
      <c r="G407" s="197"/>
      <c r="H407" s="218" t="s">
        <v>389</v>
      </c>
      <c r="I407" s="218"/>
      <c r="J407" s="197"/>
      <c r="K407" s="225" t="str">
        <f>+"Los gastos directos aplicados a un cerdo durante su engorda fueron de $"&amp;VALUE(D410)&amp;""</f>
        <v>Los gastos directos aplicados a un cerdo durante su engorda fueron de $0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197"/>
      <c r="H408" s="219" t="s">
        <v>394</v>
      </c>
      <c r="I408" s="219"/>
      <c r="J408" s="197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/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197"/>
      <c r="H419" s="218" t="s">
        <v>390</v>
      </c>
      <c r="I419" s="218"/>
      <c r="J419" s="197"/>
      <c r="K419" s="225" t="str">
        <f>+"Los sueldos y prestaciones aplicados a un cerdo durante su engorda fueron de $"&amp;VALUE(D422)&amp;""</f>
        <v>Los sueldos y prestaciones aplicados a un cerdo durante su engorda fueron de $0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197"/>
      <c r="H420" s="219" t="s">
        <v>394</v>
      </c>
      <c r="I420" s="219"/>
      <c r="J420" s="197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/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 ht="12.75" customHeight="1">
      <c r="A432" s="234" t="s">
        <v>275</v>
      </c>
      <c r="B432" s="235"/>
      <c r="C432" s="235"/>
      <c r="D432" s="235"/>
      <c r="E432" s="235"/>
      <c r="F432" s="235"/>
      <c r="G432" s="199"/>
      <c r="H432" s="233" t="s">
        <v>397</v>
      </c>
      <c r="I432" s="233"/>
      <c r="J432" s="199"/>
      <c r="K432" s="225" t="str">
        <f>+"Del total de cerdos que se destetaron el "&amp;VALUE(D435*100)&amp;"% murieron"</f>
        <v>Del total de cerdos que se destetaron el 0%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199"/>
      <c r="H433" s="221" t="s">
        <v>395</v>
      </c>
      <c r="I433" s="221"/>
      <c r="J433" s="199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/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 ht="12.75" customHeight="1">
      <c r="A444" s="228" t="s">
        <v>369</v>
      </c>
      <c r="B444" s="229"/>
      <c r="C444" s="229"/>
      <c r="D444" s="230"/>
      <c r="E444" s="230"/>
      <c r="F444" s="230"/>
      <c r="G444" s="197"/>
      <c r="H444" s="220" t="s">
        <v>396</v>
      </c>
      <c r="I444" s="220"/>
      <c r="J444" s="197"/>
      <c r="K444" s="225" t="str">
        <f>+"Las muertes en destete fueron "&amp;VALUE(D447)&amp;"."</f>
        <v>Las muertes en destete fueron 0.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197"/>
      <c r="H445" s="197"/>
      <c r="I445" s="197"/>
      <c r="J445" s="197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/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198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 ht="12.75" customHeight="1">
      <c r="A456" s="234" t="s">
        <v>336</v>
      </c>
      <c r="B456" s="235"/>
      <c r="C456" s="235"/>
      <c r="D456" s="235"/>
      <c r="E456" s="235"/>
      <c r="F456" s="235"/>
      <c r="G456" s="199"/>
      <c r="H456" s="220" t="s">
        <v>396</v>
      </c>
      <c r="I456" s="220"/>
      <c r="J456" s="199"/>
      <c r="K456" s="225" t="str">
        <f>+"Del total de cerdos que se destetaron el "&amp;VALUE(D459*100)&amp;"% murieron en destete"</f>
        <v>Del total de cerdos que se destetaron el 0%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199"/>
      <c r="H457" s="221" t="s">
        <v>395</v>
      </c>
      <c r="I457" s="221"/>
      <c r="J457" s="199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/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 ht="12.75" customHeight="1">
      <c r="A468" s="228" t="s">
        <v>337</v>
      </c>
      <c r="B468" s="229"/>
      <c r="C468" s="229"/>
      <c r="D468" s="230"/>
      <c r="E468" s="230"/>
      <c r="F468" s="230"/>
      <c r="G468" s="197"/>
      <c r="H468" s="220" t="s">
        <v>398</v>
      </c>
      <c r="I468" s="220"/>
      <c r="J468" s="197"/>
      <c r="K468" s="225" t="str">
        <f>+"Lo que se pudo haber recuperado si hubieran llegado a venta las muertes es  $"&amp;VALUE(D471)&amp;""</f>
        <v>Lo que se pudo haber recuperado si hubieran llegado a venta las muertes es  $0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197"/>
      <c r="H469" s="197"/>
      <c r="I469" s="197"/>
      <c r="J469" s="197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/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198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 ht="12.75" customHeight="1">
      <c r="A480" s="228" t="s">
        <v>341</v>
      </c>
      <c r="B480" s="229"/>
      <c r="C480" s="229"/>
      <c r="D480" s="230"/>
      <c r="E480" s="230"/>
      <c r="F480" s="230"/>
      <c r="G480" s="197"/>
      <c r="H480" s="222" t="s">
        <v>399</v>
      </c>
      <c r="I480" s="222"/>
      <c r="J480" s="197"/>
      <c r="K480" s="225" t="str">
        <f>+"Los días en promedio que llegaron a vivir en corral los cerdos que murieron fueron "&amp;VALUE(D483)&amp;""</f>
        <v>Los días en promedio que llegaron a vivir en corral los cerdos que murieron fueron 0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197"/>
      <c r="H481" s="197"/>
      <c r="I481" s="197"/>
      <c r="J481" s="197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/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198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197"/>
      <c r="H492" s="220" t="s">
        <v>400</v>
      </c>
      <c r="I492" s="220"/>
      <c r="J492" s="197"/>
      <c r="K492" s="225" t="str">
        <f>+"Las muertes en emgorda fueron "&amp;VALUE(D495)&amp;"."</f>
        <v>Las muertes en emgorda fueron 0.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197"/>
      <c r="H493" s="197"/>
      <c r="I493" s="197"/>
      <c r="J493" s="197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/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198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234" t="s">
        <v>343</v>
      </c>
      <c r="B504" s="235"/>
      <c r="C504" s="235"/>
      <c r="D504" s="235"/>
      <c r="E504" s="235"/>
      <c r="F504" s="235"/>
      <c r="G504" s="199"/>
      <c r="H504" s="220" t="s">
        <v>400</v>
      </c>
      <c r="I504" s="220"/>
      <c r="J504" s="199"/>
      <c r="K504" s="225" t="str">
        <f>+"Del total de cerdos que entraron a engorda el "&amp;VALUE(D507*100)&amp;"% murieron en engorda"</f>
        <v>Del total de cerdos que entraron a engorda el 0% murieron en engorda</v>
      </c>
      <c r="L504" s="225"/>
      <c r="M504" s="225"/>
      <c r="N504" s="85"/>
      <c r="O504" s="32"/>
      <c r="P504" s="32"/>
      <c r="Q504" s="83"/>
    </row>
    <row r="505" spans="1:17" ht="12.75" customHeight="1">
      <c r="A505" s="234"/>
      <c r="B505" s="235"/>
      <c r="C505" s="235"/>
      <c r="D505" s="235"/>
      <c r="E505" s="235"/>
      <c r="F505" s="235"/>
      <c r="G505" s="199"/>
      <c r="H505" s="221" t="s">
        <v>401</v>
      </c>
      <c r="I505" s="221"/>
      <c r="J505" s="199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/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228" t="s">
        <v>344</v>
      </c>
      <c r="B516" s="229"/>
      <c r="C516" s="229"/>
      <c r="D516" s="230"/>
      <c r="E516" s="230"/>
      <c r="F516" s="230"/>
      <c r="G516" s="197"/>
      <c r="H516" s="220" t="s">
        <v>402</v>
      </c>
      <c r="I516" s="220"/>
      <c r="J516" s="197"/>
      <c r="K516" s="225" t="str">
        <f>+"Lo que se pudo haber recuperado si hubieran llegado a venta las muertes es  $"&amp;VALUE(D519)&amp;""</f>
        <v>Lo que se pudo haber recuperado si hubieran llegado a venta las muertes es  $0</v>
      </c>
      <c r="L516" s="225"/>
      <c r="M516" s="225"/>
      <c r="N516" s="29"/>
      <c r="O516" s="32"/>
      <c r="P516" s="32"/>
      <c r="Q516" s="83"/>
    </row>
    <row r="517" spans="1:17" ht="12.75" customHeight="1">
      <c r="A517" s="228"/>
      <c r="B517" s="229"/>
      <c r="C517" s="229"/>
      <c r="D517" s="230"/>
      <c r="E517" s="230"/>
      <c r="F517" s="230"/>
      <c r="G517" s="197"/>
      <c r="H517" s="197"/>
      <c r="I517" s="197"/>
      <c r="J517" s="197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/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198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>
      <c r="A528" s="228" t="s">
        <v>342</v>
      </c>
      <c r="B528" s="229"/>
      <c r="C528" s="229"/>
      <c r="D528" s="230"/>
      <c r="E528" s="230"/>
      <c r="F528" s="230"/>
      <c r="G528" s="197"/>
      <c r="H528" s="222" t="s">
        <v>399</v>
      </c>
      <c r="I528" s="222"/>
      <c r="J528" s="197"/>
      <c r="K528" s="225" t="str">
        <f>+"Los días en promedio que llegaron a vivir en corral los cerdos que murieron fueron "&amp;VALUE(D531)&amp;""</f>
        <v>Los días en promedio que llegaron a vivir en corral los cerdos que murieron fueron 0</v>
      </c>
      <c r="L528" s="225"/>
      <c r="M528" s="225"/>
      <c r="N528" s="29"/>
      <c r="O528" s="32"/>
      <c r="P528" s="32"/>
      <c r="Q528" s="83"/>
    </row>
    <row r="529" spans="1:17" ht="12.75" customHeight="1">
      <c r="A529" s="228"/>
      <c r="B529" s="229"/>
      <c r="C529" s="229"/>
      <c r="D529" s="230"/>
      <c r="E529" s="230"/>
      <c r="F529" s="230"/>
      <c r="G529" s="197"/>
      <c r="H529" s="197"/>
      <c r="I529" s="197"/>
      <c r="J529" s="197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/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198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 ht="12.75" customHeight="1">
      <c r="A541" s="228" t="s">
        <v>281</v>
      </c>
      <c r="B541" s="229"/>
      <c r="C541" s="229"/>
      <c r="D541" s="230"/>
      <c r="E541" s="230"/>
      <c r="F541" s="230"/>
      <c r="G541" s="197"/>
      <c r="H541" s="223" t="s">
        <v>405</v>
      </c>
      <c r="I541" s="223"/>
      <c r="J541" s="197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197"/>
      <c r="H542" s="224" t="s">
        <v>406</v>
      </c>
      <c r="I542" s="224"/>
      <c r="J542" s="197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197"/>
      <c r="H553" s="223" t="s">
        <v>403</v>
      </c>
      <c r="I553" s="223"/>
      <c r="J553" s="197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197"/>
      <c r="H554" s="224" t="s">
        <v>404</v>
      </c>
      <c r="I554" s="224"/>
      <c r="J554" s="197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18:F19"/>
    <mergeCell ref="O217:P217"/>
    <mergeCell ref="A219:F220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A90:F91"/>
    <mergeCell ref="O101:P101"/>
    <mergeCell ref="A103:F104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45:F246"/>
    <mergeCell ref="A165:F166"/>
    <mergeCell ref="O175:P175"/>
    <mergeCell ref="A177:F178"/>
    <mergeCell ref="A187:Q187"/>
    <mergeCell ref="O201:P201"/>
    <mergeCell ref="A203:F204"/>
    <mergeCell ref="O230:P230"/>
    <mergeCell ref="A232:F233"/>
    <mergeCell ref="O243:P243"/>
    <mergeCell ref="K203:M206"/>
    <mergeCell ref="K219:M222"/>
    <mergeCell ref="K232:M235"/>
    <mergeCell ref="K245:M248"/>
    <mergeCell ref="K129:M132"/>
    <mergeCell ref="K141:M144"/>
    <mergeCell ref="A258:F259"/>
    <mergeCell ref="O259:P259"/>
    <mergeCell ref="A270:F271"/>
    <mergeCell ref="O271:P271"/>
    <mergeCell ref="A282:F283"/>
    <mergeCell ref="O283:P283"/>
    <mergeCell ref="K258:M261"/>
    <mergeCell ref="K270:M273"/>
    <mergeCell ref="K282:M285"/>
    <mergeCell ref="O356:P356"/>
    <mergeCell ref="A294:F295"/>
    <mergeCell ref="O295:P295"/>
    <mergeCell ref="A306:F307"/>
    <mergeCell ref="O307:P307"/>
    <mergeCell ref="A316:Q316"/>
    <mergeCell ref="O317:P317"/>
    <mergeCell ref="A319:F320"/>
    <mergeCell ref="O330:P330"/>
    <mergeCell ref="A332:F333"/>
    <mergeCell ref="O343:P343"/>
    <mergeCell ref="A345:F346"/>
    <mergeCell ref="K294:M297"/>
    <mergeCell ref="K306:M309"/>
    <mergeCell ref="K319:M322"/>
    <mergeCell ref="K332:M335"/>
    <mergeCell ref="H306:I306"/>
    <mergeCell ref="H307:I307"/>
    <mergeCell ref="H319:I319"/>
    <mergeCell ref="H320:I320"/>
    <mergeCell ref="H332:I332"/>
    <mergeCell ref="H333:I333"/>
    <mergeCell ref="H345:I345"/>
    <mergeCell ref="H346:I346"/>
    <mergeCell ref="O417:P417"/>
    <mergeCell ref="K492:M495"/>
    <mergeCell ref="A358:F359"/>
    <mergeCell ref="O369:P369"/>
    <mergeCell ref="A371:F372"/>
    <mergeCell ref="O381:P381"/>
    <mergeCell ref="A383:F384"/>
    <mergeCell ref="O393:P393"/>
    <mergeCell ref="A395:F396"/>
    <mergeCell ref="O405:P405"/>
    <mergeCell ref="A407:F408"/>
    <mergeCell ref="K407:M410"/>
    <mergeCell ref="A432:F433"/>
    <mergeCell ref="K432:M435"/>
    <mergeCell ref="H358:I358"/>
    <mergeCell ref="H359:I359"/>
    <mergeCell ref="H371:I371"/>
    <mergeCell ref="H372:I372"/>
    <mergeCell ref="H383:I383"/>
    <mergeCell ref="H384:I384"/>
    <mergeCell ref="H395:I395"/>
    <mergeCell ref="H396:I396"/>
    <mergeCell ref="H407:I407"/>
    <mergeCell ref="H408:I408"/>
    <mergeCell ref="A456:F457"/>
    <mergeCell ref="O466:P466"/>
    <mergeCell ref="A468:F469"/>
    <mergeCell ref="A471:B471"/>
    <mergeCell ref="O478:P478"/>
    <mergeCell ref="A480:F481"/>
    <mergeCell ref="H444:I444"/>
    <mergeCell ref="H456:I456"/>
    <mergeCell ref="H457:I457"/>
    <mergeCell ref="H468:I468"/>
    <mergeCell ref="H480:I480"/>
    <mergeCell ref="O442:P442"/>
    <mergeCell ref="A447:B447"/>
    <mergeCell ref="H419:I419"/>
    <mergeCell ref="H420:I420"/>
    <mergeCell ref="H432:I432"/>
    <mergeCell ref="H433:I433"/>
    <mergeCell ref="A419:F420"/>
    <mergeCell ref="A428:Q428"/>
    <mergeCell ref="A444:F445"/>
    <mergeCell ref="K65:M68"/>
    <mergeCell ref="K77:M80"/>
    <mergeCell ref="K90:M93"/>
    <mergeCell ref="K103:M106"/>
    <mergeCell ref="K116:M119"/>
    <mergeCell ref="K480:M483"/>
    <mergeCell ref="K7:M10"/>
    <mergeCell ref="K18:M21"/>
    <mergeCell ref="K29:M32"/>
    <mergeCell ref="K41:M44"/>
    <mergeCell ref="K53:M56"/>
    <mergeCell ref="K345:M348"/>
    <mergeCell ref="K358:M361"/>
    <mergeCell ref="K371:M374"/>
    <mergeCell ref="K383:M386"/>
    <mergeCell ref="K395:M398"/>
    <mergeCell ref="K153:M156"/>
    <mergeCell ref="K165:M168"/>
    <mergeCell ref="K177:M180"/>
    <mergeCell ref="K419:M422"/>
    <mergeCell ref="K444:M447"/>
    <mergeCell ref="K456:M459"/>
    <mergeCell ref="K468:M471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H203:I203"/>
    <mergeCell ref="H204:I204"/>
    <mergeCell ref="H219:I219"/>
    <mergeCell ref="H220:I220"/>
    <mergeCell ref="H232:I232"/>
    <mergeCell ref="H233:I233"/>
    <mergeCell ref="H245:I245"/>
    <mergeCell ref="H246:I246"/>
    <mergeCell ref="H258:I258"/>
    <mergeCell ref="H259:I259"/>
    <mergeCell ref="H270:I270"/>
    <mergeCell ref="H271:I271"/>
    <mergeCell ref="H282:I282"/>
    <mergeCell ref="H283:I283"/>
    <mergeCell ref="H294:I294"/>
    <mergeCell ref="H295:I295"/>
    <mergeCell ref="A538:Q538"/>
    <mergeCell ref="O551:P551"/>
    <mergeCell ref="A553:F554"/>
    <mergeCell ref="K553:M556"/>
    <mergeCell ref="H553:I553"/>
    <mergeCell ref="H554:I554"/>
    <mergeCell ref="O539:P539"/>
    <mergeCell ref="A541:F542"/>
    <mergeCell ref="K541:M544"/>
    <mergeCell ref="H541:I541"/>
    <mergeCell ref="H542:I542"/>
    <mergeCell ref="O188:P188"/>
    <mergeCell ref="A190:F191"/>
    <mergeCell ref="H190:I190"/>
    <mergeCell ref="K190:M193"/>
    <mergeCell ref="H191:I191"/>
    <mergeCell ref="A483:B483"/>
    <mergeCell ref="A492:F493"/>
    <mergeCell ref="A528:F529"/>
    <mergeCell ref="K528:M531"/>
    <mergeCell ref="A531:B531"/>
    <mergeCell ref="H528:I528"/>
    <mergeCell ref="H492:I492"/>
    <mergeCell ref="H504:I504"/>
    <mergeCell ref="H505:I505"/>
    <mergeCell ref="H516:I516"/>
    <mergeCell ref="O490:P490"/>
    <mergeCell ref="A495:B495"/>
    <mergeCell ref="O526:P526"/>
    <mergeCell ref="A504:F505"/>
    <mergeCell ref="O514:P514"/>
    <mergeCell ref="A516:F517"/>
    <mergeCell ref="A519:B519"/>
    <mergeCell ref="K504:M507"/>
    <mergeCell ref="K516:M519"/>
  </mergeCells>
  <conditionalFormatting sqref="N11">
    <cfRule type="cellIs" dxfId="354" priority="69" stopIfTrue="1" operator="lessThanOrEqual">
      <formula>1</formula>
    </cfRule>
  </conditionalFormatting>
  <conditionalFormatting sqref="E522">
    <cfRule type="cellIs" dxfId="353" priority="70" stopIfTrue="1" operator="lessThanOrEqual">
      <formula>0.1</formula>
    </cfRule>
  </conditionalFormatting>
  <conditionalFormatting sqref="N545 P548:P550">
    <cfRule type="cellIs" dxfId="352" priority="71" stopIfTrue="1" operator="greaterThanOrEqual">
      <formula>1</formula>
    </cfRule>
  </conditionalFormatting>
  <conditionalFormatting sqref="N422 N420 F424 B424 N412">
    <cfRule type="cellIs" dxfId="351" priority="68" stopIfTrue="1" operator="greaterThanOrEqual">
      <formula>1</formula>
    </cfRule>
  </conditionalFormatting>
  <conditionalFormatting sqref="N386 N384 F388 B388 N376">
    <cfRule type="cellIs" dxfId="350" priority="67" stopIfTrue="1" operator="greaterThanOrEqual">
      <formula>1</formula>
    </cfRule>
  </conditionalFormatting>
  <conditionalFormatting sqref="N375">
    <cfRule type="cellIs" dxfId="349" priority="63" stopIfTrue="1" operator="lessThanOrEqual">
      <formula>1</formula>
    </cfRule>
  </conditionalFormatting>
  <conditionalFormatting sqref="N349">
    <cfRule type="cellIs" dxfId="348" priority="66" stopIfTrue="1" operator="lessThanOrEqual">
      <formula>1</formula>
    </cfRule>
  </conditionalFormatting>
  <conditionalFormatting sqref="N387">
    <cfRule type="cellIs" dxfId="347" priority="62" stopIfTrue="1" operator="lessThanOrEqual">
      <formula>1</formula>
    </cfRule>
  </conditionalFormatting>
  <conditionalFormatting sqref="N336">
    <cfRule type="cellIs" dxfId="346" priority="65" stopIfTrue="1" operator="lessThanOrEqual">
      <formula>1</formula>
    </cfRule>
  </conditionalFormatting>
  <conditionalFormatting sqref="N362">
    <cfRule type="cellIs" dxfId="345" priority="64" stopIfTrue="1" operator="lessThanOrEqual">
      <formula>1</formula>
    </cfRule>
  </conditionalFormatting>
  <conditionalFormatting sqref="N399">
    <cfRule type="cellIs" dxfId="344" priority="60" stopIfTrue="1" operator="lessThanOrEqual">
      <formula>1</formula>
    </cfRule>
  </conditionalFormatting>
  <conditionalFormatting sqref="N411">
    <cfRule type="cellIs" dxfId="343" priority="59" stopIfTrue="1" operator="lessThanOrEqual">
      <formula>1</formula>
    </cfRule>
  </conditionalFormatting>
  <conditionalFormatting sqref="N398 N396 F400 B400">
    <cfRule type="cellIs" dxfId="342" priority="61" stopIfTrue="1" operator="greaterThanOrEqual">
      <formula>1</formula>
    </cfRule>
  </conditionalFormatting>
  <conditionalFormatting sqref="N423">
    <cfRule type="cellIs" dxfId="341" priority="58" stopIfTrue="1" operator="lessThanOrEqual">
      <formula>1</formula>
    </cfRule>
  </conditionalFormatting>
  <conditionalFormatting sqref="N508">
    <cfRule type="cellIs" dxfId="340" priority="57" stopIfTrue="1" operator="lessThanOrEqual">
      <formula>1</formula>
    </cfRule>
  </conditionalFormatting>
  <conditionalFormatting sqref="N236">
    <cfRule type="cellIs" dxfId="339" priority="40" stopIfTrue="1" operator="lessThanOrEqual">
      <formula>1</formula>
    </cfRule>
  </conditionalFormatting>
  <conditionalFormatting sqref="N107">
    <cfRule type="cellIs" dxfId="338" priority="30" stopIfTrue="1" operator="lessThanOrEqual">
      <formula>1</formula>
    </cfRule>
  </conditionalFormatting>
  <conditionalFormatting sqref="E534">
    <cfRule type="cellIs" dxfId="337" priority="56" stopIfTrue="1" operator="lessThanOrEqual">
      <formula>0.1</formula>
    </cfRule>
  </conditionalFormatting>
  <conditionalFormatting sqref="E474">
    <cfRule type="cellIs" dxfId="336" priority="55" stopIfTrue="1" operator="lessThanOrEqual">
      <formula>0.1</formula>
    </cfRule>
  </conditionalFormatting>
  <conditionalFormatting sqref="N309 N307 F311 B311 N299">
    <cfRule type="cellIs" dxfId="335" priority="54" stopIfTrue="1" operator="greaterThanOrEqual">
      <formula>1</formula>
    </cfRule>
  </conditionalFormatting>
  <conditionalFormatting sqref="N273 N271 F275 B275 N263">
    <cfRule type="cellIs" dxfId="334" priority="53" stopIfTrue="1" operator="greaterThanOrEqual">
      <formula>1</formula>
    </cfRule>
  </conditionalFormatting>
  <conditionalFormatting sqref="N262">
    <cfRule type="cellIs" dxfId="333" priority="49" stopIfTrue="1" operator="lessThanOrEqual">
      <formula>1</formula>
    </cfRule>
  </conditionalFormatting>
  <conditionalFormatting sqref="N210">
    <cfRule type="cellIs" dxfId="332" priority="52" stopIfTrue="1" operator="lessThanOrEqual">
      <formula>1</formula>
    </cfRule>
  </conditionalFormatting>
  <conditionalFormatting sqref="N274">
    <cfRule type="cellIs" dxfId="331" priority="48" stopIfTrue="1" operator="lessThanOrEqual">
      <formula>1</formula>
    </cfRule>
  </conditionalFormatting>
  <conditionalFormatting sqref="N249">
    <cfRule type="cellIs" dxfId="330" priority="51" stopIfTrue="1" operator="lessThanOrEqual">
      <formula>1</formula>
    </cfRule>
  </conditionalFormatting>
  <conditionalFormatting sqref="N223">
    <cfRule type="cellIs" dxfId="329" priority="50" stopIfTrue="1" operator="lessThanOrEqual">
      <formula>1</formula>
    </cfRule>
  </conditionalFormatting>
  <conditionalFormatting sqref="N286">
    <cfRule type="cellIs" dxfId="328" priority="46" stopIfTrue="1" operator="lessThanOrEqual">
      <formula>1</formula>
    </cfRule>
  </conditionalFormatting>
  <conditionalFormatting sqref="N298">
    <cfRule type="cellIs" dxfId="327" priority="45" stopIfTrue="1" operator="lessThanOrEqual">
      <formula>1</formula>
    </cfRule>
  </conditionalFormatting>
  <conditionalFormatting sqref="N285 N283 F287 B287">
    <cfRule type="cellIs" dxfId="326" priority="47" stopIfTrue="1" operator="greaterThanOrEqual">
      <formula>1</formula>
    </cfRule>
  </conditionalFormatting>
  <conditionalFormatting sqref="N310">
    <cfRule type="cellIs" dxfId="325" priority="44" stopIfTrue="1" operator="lessThanOrEqual">
      <formula>1</formula>
    </cfRule>
  </conditionalFormatting>
  <conditionalFormatting sqref="N460">
    <cfRule type="cellIs" dxfId="324" priority="43" stopIfTrue="1" operator="lessThanOrEqual">
      <formula>1</formula>
    </cfRule>
  </conditionalFormatting>
  <conditionalFormatting sqref="E486">
    <cfRule type="cellIs" dxfId="323" priority="42" stopIfTrue="1" operator="lessThanOrEqual">
      <formula>0.1</formula>
    </cfRule>
  </conditionalFormatting>
  <conditionalFormatting sqref="N323">
    <cfRule type="cellIs" dxfId="322" priority="41" stopIfTrue="1" operator="lessThanOrEqual">
      <formula>1</formula>
    </cfRule>
  </conditionalFormatting>
  <conditionalFormatting sqref="N94">
    <cfRule type="cellIs" dxfId="321" priority="29" stopIfTrue="1" operator="lessThanOrEqual">
      <formula>1</formula>
    </cfRule>
  </conditionalFormatting>
  <conditionalFormatting sqref="N180 N178 F182 B182 N170">
    <cfRule type="cellIs" dxfId="320" priority="39" stopIfTrue="1" operator="greaterThanOrEqual">
      <formula>1</formula>
    </cfRule>
  </conditionalFormatting>
  <conditionalFormatting sqref="N144 N142 F146 B146 N134">
    <cfRule type="cellIs" dxfId="319" priority="38" stopIfTrue="1" operator="greaterThanOrEqual">
      <formula>1</formula>
    </cfRule>
  </conditionalFormatting>
  <conditionalFormatting sqref="N133">
    <cfRule type="cellIs" dxfId="318" priority="36" stopIfTrue="1" operator="lessThanOrEqual">
      <formula>1</formula>
    </cfRule>
  </conditionalFormatting>
  <conditionalFormatting sqref="N120">
    <cfRule type="cellIs" dxfId="317" priority="37" stopIfTrue="1" operator="lessThanOrEqual">
      <formula>1</formula>
    </cfRule>
  </conditionalFormatting>
  <conditionalFormatting sqref="N145">
    <cfRule type="cellIs" dxfId="316" priority="35" stopIfTrue="1" operator="lessThanOrEqual">
      <formula>1</formula>
    </cfRule>
  </conditionalFormatting>
  <conditionalFormatting sqref="N157">
    <cfRule type="cellIs" dxfId="315" priority="33" stopIfTrue="1" operator="lessThanOrEqual">
      <formula>1</formula>
    </cfRule>
  </conditionalFormatting>
  <conditionalFormatting sqref="N169">
    <cfRule type="cellIs" dxfId="314" priority="32" stopIfTrue="1" operator="lessThanOrEqual">
      <formula>1</formula>
    </cfRule>
  </conditionalFormatting>
  <conditionalFormatting sqref="N156 N154 F158 B158">
    <cfRule type="cellIs" dxfId="313" priority="34" stopIfTrue="1" operator="greaterThanOrEqual">
      <formula>1</formula>
    </cfRule>
  </conditionalFormatting>
  <conditionalFormatting sqref="N181">
    <cfRule type="cellIs" dxfId="312" priority="31" stopIfTrue="1" operator="lessThanOrEqual">
      <formula>1</formula>
    </cfRule>
  </conditionalFormatting>
  <conditionalFormatting sqref="N436">
    <cfRule type="cellIs" dxfId="311" priority="28" stopIfTrue="1" operator="lessThanOrEqual">
      <formula>1</formula>
    </cfRule>
  </conditionalFormatting>
  <conditionalFormatting sqref="K400:M400">
    <cfRule type="cellIs" dxfId="310" priority="17" stopIfTrue="1" operator="greaterThanOrEqual">
      <formula>1</formula>
    </cfRule>
  </conditionalFormatting>
  <conditionalFormatting sqref="J424:M424">
    <cfRule type="cellIs" dxfId="309" priority="27" stopIfTrue="1" operator="greaterThanOrEqual">
      <formula>1</formula>
    </cfRule>
  </conditionalFormatting>
  <conditionalFormatting sqref="J388">
    <cfRule type="cellIs" dxfId="308" priority="26" stopIfTrue="1" operator="greaterThanOrEqual">
      <formula>1</formula>
    </cfRule>
  </conditionalFormatting>
  <conditionalFormatting sqref="J400">
    <cfRule type="cellIs" dxfId="307" priority="25" stopIfTrue="1" operator="greaterThanOrEqual">
      <formula>1</formula>
    </cfRule>
  </conditionalFormatting>
  <conditionalFormatting sqref="J311:M311">
    <cfRule type="cellIs" dxfId="306" priority="24" stopIfTrue="1" operator="greaterThanOrEqual">
      <formula>1</formula>
    </cfRule>
  </conditionalFormatting>
  <conditionalFormatting sqref="J275:M275">
    <cfRule type="cellIs" dxfId="305" priority="23" stopIfTrue="1" operator="greaterThanOrEqual">
      <formula>1</formula>
    </cfRule>
  </conditionalFormatting>
  <conditionalFormatting sqref="J287:M287">
    <cfRule type="cellIs" dxfId="304" priority="22" stopIfTrue="1" operator="greaterThanOrEqual">
      <formula>1</formula>
    </cfRule>
  </conditionalFormatting>
  <conditionalFormatting sqref="J182:M182">
    <cfRule type="cellIs" dxfId="303" priority="21" stopIfTrue="1" operator="greaterThanOrEqual">
      <formula>1</formula>
    </cfRule>
  </conditionalFormatting>
  <conditionalFormatting sqref="J146:M146">
    <cfRule type="cellIs" dxfId="302" priority="20" stopIfTrue="1" operator="greaterThanOrEqual">
      <formula>1</formula>
    </cfRule>
  </conditionalFormatting>
  <conditionalFormatting sqref="J158:M158">
    <cfRule type="cellIs" dxfId="301" priority="19" stopIfTrue="1" operator="greaterThanOrEqual">
      <formula>1</formula>
    </cfRule>
  </conditionalFormatting>
  <conditionalFormatting sqref="K388:M388">
    <cfRule type="cellIs" dxfId="300" priority="18" stopIfTrue="1" operator="greaterThanOrEqual">
      <formula>1</formula>
    </cfRule>
  </conditionalFormatting>
  <conditionalFormatting sqref="E450">
    <cfRule type="cellIs" dxfId="299" priority="16" stopIfTrue="1" operator="lessThanOrEqual">
      <formula>0.1</formula>
    </cfRule>
  </conditionalFormatting>
  <conditionalFormatting sqref="E498">
    <cfRule type="cellIs" dxfId="298" priority="15" stopIfTrue="1" operator="lessThanOrEqual">
      <formula>0.1</formula>
    </cfRule>
  </conditionalFormatting>
  <conditionalFormatting sqref="G424:I424">
    <cfRule type="cellIs" dxfId="297" priority="14" stopIfTrue="1" operator="greaterThanOrEqual">
      <formula>1</formula>
    </cfRule>
  </conditionalFormatting>
  <conditionalFormatting sqref="G388">
    <cfRule type="cellIs" dxfId="296" priority="13" stopIfTrue="1" operator="greaterThanOrEqual">
      <formula>1</formula>
    </cfRule>
  </conditionalFormatting>
  <conditionalFormatting sqref="G400">
    <cfRule type="cellIs" dxfId="295" priority="12" stopIfTrue="1" operator="greaterThanOrEqual">
      <formula>1</formula>
    </cfRule>
  </conditionalFormatting>
  <conditionalFormatting sqref="G311:I311">
    <cfRule type="cellIs" dxfId="294" priority="11" stopIfTrue="1" operator="greaterThanOrEqual">
      <formula>1</formula>
    </cfRule>
  </conditionalFormatting>
  <conditionalFormatting sqref="G275">
    <cfRule type="cellIs" dxfId="293" priority="10" stopIfTrue="1" operator="greaterThanOrEqual">
      <formula>1</formula>
    </cfRule>
  </conditionalFormatting>
  <conditionalFormatting sqref="G287">
    <cfRule type="cellIs" dxfId="292" priority="9" stopIfTrue="1" operator="greaterThanOrEqual">
      <formula>1</formula>
    </cfRule>
  </conditionalFormatting>
  <conditionalFormatting sqref="G182:I182">
    <cfRule type="cellIs" dxfId="291" priority="8" stopIfTrue="1" operator="greaterThanOrEqual">
      <formula>1</formula>
    </cfRule>
  </conditionalFormatting>
  <conditionalFormatting sqref="G146:I146">
    <cfRule type="cellIs" dxfId="290" priority="7" stopIfTrue="1" operator="greaterThanOrEqual">
      <formula>1</formula>
    </cfRule>
  </conditionalFormatting>
  <conditionalFormatting sqref="G158:I158">
    <cfRule type="cellIs" dxfId="289" priority="6" stopIfTrue="1" operator="greaterThanOrEqual">
      <formula>1</formula>
    </cfRule>
  </conditionalFormatting>
  <conditionalFormatting sqref="H275:I275">
    <cfRule type="cellIs" dxfId="288" priority="5" stopIfTrue="1" operator="greaterThanOrEqual">
      <formula>1</formula>
    </cfRule>
  </conditionalFormatting>
  <conditionalFormatting sqref="H287:I287">
    <cfRule type="cellIs" dxfId="287" priority="4" stopIfTrue="1" operator="greaterThanOrEqual">
      <formula>1</formula>
    </cfRule>
  </conditionalFormatting>
  <conditionalFormatting sqref="H388:I388">
    <cfRule type="cellIs" dxfId="286" priority="3" stopIfTrue="1" operator="greaterThanOrEqual">
      <formula>1</formula>
    </cfRule>
  </conditionalFormatting>
  <conditionalFormatting sqref="H400:I400">
    <cfRule type="cellIs" dxfId="285" priority="2" stopIfTrue="1" operator="greaterThanOrEqual">
      <formula>1</formula>
    </cfRule>
  </conditionalFormatting>
  <conditionalFormatting sqref="N194">
    <cfRule type="cellIs" dxfId="284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4444-A618-4E6F-AE58-BC56FA8DF60F}">
  <sheetPr>
    <pageSetUpPr fitToPage="1"/>
  </sheetPr>
  <dimension ref="A1:R1230"/>
  <sheetViews>
    <sheetView workbookViewId="0">
      <selection activeCell="D3" sqref="D3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432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20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0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20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200"/>
      <c r="B9" s="201"/>
      <c r="C9" s="201"/>
      <c r="D9" s="202"/>
      <c r="E9" s="202"/>
      <c r="F9" s="202"/>
      <c r="G9" s="202"/>
      <c r="H9" s="202"/>
      <c r="I9" s="20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/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202"/>
      <c r="H18" s="222" t="s">
        <v>376</v>
      </c>
      <c r="I18" s="222"/>
      <c r="J18" s="20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202"/>
      <c r="H19" s="202"/>
      <c r="I19" s="202"/>
      <c r="J19" s="202"/>
      <c r="K19" s="225"/>
      <c r="L19" s="225"/>
      <c r="M19" s="225"/>
      <c r="N19" s="29"/>
      <c r="O19" s="32"/>
      <c r="P19" s="32"/>
      <c r="Q19" s="83"/>
      <c r="R19" s="45"/>
    </row>
    <row r="20" spans="1:18">
      <c r="A20" s="200"/>
      <c r="B20" s="201"/>
      <c r="C20" s="201"/>
      <c r="D20" s="202"/>
      <c r="E20" s="202"/>
      <c r="F20" s="202"/>
      <c r="G20" s="202"/>
      <c r="H20" s="202"/>
      <c r="I20" s="202"/>
      <c r="J20" s="20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/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203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202"/>
      <c r="H29" s="226" t="s">
        <v>377</v>
      </c>
      <c r="I29" s="226"/>
      <c r="J29" s="20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202"/>
      <c r="H30" s="219" t="s">
        <v>375</v>
      </c>
      <c r="I30" s="219"/>
      <c r="J30" s="202"/>
      <c r="K30" s="225"/>
      <c r="L30" s="225"/>
      <c r="M30" s="225"/>
      <c r="N30" s="29"/>
      <c r="O30" s="32"/>
      <c r="P30" s="32"/>
      <c r="Q30" s="83"/>
      <c r="R30" s="45"/>
    </row>
    <row r="31" spans="1:18">
      <c r="A31" s="200"/>
      <c r="B31" s="201"/>
      <c r="C31" s="201"/>
      <c r="D31" s="202"/>
      <c r="E31" s="202"/>
      <c r="F31" s="202"/>
      <c r="G31" s="202"/>
      <c r="H31" s="202"/>
      <c r="I31" s="202"/>
      <c r="J31" s="20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/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202"/>
      <c r="H41" s="226" t="s">
        <v>377</v>
      </c>
      <c r="I41" s="226"/>
      <c r="J41" s="20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202"/>
      <c r="H42" s="219" t="s">
        <v>374</v>
      </c>
      <c r="I42" s="219"/>
      <c r="J42" s="202"/>
      <c r="K42" s="225"/>
      <c r="L42" s="225"/>
      <c r="M42" s="225"/>
      <c r="N42" s="29"/>
      <c r="O42" s="32"/>
      <c r="P42" s="32"/>
      <c r="Q42" s="83"/>
      <c r="R42" s="45"/>
    </row>
    <row r="43" spans="1:18">
      <c r="A43" s="200"/>
      <c r="B43" s="201"/>
      <c r="C43" s="201"/>
      <c r="D43" s="202"/>
      <c r="E43" s="202"/>
      <c r="F43" s="202"/>
      <c r="G43" s="202"/>
      <c r="H43" s="202"/>
      <c r="I43" s="202"/>
      <c r="J43" s="20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/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202"/>
      <c r="H53" s="226" t="s">
        <v>378</v>
      </c>
      <c r="I53" s="226"/>
      <c r="J53" s="20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202"/>
      <c r="H54" s="219" t="s">
        <v>374</v>
      </c>
      <c r="I54" s="219"/>
      <c r="J54" s="202"/>
      <c r="K54" s="225"/>
      <c r="L54" s="225"/>
      <c r="M54" s="225"/>
      <c r="N54" s="29"/>
      <c r="O54" s="32"/>
      <c r="P54" s="32"/>
      <c r="Q54" s="83"/>
      <c r="R54" s="45"/>
    </row>
    <row r="55" spans="1:18">
      <c r="A55" s="200"/>
      <c r="B55" s="201"/>
      <c r="C55" s="201"/>
      <c r="D55" s="202"/>
      <c r="E55" s="202"/>
      <c r="F55" s="202"/>
      <c r="G55" s="202"/>
      <c r="H55" s="202"/>
      <c r="I55" s="202"/>
      <c r="J55" s="20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/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202"/>
      <c r="H65" s="218" t="s">
        <v>379</v>
      </c>
      <c r="I65" s="218"/>
      <c r="J65" s="202"/>
      <c r="K65" s="225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202"/>
      <c r="H66" s="219" t="s">
        <v>380</v>
      </c>
      <c r="I66" s="219"/>
      <c r="J66" s="202"/>
      <c r="K66" s="225"/>
      <c r="L66" s="225"/>
      <c r="M66" s="225"/>
      <c r="N66" s="29"/>
      <c r="O66" s="32"/>
      <c r="P66" s="32"/>
      <c r="Q66" s="83"/>
      <c r="R66" s="45"/>
    </row>
    <row r="67" spans="1:18">
      <c r="A67" s="200"/>
      <c r="B67" s="201"/>
      <c r="C67" s="201"/>
      <c r="D67" s="202"/>
      <c r="E67" s="202"/>
      <c r="F67" s="202"/>
      <c r="G67" s="202"/>
      <c r="H67" s="202"/>
      <c r="I67" s="202"/>
      <c r="J67" s="20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/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202"/>
      <c r="H77" s="218" t="s">
        <v>381</v>
      </c>
      <c r="I77" s="218"/>
      <c r="J77" s="202"/>
      <c r="K77" s="225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202"/>
      <c r="H78" s="219" t="s">
        <v>380</v>
      </c>
      <c r="I78" s="219"/>
      <c r="J78" s="202"/>
      <c r="K78" s="225"/>
      <c r="L78" s="225"/>
      <c r="M78" s="225"/>
      <c r="N78" s="29"/>
      <c r="O78" s="32"/>
      <c r="P78" s="32"/>
      <c r="Q78" s="83"/>
      <c r="R78" s="45"/>
    </row>
    <row r="79" spans="1:18">
      <c r="A79" s="200"/>
      <c r="B79" s="201"/>
      <c r="C79" s="201"/>
      <c r="D79" s="202"/>
      <c r="E79" s="202"/>
      <c r="F79" s="202"/>
      <c r="G79" s="202"/>
      <c r="H79" s="202"/>
      <c r="I79" s="202"/>
      <c r="J79" s="20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/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202"/>
      <c r="H90" s="218" t="s">
        <v>382</v>
      </c>
      <c r="I90" s="218"/>
      <c r="J90" s="202"/>
      <c r="K90" s="225" t="str">
        <f>+"Al momento de pasar los cerdos a destete cada uno costaba $"&amp;VALUE(D93)&amp;"  "</f>
        <v xml:space="preserve">Al momento de pasar los cerdos a destete cada uno costaba $0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202"/>
      <c r="H91" s="219" t="s">
        <v>383</v>
      </c>
      <c r="I91" s="219"/>
      <c r="J91" s="20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/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202"/>
      <c r="H103" s="218" t="s">
        <v>384</v>
      </c>
      <c r="I103" s="218"/>
      <c r="J103" s="202"/>
      <c r="K103" s="225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202"/>
      <c r="H104" s="219" t="s">
        <v>383</v>
      </c>
      <c r="I104" s="219"/>
      <c r="J104" s="20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/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202"/>
      <c r="H116" s="218" t="s">
        <v>385</v>
      </c>
      <c r="I116" s="218"/>
      <c r="J116" s="20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202"/>
      <c r="H117" s="219" t="s">
        <v>383</v>
      </c>
      <c r="I117" s="219"/>
      <c r="J117" s="20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/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202"/>
      <c r="H129" s="218" t="s">
        <v>386</v>
      </c>
      <c r="I129" s="218"/>
      <c r="J129" s="20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202"/>
      <c r="H130" s="219" t="s">
        <v>383</v>
      </c>
      <c r="I130" s="219"/>
      <c r="J130" s="20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/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202"/>
      <c r="H141" s="218" t="s">
        <v>387</v>
      </c>
      <c r="I141" s="218"/>
      <c r="J141" s="202"/>
      <c r="K141" s="225" t="str">
        <f>+"El costo del consumo de medicament preventivo para producir un cerdo fue de $"&amp;VALUE(D144)&amp;""</f>
        <v>El costo del consumo de medicament preventivo para producir un cerdo fue de $0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202"/>
      <c r="H142" s="219" t="s">
        <v>383</v>
      </c>
      <c r="I142" s="219"/>
      <c r="J142" s="20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/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202"/>
      <c r="H153" s="218" t="s">
        <v>388</v>
      </c>
      <c r="I153" s="218"/>
      <c r="J153" s="202"/>
      <c r="K153" s="225" t="str">
        <f>+"El costo del consumo de material veterinario para producir un cerdo fue de $"&amp;VALUE(D156)&amp;""</f>
        <v>El costo del consumo de material veterinario para producir un cerdo fue de $0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202"/>
      <c r="H154" s="219" t="s">
        <v>383</v>
      </c>
      <c r="I154" s="219"/>
      <c r="J154" s="20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/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202"/>
      <c r="H165" s="218" t="s">
        <v>389</v>
      </c>
      <c r="I165" s="218"/>
      <c r="J165" s="202"/>
      <c r="K165" s="225" t="str">
        <f>+"El monto de los gastos directos utilizados para producir un cerdo es de $"&amp;VALUE(D168)&amp;""</f>
        <v>El monto de los gastos directos utilizados para producir un cerdo es de $0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202"/>
      <c r="H166" s="219" t="s">
        <v>383</v>
      </c>
      <c r="I166" s="219"/>
      <c r="J166" s="20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/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7" ht="12.75" customHeight="1">
      <c r="A177" s="228" t="s">
        <v>366</v>
      </c>
      <c r="B177" s="229"/>
      <c r="C177" s="229"/>
      <c r="D177" s="230"/>
      <c r="E177" s="230"/>
      <c r="F177" s="230"/>
      <c r="G177" s="202"/>
      <c r="H177" s="218" t="s">
        <v>390</v>
      </c>
      <c r="I177" s="218"/>
      <c r="J177" s="202"/>
      <c r="K177" s="225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225"/>
      <c r="M177" s="225"/>
      <c r="N177" s="29"/>
      <c r="O177" s="32"/>
      <c r="P177" s="32"/>
      <c r="Q177" s="83"/>
    </row>
    <row r="178" spans="1:17">
      <c r="A178" s="228"/>
      <c r="B178" s="229"/>
      <c r="C178" s="229"/>
      <c r="D178" s="230"/>
      <c r="E178" s="230"/>
      <c r="F178" s="230"/>
      <c r="G178" s="202"/>
      <c r="H178" s="219" t="s">
        <v>383</v>
      </c>
      <c r="I178" s="219"/>
      <c r="J178" s="202"/>
      <c r="K178" s="225"/>
      <c r="L178" s="225"/>
      <c r="M178" s="225"/>
      <c r="N178" s="37"/>
      <c r="O178" s="32"/>
      <c r="P178" s="32"/>
      <c r="Q178" s="83"/>
    </row>
    <row r="179" spans="1:17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7">
      <c r="A180" s="90" t="s">
        <v>365</v>
      </c>
      <c r="B180" s="29"/>
      <c r="C180" s="29" t="s">
        <v>221</v>
      </c>
      <c r="D180" s="153"/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7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7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7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7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7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7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7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7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</row>
    <row r="189" spans="1:17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</row>
    <row r="190" spans="1:17" ht="12.75" customHeight="1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$0  </v>
      </c>
      <c r="L190" s="225"/>
      <c r="M190" s="225"/>
      <c r="N190" s="29"/>
      <c r="O190" s="32"/>
      <c r="P190" s="32"/>
      <c r="Q190" s="83"/>
    </row>
    <row r="191" spans="1:17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</row>
    <row r="192" spans="1:17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</row>
    <row r="193" spans="1:17">
      <c r="A193" s="90" t="s">
        <v>429</v>
      </c>
      <c r="B193" s="29"/>
      <c r="C193" s="29" t="s">
        <v>221</v>
      </c>
      <c r="D193" s="154"/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</row>
    <row r="194" spans="1:17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</row>
    <row r="195" spans="1:17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</row>
    <row r="196" spans="1:17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</row>
    <row r="197" spans="1:17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</row>
    <row r="198" spans="1:17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</row>
    <row r="199" spans="1:17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</row>
    <row r="200" spans="1:17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</row>
    <row r="201" spans="1:17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7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7" ht="12.75" customHeight="1">
      <c r="A203" s="228" t="s">
        <v>315</v>
      </c>
      <c r="B203" s="229"/>
      <c r="C203" s="229"/>
      <c r="D203" s="230"/>
      <c r="E203" s="230"/>
      <c r="F203" s="230"/>
      <c r="G203" s="202"/>
      <c r="H203" s="218" t="s">
        <v>379</v>
      </c>
      <c r="I203" s="218"/>
      <c r="J203" s="20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225"/>
      <c r="M203" s="225"/>
      <c r="N203" s="29"/>
      <c r="O203" s="32"/>
      <c r="P203" s="32"/>
      <c r="Q203" s="83"/>
    </row>
    <row r="204" spans="1:17">
      <c r="A204" s="228"/>
      <c r="B204" s="229"/>
      <c r="C204" s="229"/>
      <c r="D204" s="230"/>
      <c r="E204" s="230"/>
      <c r="F204" s="230"/>
      <c r="G204" s="202"/>
      <c r="H204" s="219" t="s">
        <v>391</v>
      </c>
      <c r="I204" s="219"/>
      <c r="J204" s="202"/>
      <c r="K204" s="225"/>
      <c r="L204" s="225"/>
      <c r="M204" s="225"/>
      <c r="N204" s="29"/>
      <c r="O204" s="32"/>
      <c r="P204" s="32"/>
      <c r="Q204" s="83"/>
    </row>
    <row r="205" spans="1:17">
      <c r="A205" s="200"/>
      <c r="B205" s="201"/>
      <c r="C205" s="201"/>
      <c r="D205" s="202"/>
      <c r="E205" s="202"/>
      <c r="F205" s="202"/>
      <c r="G205" s="202"/>
      <c r="H205" s="202"/>
      <c r="I205" s="202"/>
      <c r="J205" s="202"/>
      <c r="K205" s="225"/>
      <c r="L205" s="225"/>
      <c r="M205" s="225"/>
      <c r="N205" s="29"/>
      <c r="O205" s="32"/>
      <c r="P205" s="32"/>
      <c r="Q205" s="83"/>
    </row>
    <row r="206" spans="1:17" ht="12.75" customHeight="1">
      <c r="A206" s="200"/>
      <c r="B206" s="201"/>
      <c r="C206" s="201"/>
      <c r="D206" s="129"/>
      <c r="E206" s="129"/>
      <c r="F206" s="202"/>
      <c r="G206" s="202"/>
      <c r="H206" s="33"/>
      <c r="I206" s="33"/>
      <c r="J206" s="202"/>
      <c r="K206" s="225"/>
      <c r="L206" s="225"/>
      <c r="M206" s="225"/>
      <c r="N206" s="29"/>
      <c r="O206" s="32"/>
      <c r="P206" s="32"/>
      <c r="Q206" s="83"/>
    </row>
    <row r="207" spans="1:17">
      <c r="A207" s="200"/>
      <c r="B207" s="201"/>
      <c r="C207" s="201"/>
      <c r="D207" s="129"/>
      <c r="E207" s="129"/>
      <c r="F207" s="202"/>
      <c r="G207" s="202"/>
      <c r="H207" s="33"/>
      <c r="I207" s="33"/>
      <c r="J207" s="202"/>
      <c r="K207" s="202"/>
      <c r="L207" s="202"/>
      <c r="M207" s="202"/>
      <c r="N207" s="29"/>
      <c r="O207" s="32"/>
      <c r="P207" s="32"/>
      <c r="Q207" s="83"/>
    </row>
    <row r="208" spans="1:17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/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228" t="s">
        <v>316</v>
      </c>
      <c r="B219" s="229"/>
      <c r="C219" s="229"/>
      <c r="D219" s="230"/>
      <c r="E219" s="230"/>
      <c r="F219" s="230"/>
      <c r="G219" s="202"/>
      <c r="H219" s="218" t="s">
        <v>381</v>
      </c>
      <c r="I219" s="218"/>
      <c r="J219" s="202"/>
      <c r="K219" s="225" t="str">
        <f>+"El costo de que un cerdo aumentara un kg de peso durante su destete fue de $"&amp;VALUE(D222)&amp;" "</f>
        <v xml:space="preserve">El costo de que un cerdo aumentara un kg de peso durante su destete fue de $0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202"/>
      <c r="H220" s="219" t="s">
        <v>391</v>
      </c>
      <c r="I220" s="219"/>
      <c r="J220" s="202"/>
      <c r="K220" s="225"/>
      <c r="L220" s="225"/>
      <c r="M220" s="225"/>
      <c r="N220" s="29"/>
      <c r="O220" s="32"/>
      <c r="P220" s="32"/>
      <c r="Q220" s="83"/>
    </row>
    <row r="221" spans="1:17">
      <c r="A221" s="200"/>
      <c r="B221" s="201"/>
      <c r="C221" s="201"/>
      <c r="D221" s="202"/>
      <c r="E221" s="202"/>
      <c r="F221" s="202"/>
      <c r="G221" s="202"/>
      <c r="H221" s="202"/>
      <c r="I221" s="202"/>
      <c r="J221" s="20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/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202"/>
      <c r="H232" s="218" t="s">
        <v>384</v>
      </c>
      <c r="I232" s="218"/>
      <c r="J232" s="202"/>
      <c r="K232" s="225" t="str">
        <f>+"El alimento consumido por un cerdo durante deste fue de "&amp;VALUE(D235)&amp;" Kg."</f>
        <v>El alimento consumido por un cerdo durante deste fue de 0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202"/>
      <c r="H233" s="219" t="s">
        <v>392</v>
      </c>
      <c r="I233" s="219"/>
      <c r="J233" s="20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/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202"/>
      <c r="H245" s="218" t="s">
        <v>385</v>
      </c>
      <c r="I245" s="218"/>
      <c r="J245" s="202"/>
      <c r="K245" s="225" t="str">
        <f>+"El costo del alimento consumido por un cerdo durante deste fue de $"&amp;VALUE(D248)&amp;""</f>
        <v>El costo del alimento consumido por un cerdo durante deste fue de $0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202"/>
      <c r="H246" s="219" t="s">
        <v>392</v>
      </c>
      <c r="I246" s="219"/>
      <c r="J246" s="20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/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 ht="12.75" customHeight="1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>
      <c r="A258" s="228" t="s">
        <v>322</v>
      </c>
      <c r="B258" s="229"/>
      <c r="C258" s="229"/>
      <c r="D258" s="230"/>
      <c r="E258" s="230"/>
      <c r="F258" s="230"/>
      <c r="G258" s="202"/>
      <c r="H258" s="218" t="s">
        <v>386</v>
      </c>
      <c r="I258" s="218"/>
      <c r="J258" s="20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202"/>
      <c r="H259" s="219" t="s">
        <v>392</v>
      </c>
      <c r="I259" s="219"/>
      <c r="J259" s="20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/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 ht="12.75" customHeight="1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 ht="12.75" customHeight="1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>
      <c r="A270" s="228" t="s">
        <v>323</v>
      </c>
      <c r="B270" s="229"/>
      <c r="C270" s="229"/>
      <c r="D270" s="230"/>
      <c r="E270" s="230"/>
      <c r="F270" s="230"/>
      <c r="G270" s="202"/>
      <c r="H270" s="218" t="s">
        <v>387</v>
      </c>
      <c r="I270" s="218"/>
      <c r="J270" s="202"/>
      <c r="K270" s="225" t="str">
        <f>+"El costo de los medicamentos preventivos aplicados a un cerdo durante deste fue de $"&amp;VALUE(D273)&amp;""</f>
        <v>El costo de los medicamentos preventivos aplicados a un cerdo durante deste fue de $0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202"/>
      <c r="H271" s="219" t="s">
        <v>392</v>
      </c>
      <c r="I271" s="219"/>
      <c r="J271" s="20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/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 ht="12.75" customHeight="1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 ht="12.75" customHeight="1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>
      <c r="A282" s="228" t="s">
        <v>324</v>
      </c>
      <c r="B282" s="229"/>
      <c r="C282" s="229"/>
      <c r="D282" s="230"/>
      <c r="E282" s="230"/>
      <c r="F282" s="230"/>
      <c r="G282" s="202"/>
      <c r="H282" s="218" t="s">
        <v>388</v>
      </c>
      <c r="I282" s="218"/>
      <c r="J282" s="202"/>
      <c r="K282" s="225" t="str">
        <f>+"El costo del material veterinario utilizado en un cerdo durante deste fue de $"&amp;VALUE(D285)&amp;""</f>
        <v>El costo del material veterinario utilizado en un cerdo durante deste fue de $0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202"/>
      <c r="H283" s="219" t="s">
        <v>392</v>
      </c>
      <c r="I283" s="219"/>
      <c r="J283" s="20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/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 ht="12.75" customHeight="1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>
      <c r="A294" s="228" t="s">
        <v>325</v>
      </c>
      <c r="B294" s="229"/>
      <c r="C294" s="229"/>
      <c r="D294" s="230"/>
      <c r="E294" s="230"/>
      <c r="F294" s="230"/>
      <c r="G294" s="202"/>
      <c r="H294" s="218" t="s">
        <v>389</v>
      </c>
      <c r="I294" s="218"/>
      <c r="J294" s="202"/>
      <c r="K294" s="225" t="str">
        <f>+"Los gastos directos aplicados a un cerdo durante su destete fueron de $"&amp;VALUE(D297)&amp;""</f>
        <v>Los gastos directos aplicados a un cerdo durante su destete fueron de $0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202"/>
      <c r="H295" s="219" t="s">
        <v>392</v>
      </c>
      <c r="I295" s="219"/>
      <c r="J295" s="20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/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202"/>
      <c r="H306" s="218" t="s">
        <v>390</v>
      </c>
      <c r="I306" s="218"/>
      <c r="J306" s="202"/>
      <c r="K306" s="225" t="str">
        <f>+"Los sueldos y prestaciones aplicados a un cerdo durante su destete fueron de $"&amp;VALUE(D309)&amp;""</f>
        <v>Los sueldos y prestaciones aplicados a un cerdo durante su destete fueron de $0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202"/>
      <c r="H307" s="219" t="s">
        <v>392</v>
      </c>
      <c r="I307" s="219"/>
      <c r="J307" s="20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/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202"/>
      <c r="H319" s="218" t="s">
        <v>384</v>
      </c>
      <c r="I319" s="218"/>
      <c r="J319" s="202"/>
      <c r="K319" s="225" t="str">
        <f>+"El alimento consumido por un cerdo durante engorda fue de "&amp;VALUE(D322)&amp;" Kg."</f>
        <v>El alimento consumido por un cerdo durante engorda fue de 0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202"/>
      <c r="H320" s="219" t="s">
        <v>394</v>
      </c>
      <c r="I320" s="219"/>
      <c r="J320" s="20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/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202"/>
      <c r="H332" s="218" t="s">
        <v>385</v>
      </c>
      <c r="I332" s="218"/>
      <c r="J332" s="202"/>
      <c r="K332" s="225" t="str">
        <f>+"El costo del alimento consumido por un cerdo durante engorda fue de $"&amp;VALUE(D335)&amp;""</f>
        <v>El costo del alimento consumido por un cerdo durante engorda fue de $0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202"/>
      <c r="H333" s="219" t="s">
        <v>394</v>
      </c>
      <c r="I333" s="219"/>
      <c r="J333" s="20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/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202"/>
      <c r="H345" s="218" t="s">
        <v>379</v>
      </c>
      <c r="I345" s="218"/>
      <c r="J345" s="20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202"/>
      <c r="H346" s="219" t="s">
        <v>393</v>
      </c>
      <c r="I346" s="219"/>
      <c r="J346" s="202"/>
      <c r="K346" s="225"/>
      <c r="L346" s="225"/>
      <c r="M346" s="225"/>
      <c r="N346" s="29"/>
      <c r="O346" s="32"/>
      <c r="P346" s="32"/>
      <c r="Q346" s="83"/>
    </row>
    <row r="347" spans="1:17">
      <c r="A347" s="200"/>
      <c r="B347" s="201"/>
      <c r="C347" s="201"/>
      <c r="D347" s="202"/>
      <c r="E347" s="202"/>
      <c r="F347" s="202"/>
      <c r="G347" s="202"/>
      <c r="H347" s="202"/>
      <c r="I347" s="202"/>
      <c r="J347" s="20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/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202"/>
      <c r="H358" s="218" t="s">
        <v>381</v>
      </c>
      <c r="I358" s="218"/>
      <c r="J358" s="202"/>
      <c r="K358" s="225" t="str">
        <f>+"El costo de que un cerdo aumentara un kg de peso durante su engorda fue de $"&amp;VALUE(D361)&amp;" "</f>
        <v xml:space="preserve">El costo de que un cerdo aumentara un kg de peso durante su engorda fue de $0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202"/>
      <c r="H359" s="219" t="s">
        <v>393</v>
      </c>
      <c r="I359" s="219"/>
      <c r="J359" s="202"/>
      <c r="K359" s="225"/>
      <c r="L359" s="225"/>
      <c r="M359" s="225"/>
      <c r="N359" s="29"/>
      <c r="O359" s="32"/>
      <c r="P359" s="32"/>
      <c r="Q359" s="83"/>
    </row>
    <row r="360" spans="1:17">
      <c r="A360" s="200"/>
      <c r="B360" s="201"/>
      <c r="C360" s="201"/>
      <c r="D360" s="202"/>
      <c r="E360" s="202"/>
      <c r="F360" s="202"/>
      <c r="G360" s="202"/>
      <c r="J360" s="20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/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 ht="12.75" customHeight="1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>
      <c r="A371" s="228" t="s">
        <v>332</v>
      </c>
      <c r="B371" s="229"/>
      <c r="C371" s="229"/>
      <c r="D371" s="230"/>
      <c r="E371" s="230"/>
      <c r="F371" s="230"/>
      <c r="G371" s="202"/>
      <c r="H371" s="218" t="s">
        <v>386</v>
      </c>
      <c r="I371" s="218"/>
      <c r="J371" s="20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202"/>
      <c r="H372" s="219" t="s">
        <v>394</v>
      </c>
      <c r="I372" s="219"/>
      <c r="J372" s="202"/>
      <c r="K372" s="225"/>
      <c r="L372" s="225"/>
      <c r="M372" s="225"/>
      <c r="N372" s="29"/>
      <c r="O372" s="32"/>
      <c r="P372" s="32"/>
      <c r="Q372" s="83"/>
    </row>
    <row r="373" spans="1:17" ht="12.75" customHeight="1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/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 ht="12.75" customHeight="1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 ht="12.75" customHeight="1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>
      <c r="A383" s="228" t="s">
        <v>331</v>
      </c>
      <c r="B383" s="229"/>
      <c r="C383" s="229"/>
      <c r="D383" s="230"/>
      <c r="E383" s="230"/>
      <c r="F383" s="230"/>
      <c r="G383" s="202"/>
      <c r="H383" s="218" t="s">
        <v>387</v>
      </c>
      <c r="I383" s="218"/>
      <c r="J383" s="202"/>
      <c r="K383" s="225" t="str">
        <f>+"El costo de los medicamentos preventivos aplicados a un cerdo durante engorda fue de $"&amp;VALUE(D386)&amp;""</f>
        <v>El costo de los medicamentos preventivos aplicados a un cerdo durante engorda fue de $0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202"/>
      <c r="H384" s="219" t="s">
        <v>394</v>
      </c>
      <c r="I384" s="219"/>
      <c r="J384" s="202"/>
      <c r="K384" s="225"/>
      <c r="L384" s="225"/>
      <c r="M384" s="225"/>
      <c r="N384" s="37"/>
      <c r="O384" s="32"/>
      <c r="P384" s="32"/>
      <c r="Q384" s="83"/>
    </row>
    <row r="385" spans="1:17" ht="12.75" customHeight="1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>
      <c r="A386" s="128" t="s">
        <v>295</v>
      </c>
      <c r="B386" s="85"/>
      <c r="C386" s="29" t="s">
        <v>221</v>
      </c>
      <c r="D386" s="149"/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 ht="12.75" customHeight="1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>
      <c r="A395" s="228" t="s">
        <v>333</v>
      </c>
      <c r="B395" s="229"/>
      <c r="C395" s="229"/>
      <c r="D395" s="230"/>
      <c r="E395" s="230"/>
      <c r="F395" s="230"/>
      <c r="G395" s="202"/>
      <c r="H395" s="218" t="s">
        <v>388</v>
      </c>
      <c r="I395" s="218"/>
      <c r="J395" s="202"/>
      <c r="K395" s="225" t="str">
        <f>+"El costo del material veterinario utilizado en un cerdo durante engorda fue de $"&amp;VALUE(D398)&amp;""</f>
        <v>El costo del material veterinario utilizado en un cerdo durante engorda fue de $0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202"/>
      <c r="H396" s="219" t="s">
        <v>394</v>
      </c>
      <c r="I396" s="219"/>
      <c r="J396" s="20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>
      <c r="A398" s="128" t="s">
        <v>297</v>
      </c>
      <c r="B398" s="118"/>
      <c r="C398" s="29" t="s">
        <v>221</v>
      </c>
      <c r="D398" s="149"/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 ht="12.75" customHeight="1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>
      <c r="A407" s="228" t="s">
        <v>334</v>
      </c>
      <c r="B407" s="229"/>
      <c r="C407" s="229"/>
      <c r="D407" s="230"/>
      <c r="E407" s="230"/>
      <c r="F407" s="230"/>
      <c r="G407" s="202"/>
      <c r="H407" s="218" t="s">
        <v>389</v>
      </c>
      <c r="I407" s="218"/>
      <c r="J407" s="202"/>
      <c r="K407" s="225" t="str">
        <f>+"Los gastos directos aplicados a un cerdo durante su engorda fueron de $"&amp;VALUE(D410)&amp;""</f>
        <v>Los gastos directos aplicados a un cerdo durante su engorda fueron de $0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202"/>
      <c r="H408" s="219" t="s">
        <v>394</v>
      </c>
      <c r="I408" s="219"/>
      <c r="J408" s="20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/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202"/>
      <c r="H419" s="218" t="s">
        <v>390</v>
      </c>
      <c r="I419" s="218"/>
      <c r="J419" s="202"/>
      <c r="K419" s="225" t="str">
        <f>+"Los sueldos y prestaciones aplicados a un cerdo durante su engorda fueron de $"&amp;VALUE(D422)&amp;""</f>
        <v>Los sueldos y prestaciones aplicados a un cerdo durante su engorda fueron de $0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202"/>
      <c r="H420" s="219" t="s">
        <v>394</v>
      </c>
      <c r="I420" s="219"/>
      <c r="J420" s="20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/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 ht="12.75" customHeight="1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>
      <c r="A432" s="234" t="s">
        <v>275</v>
      </c>
      <c r="B432" s="235"/>
      <c r="C432" s="235"/>
      <c r="D432" s="235"/>
      <c r="E432" s="235"/>
      <c r="F432" s="235"/>
      <c r="G432" s="204"/>
      <c r="H432" s="233" t="s">
        <v>397</v>
      </c>
      <c r="I432" s="233"/>
      <c r="J432" s="204"/>
      <c r="K432" s="225" t="str">
        <f>+"Del total de cerdos que se destetaron el "&amp;VALUE(D435*100)&amp;"% murieron"</f>
        <v>Del total de cerdos que se destetaron el 0%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204"/>
      <c r="H433" s="221" t="s">
        <v>395</v>
      </c>
      <c r="I433" s="221"/>
      <c r="J433" s="204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/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 ht="12.75" customHeight="1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>
      <c r="A444" s="228" t="s">
        <v>369</v>
      </c>
      <c r="B444" s="229"/>
      <c r="C444" s="229"/>
      <c r="D444" s="230"/>
      <c r="E444" s="230"/>
      <c r="F444" s="230"/>
      <c r="G444" s="202"/>
      <c r="H444" s="220" t="s">
        <v>396</v>
      </c>
      <c r="I444" s="220"/>
      <c r="J444" s="202"/>
      <c r="K444" s="225" t="str">
        <f>+"Las muertes en destete fueron "&amp;VALUE(D447)&amp;"."</f>
        <v>Las muertes en destete fueron 0.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202"/>
      <c r="H445" s="202"/>
      <c r="I445" s="202"/>
      <c r="J445" s="202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/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203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 ht="12.75" customHeight="1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>
      <c r="A456" s="234" t="s">
        <v>336</v>
      </c>
      <c r="B456" s="235"/>
      <c r="C456" s="235"/>
      <c r="D456" s="235"/>
      <c r="E456" s="235"/>
      <c r="F456" s="235"/>
      <c r="G456" s="204"/>
      <c r="H456" s="220" t="s">
        <v>396</v>
      </c>
      <c r="I456" s="220"/>
      <c r="J456" s="204"/>
      <c r="K456" s="225" t="str">
        <f>+"Del total de cerdos que se destetaron el "&amp;VALUE(D459*100)&amp;"% murieron en destete"</f>
        <v>Del total de cerdos que se destetaron el 0%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204"/>
      <c r="H457" s="221" t="s">
        <v>395</v>
      </c>
      <c r="I457" s="221"/>
      <c r="J457" s="204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/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 ht="12.75" customHeight="1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>
      <c r="A468" s="228" t="s">
        <v>337</v>
      </c>
      <c r="B468" s="229"/>
      <c r="C468" s="229"/>
      <c r="D468" s="230"/>
      <c r="E468" s="230"/>
      <c r="F468" s="230"/>
      <c r="G468" s="202"/>
      <c r="H468" s="220" t="s">
        <v>398</v>
      </c>
      <c r="I468" s="220"/>
      <c r="J468" s="202"/>
      <c r="K468" s="225" t="str">
        <f>+"Lo que se pudo haber recuperado si hubieran llegado a venta las muertes es  $"&amp;VALUE(D471)&amp;""</f>
        <v>Lo que se pudo haber recuperado si hubieran llegado a venta las muertes es  $0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202"/>
      <c r="H469" s="202"/>
      <c r="I469" s="202"/>
      <c r="J469" s="20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/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203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 ht="12.75" customHeight="1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>
      <c r="A480" s="228" t="s">
        <v>341</v>
      </c>
      <c r="B480" s="229"/>
      <c r="C480" s="229"/>
      <c r="D480" s="230"/>
      <c r="E480" s="230"/>
      <c r="F480" s="230"/>
      <c r="G480" s="202"/>
      <c r="H480" s="222" t="s">
        <v>399</v>
      </c>
      <c r="I480" s="222"/>
      <c r="J480" s="202"/>
      <c r="K480" s="225" t="str">
        <f>+"Los días en promedio que llegaron a vivir en corral los cerdos que murieron fueron "&amp;VALUE(D483)&amp;""</f>
        <v>Los días en promedio que llegaron a vivir en corral los cerdos que murieron fueron 0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202"/>
      <c r="H481" s="202"/>
      <c r="I481" s="202"/>
      <c r="J481" s="20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/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203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 ht="12.75" customHeight="1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202"/>
      <c r="H492" s="220" t="s">
        <v>400</v>
      </c>
      <c r="I492" s="220"/>
      <c r="J492" s="202"/>
      <c r="K492" s="225" t="str">
        <f>+"Las muertes en emgorda fueron "&amp;VALUE(D495)&amp;"."</f>
        <v>Las muertes en emgorda fueron 0.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202"/>
      <c r="H493" s="202"/>
      <c r="I493" s="202"/>
      <c r="J493" s="202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/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203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 ht="12.75" customHeight="1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234" t="s">
        <v>343</v>
      </c>
      <c r="B504" s="235"/>
      <c r="C504" s="235"/>
      <c r="D504" s="235"/>
      <c r="E504" s="235"/>
      <c r="F504" s="235"/>
      <c r="G504" s="204"/>
      <c r="H504" s="220" t="s">
        <v>400</v>
      </c>
      <c r="I504" s="220"/>
      <c r="J504" s="204"/>
      <c r="K504" s="225" t="str">
        <f>+"Del total de cerdos que entraron a engorda el "&amp;VALUE(D507*100)&amp;"% murieron en engorda"</f>
        <v>Del total de cerdos que entraron a engorda el 0% murieron en engorda</v>
      </c>
      <c r="L504" s="225"/>
      <c r="M504" s="225"/>
      <c r="N504" s="85"/>
      <c r="O504" s="32"/>
      <c r="P504" s="32"/>
      <c r="Q504" s="83"/>
    </row>
    <row r="505" spans="1:17">
      <c r="A505" s="234"/>
      <c r="B505" s="235"/>
      <c r="C505" s="235"/>
      <c r="D505" s="235"/>
      <c r="E505" s="235"/>
      <c r="F505" s="235"/>
      <c r="G505" s="204"/>
      <c r="H505" s="221" t="s">
        <v>401</v>
      </c>
      <c r="I505" s="221"/>
      <c r="J505" s="204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/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 ht="12.75" customHeight="1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228" t="s">
        <v>344</v>
      </c>
      <c r="B516" s="229"/>
      <c r="C516" s="229"/>
      <c r="D516" s="230"/>
      <c r="E516" s="230"/>
      <c r="F516" s="230"/>
      <c r="G516" s="202"/>
      <c r="H516" s="220" t="s">
        <v>402</v>
      </c>
      <c r="I516" s="220"/>
      <c r="J516" s="202"/>
      <c r="K516" s="225" t="str">
        <f>+"Lo que se pudo haber recuperado si hubieran llegado a venta las muertes es  $"&amp;VALUE(D519)&amp;""</f>
        <v>Lo que se pudo haber recuperado si hubieran llegado a venta las muertes es  $0</v>
      </c>
      <c r="L516" s="225"/>
      <c r="M516" s="225"/>
      <c r="N516" s="29"/>
      <c r="O516" s="32"/>
      <c r="P516" s="32"/>
      <c r="Q516" s="83"/>
    </row>
    <row r="517" spans="1:17">
      <c r="A517" s="228"/>
      <c r="B517" s="229"/>
      <c r="C517" s="229"/>
      <c r="D517" s="230"/>
      <c r="E517" s="230"/>
      <c r="F517" s="230"/>
      <c r="G517" s="202"/>
      <c r="H517" s="202"/>
      <c r="I517" s="202"/>
      <c r="J517" s="20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/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203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228" t="s">
        <v>342</v>
      </c>
      <c r="B528" s="229"/>
      <c r="C528" s="229"/>
      <c r="D528" s="230"/>
      <c r="E528" s="230"/>
      <c r="F528" s="230"/>
      <c r="G528" s="202"/>
      <c r="H528" s="222" t="s">
        <v>399</v>
      </c>
      <c r="I528" s="222"/>
      <c r="J528" s="202"/>
      <c r="K528" s="225" t="str">
        <f>+"Los días en promedio que llegaron a vivir en corral los cerdos que murieron fueron "&amp;VALUE(D531)&amp;""</f>
        <v>Los días en promedio que llegaron a vivir en corral los cerdos que murieron fueron 0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202"/>
      <c r="H529" s="202"/>
      <c r="I529" s="202"/>
      <c r="J529" s="20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/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203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 ht="12.75" customHeight="1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202"/>
      <c r="H541" s="223" t="s">
        <v>405</v>
      </c>
      <c r="I541" s="223"/>
      <c r="J541" s="20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202"/>
      <c r="H542" s="224" t="s">
        <v>406</v>
      </c>
      <c r="I542" s="224"/>
      <c r="J542" s="20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202"/>
      <c r="H553" s="223" t="s">
        <v>403</v>
      </c>
      <c r="I553" s="223"/>
      <c r="J553" s="20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202"/>
      <c r="H554" s="224" t="s">
        <v>404</v>
      </c>
      <c r="I554" s="224"/>
      <c r="J554" s="20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63:P163"/>
    <mergeCell ref="A90:F91"/>
    <mergeCell ref="O101:P101"/>
    <mergeCell ref="A103:F104"/>
    <mergeCell ref="K141:M144"/>
    <mergeCell ref="A18:F19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A270:F271"/>
    <mergeCell ref="O271:P271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32:F233"/>
    <mergeCell ref="A165:F166"/>
    <mergeCell ref="O175:P175"/>
    <mergeCell ref="A177:F178"/>
    <mergeCell ref="A187:Q187"/>
    <mergeCell ref="O188:P188"/>
    <mergeCell ref="A190:F191"/>
    <mergeCell ref="O217:P217"/>
    <mergeCell ref="A219:F220"/>
    <mergeCell ref="O230:P230"/>
    <mergeCell ref="K190:M193"/>
    <mergeCell ref="K219:M222"/>
    <mergeCell ref="K232:M235"/>
    <mergeCell ref="K129:M132"/>
    <mergeCell ref="O442:P442"/>
    <mergeCell ref="A444:F445"/>
    <mergeCell ref="K444:M447"/>
    <mergeCell ref="A447:B447"/>
    <mergeCell ref="A456:F457"/>
    <mergeCell ref="H456:I456"/>
    <mergeCell ref="K456:M459"/>
    <mergeCell ref="H457:I457"/>
    <mergeCell ref="O466:P466"/>
    <mergeCell ref="K153:M156"/>
    <mergeCell ref="K165:M168"/>
    <mergeCell ref="K177:M180"/>
    <mergeCell ref="K270:M273"/>
    <mergeCell ref="H407:I407"/>
    <mergeCell ref="H419:I419"/>
    <mergeCell ref="H420:I420"/>
    <mergeCell ref="A428:Q428"/>
    <mergeCell ref="A432:F433"/>
    <mergeCell ref="H432:I432"/>
    <mergeCell ref="K432:M435"/>
    <mergeCell ref="H433:I433"/>
    <mergeCell ref="A345:F346"/>
    <mergeCell ref="O356:P356"/>
    <mergeCell ref="A358:F359"/>
    <mergeCell ref="A419:F420"/>
    <mergeCell ref="K419:M422"/>
    <mergeCell ref="H345:I345"/>
    <mergeCell ref="H346:I346"/>
    <mergeCell ref="H358:I358"/>
    <mergeCell ref="H359:I359"/>
    <mergeCell ref="H371:I371"/>
    <mergeCell ref="H383:I383"/>
    <mergeCell ref="H395:I395"/>
    <mergeCell ref="K65:M68"/>
    <mergeCell ref="K77:M80"/>
    <mergeCell ref="K90:M93"/>
    <mergeCell ref="K103:M106"/>
    <mergeCell ref="K116:M119"/>
    <mergeCell ref="K7:M10"/>
    <mergeCell ref="K18:M21"/>
    <mergeCell ref="K29:M32"/>
    <mergeCell ref="K41:M44"/>
    <mergeCell ref="K53:M5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177:I177"/>
    <mergeCell ref="H178:I178"/>
    <mergeCell ref="H190:I190"/>
    <mergeCell ref="H191:I191"/>
    <mergeCell ref="H219:I219"/>
    <mergeCell ref="H220:I220"/>
    <mergeCell ref="H232:I232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A504:F505"/>
    <mergeCell ref="H504:I504"/>
    <mergeCell ref="K504:M507"/>
    <mergeCell ref="H505:I505"/>
    <mergeCell ref="H233:I233"/>
    <mergeCell ref="H245:I245"/>
    <mergeCell ref="H246:I246"/>
    <mergeCell ref="H258:I258"/>
    <mergeCell ref="H270:I270"/>
    <mergeCell ref="H282:I282"/>
    <mergeCell ref="H271:I271"/>
    <mergeCell ref="K332:M335"/>
    <mergeCell ref="K345:M348"/>
    <mergeCell ref="K358:M361"/>
    <mergeCell ref="H444:I444"/>
    <mergeCell ref="A468:F469"/>
    <mergeCell ref="H468:I468"/>
    <mergeCell ref="A306:F307"/>
    <mergeCell ref="A319:F320"/>
    <mergeCell ref="A332:F333"/>
    <mergeCell ref="K306:M309"/>
    <mergeCell ref="K319:M322"/>
    <mergeCell ref="H294:I294"/>
    <mergeCell ref="H306:I306"/>
    <mergeCell ref="K468:M471"/>
    <mergeCell ref="A471:B471"/>
    <mergeCell ref="O478:P478"/>
    <mergeCell ref="A480:F481"/>
    <mergeCell ref="H480:I480"/>
    <mergeCell ref="K480:M483"/>
    <mergeCell ref="A483:B483"/>
    <mergeCell ref="H492:I492"/>
    <mergeCell ref="O490:P490"/>
    <mergeCell ref="A492:F493"/>
    <mergeCell ref="K492:M495"/>
    <mergeCell ref="A495:B495"/>
    <mergeCell ref="O201:P201"/>
    <mergeCell ref="A203:F204"/>
    <mergeCell ref="H203:I203"/>
    <mergeCell ref="K203:M206"/>
    <mergeCell ref="H204:I204"/>
    <mergeCell ref="O243:P243"/>
    <mergeCell ref="A258:F259"/>
    <mergeCell ref="K258:M261"/>
    <mergeCell ref="H259:I259"/>
    <mergeCell ref="O259:P259"/>
    <mergeCell ref="A245:F246"/>
    <mergeCell ref="K245:M248"/>
    <mergeCell ref="A282:F283"/>
    <mergeCell ref="K282:M285"/>
    <mergeCell ref="H283:I283"/>
    <mergeCell ref="O283:P283"/>
    <mergeCell ref="A294:F295"/>
    <mergeCell ref="K294:M297"/>
    <mergeCell ref="H295:I295"/>
    <mergeCell ref="O295:P295"/>
    <mergeCell ref="O307:P307"/>
    <mergeCell ref="H307:I307"/>
    <mergeCell ref="A316:Q316"/>
    <mergeCell ref="O369:P369"/>
    <mergeCell ref="A371:F372"/>
    <mergeCell ref="K371:M374"/>
    <mergeCell ref="H372:I372"/>
    <mergeCell ref="O381:P381"/>
    <mergeCell ref="A383:F384"/>
    <mergeCell ref="K383:M386"/>
    <mergeCell ref="H384:I384"/>
    <mergeCell ref="O343:P343"/>
    <mergeCell ref="O317:P317"/>
    <mergeCell ref="O330:P330"/>
    <mergeCell ref="H319:I319"/>
    <mergeCell ref="H320:I320"/>
    <mergeCell ref="H332:I332"/>
    <mergeCell ref="H333:I333"/>
    <mergeCell ref="O393:P393"/>
    <mergeCell ref="A395:F396"/>
    <mergeCell ref="K395:M398"/>
    <mergeCell ref="H396:I396"/>
    <mergeCell ref="O405:P405"/>
    <mergeCell ref="A407:F408"/>
    <mergeCell ref="K407:M410"/>
    <mergeCell ref="H408:I408"/>
    <mergeCell ref="O417:P417"/>
    <mergeCell ref="O551:P551"/>
    <mergeCell ref="A553:F554"/>
    <mergeCell ref="H553:I553"/>
    <mergeCell ref="K553:M556"/>
    <mergeCell ref="H554:I554"/>
    <mergeCell ref="O514:P514"/>
    <mergeCell ref="A516:F517"/>
    <mergeCell ref="H516:I516"/>
    <mergeCell ref="K516:M519"/>
    <mergeCell ref="A519:B519"/>
    <mergeCell ref="A531:B531"/>
    <mergeCell ref="A538:Q538"/>
    <mergeCell ref="O539:P539"/>
    <mergeCell ref="A541:F542"/>
    <mergeCell ref="K541:M544"/>
    <mergeCell ref="H542:I542"/>
    <mergeCell ref="H541:I541"/>
    <mergeCell ref="O526:P526"/>
    <mergeCell ref="A528:F529"/>
    <mergeCell ref="K528:M531"/>
    <mergeCell ref="H528:I528"/>
  </mergeCells>
  <conditionalFormatting sqref="N11">
    <cfRule type="cellIs" dxfId="283" priority="69" stopIfTrue="1" operator="lessThanOrEqual">
      <formula>1</formula>
    </cfRule>
  </conditionalFormatting>
  <conditionalFormatting sqref="E522">
    <cfRule type="cellIs" dxfId="282" priority="70" stopIfTrue="1" operator="lessThanOrEqual">
      <formula>0.1</formula>
    </cfRule>
  </conditionalFormatting>
  <conditionalFormatting sqref="N545 P548:P550">
    <cfRule type="cellIs" dxfId="281" priority="71" stopIfTrue="1" operator="greaterThanOrEqual">
      <formula>1</formula>
    </cfRule>
  </conditionalFormatting>
  <conditionalFormatting sqref="N422 N420 F424 B424 N412">
    <cfRule type="cellIs" dxfId="280" priority="68" stopIfTrue="1" operator="greaterThanOrEqual">
      <formula>1</formula>
    </cfRule>
  </conditionalFormatting>
  <conditionalFormatting sqref="N386 N384 F388 B388 N376">
    <cfRule type="cellIs" dxfId="279" priority="67" stopIfTrue="1" operator="greaterThanOrEqual">
      <formula>1</formula>
    </cfRule>
  </conditionalFormatting>
  <conditionalFormatting sqref="N375">
    <cfRule type="cellIs" dxfId="278" priority="63" stopIfTrue="1" operator="lessThanOrEqual">
      <formula>1</formula>
    </cfRule>
  </conditionalFormatting>
  <conditionalFormatting sqref="N349">
    <cfRule type="cellIs" dxfId="277" priority="66" stopIfTrue="1" operator="lessThanOrEqual">
      <formula>1</formula>
    </cfRule>
  </conditionalFormatting>
  <conditionalFormatting sqref="N387">
    <cfRule type="cellIs" dxfId="276" priority="62" stopIfTrue="1" operator="lessThanOrEqual">
      <formula>1</formula>
    </cfRule>
  </conditionalFormatting>
  <conditionalFormatting sqref="N336">
    <cfRule type="cellIs" dxfId="275" priority="65" stopIfTrue="1" operator="lessThanOrEqual">
      <formula>1</formula>
    </cfRule>
  </conditionalFormatting>
  <conditionalFormatting sqref="N362">
    <cfRule type="cellIs" dxfId="274" priority="64" stopIfTrue="1" operator="lessThanOrEqual">
      <formula>1</formula>
    </cfRule>
  </conditionalFormatting>
  <conditionalFormatting sqref="N399">
    <cfRule type="cellIs" dxfId="273" priority="60" stopIfTrue="1" operator="lessThanOrEqual">
      <formula>1</formula>
    </cfRule>
  </conditionalFormatting>
  <conditionalFormatting sqref="N411">
    <cfRule type="cellIs" dxfId="272" priority="59" stopIfTrue="1" operator="lessThanOrEqual">
      <formula>1</formula>
    </cfRule>
  </conditionalFormatting>
  <conditionalFormatting sqref="N398 N396 F400 B400">
    <cfRule type="cellIs" dxfId="271" priority="61" stopIfTrue="1" operator="greaterThanOrEqual">
      <formula>1</formula>
    </cfRule>
  </conditionalFormatting>
  <conditionalFormatting sqref="N423">
    <cfRule type="cellIs" dxfId="270" priority="58" stopIfTrue="1" operator="lessThanOrEqual">
      <formula>1</formula>
    </cfRule>
  </conditionalFormatting>
  <conditionalFormatting sqref="N508">
    <cfRule type="cellIs" dxfId="269" priority="57" stopIfTrue="1" operator="lessThanOrEqual">
      <formula>1</formula>
    </cfRule>
  </conditionalFormatting>
  <conditionalFormatting sqref="N236">
    <cfRule type="cellIs" dxfId="268" priority="40" stopIfTrue="1" operator="lessThanOrEqual">
      <formula>1</formula>
    </cfRule>
  </conditionalFormatting>
  <conditionalFormatting sqref="N107">
    <cfRule type="cellIs" dxfId="267" priority="30" stopIfTrue="1" operator="lessThanOrEqual">
      <formula>1</formula>
    </cfRule>
  </conditionalFormatting>
  <conditionalFormatting sqref="E534">
    <cfRule type="cellIs" dxfId="266" priority="56" stopIfTrue="1" operator="lessThanOrEqual">
      <formula>0.1</formula>
    </cfRule>
  </conditionalFormatting>
  <conditionalFormatting sqref="E474">
    <cfRule type="cellIs" dxfId="265" priority="55" stopIfTrue="1" operator="lessThanOrEqual">
      <formula>0.1</formula>
    </cfRule>
  </conditionalFormatting>
  <conditionalFormatting sqref="N309 N307 F311 B311 N299">
    <cfRule type="cellIs" dxfId="264" priority="54" stopIfTrue="1" operator="greaterThanOrEqual">
      <formula>1</formula>
    </cfRule>
  </conditionalFormatting>
  <conditionalFormatting sqref="N273 N271 F275 B275 N263">
    <cfRule type="cellIs" dxfId="263" priority="53" stopIfTrue="1" operator="greaterThanOrEqual">
      <formula>1</formula>
    </cfRule>
  </conditionalFormatting>
  <conditionalFormatting sqref="N262">
    <cfRule type="cellIs" dxfId="262" priority="49" stopIfTrue="1" operator="lessThanOrEqual">
      <formula>1</formula>
    </cfRule>
  </conditionalFormatting>
  <conditionalFormatting sqref="N210">
    <cfRule type="cellIs" dxfId="261" priority="52" stopIfTrue="1" operator="lessThanOrEqual">
      <formula>1</formula>
    </cfRule>
  </conditionalFormatting>
  <conditionalFormatting sqref="N274">
    <cfRule type="cellIs" dxfId="260" priority="48" stopIfTrue="1" operator="lessThanOrEqual">
      <formula>1</formula>
    </cfRule>
  </conditionalFormatting>
  <conditionalFormatting sqref="N249">
    <cfRule type="cellIs" dxfId="259" priority="51" stopIfTrue="1" operator="lessThanOrEqual">
      <formula>1</formula>
    </cfRule>
  </conditionalFormatting>
  <conditionalFormatting sqref="N223">
    <cfRule type="cellIs" dxfId="258" priority="50" stopIfTrue="1" operator="lessThanOrEqual">
      <formula>1</formula>
    </cfRule>
  </conditionalFormatting>
  <conditionalFormatting sqref="N286">
    <cfRule type="cellIs" dxfId="257" priority="46" stopIfTrue="1" operator="lessThanOrEqual">
      <formula>1</formula>
    </cfRule>
  </conditionalFormatting>
  <conditionalFormatting sqref="N298">
    <cfRule type="cellIs" dxfId="256" priority="45" stopIfTrue="1" operator="lessThanOrEqual">
      <formula>1</formula>
    </cfRule>
  </conditionalFormatting>
  <conditionalFormatting sqref="N285 N283 F287 B287">
    <cfRule type="cellIs" dxfId="255" priority="47" stopIfTrue="1" operator="greaterThanOrEqual">
      <formula>1</formula>
    </cfRule>
  </conditionalFormatting>
  <conditionalFormatting sqref="N310">
    <cfRule type="cellIs" dxfId="254" priority="44" stopIfTrue="1" operator="lessThanOrEqual">
      <formula>1</formula>
    </cfRule>
  </conditionalFormatting>
  <conditionalFormatting sqref="N460">
    <cfRule type="cellIs" dxfId="253" priority="43" stopIfTrue="1" operator="lessThanOrEqual">
      <formula>1</formula>
    </cfRule>
  </conditionalFormatting>
  <conditionalFormatting sqref="E486">
    <cfRule type="cellIs" dxfId="252" priority="42" stopIfTrue="1" operator="lessThanOrEqual">
      <formula>0.1</formula>
    </cfRule>
  </conditionalFormatting>
  <conditionalFormatting sqref="N323">
    <cfRule type="cellIs" dxfId="251" priority="41" stopIfTrue="1" operator="lessThanOrEqual">
      <formula>1</formula>
    </cfRule>
  </conditionalFormatting>
  <conditionalFormatting sqref="N94">
    <cfRule type="cellIs" dxfId="250" priority="29" stopIfTrue="1" operator="lessThanOrEqual">
      <formula>1</formula>
    </cfRule>
  </conditionalFormatting>
  <conditionalFormatting sqref="N180 N178 F182 B182 N170">
    <cfRule type="cellIs" dxfId="249" priority="39" stopIfTrue="1" operator="greaterThanOrEqual">
      <formula>1</formula>
    </cfRule>
  </conditionalFormatting>
  <conditionalFormatting sqref="N144 N142 F146 B146 N134">
    <cfRule type="cellIs" dxfId="248" priority="38" stopIfTrue="1" operator="greaterThanOrEqual">
      <formula>1</formula>
    </cfRule>
  </conditionalFormatting>
  <conditionalFormatting sqref="N133">
    <cfRule type="cellIs" dxfId="247" priority="36" stopIfTrue="1" operator="lessThanOrEqual">
      <formula>1</formula>
    </cfRule>
  </conditionalFormatting>
  <conditionalFormatting sqref="N120">
    <cfRule type="cellIs" dxfId="246" priority="37" stopIfTrue="1" operator="lessThanOrEqual">
      <formula>1</formula>
    </cfRule>
  </conditionalFormatting>
  <conditionalFormatting sqref="N145">
    <cfRule type="cellIs" dxfId="245" priority="35" stopIfTrue="1" operator="lessThanOrEqual">
      <formula>1</formula>
    </cfRule>
  </conditionalFormatting>
  <conditionalFormatting sqref="N157">
    <cfRule type="cellIs" dxfId="244" priority="33" stopIfTrue="1" operator="lessThanOrEqual">
      <formula>1</formula>
    </cfRule>
  </conditionalFormatting>
  <conditionalFormatting sqref="N169">
    <cfRule type="cellIs" dxfId="243" priority="32" stopIfTrue="1" operator="lessThanOrEqual">
      <formula>1</formula>
    </cfRule>
  </conditionalFormatting>
  <conditionalFormatting sqref="N156 N154 F158 B158">
    <cfRule type="cellIs" dxfId="242" priority="34" stopIfTrue="1" operator="greaterThanOrEqual">
      <formula>1</formula>
    </cfRule>
  </conditionalFormatting>
  <conditionalFormatting sqref="N181">
    <cfRule type="cellIs" dxfId="241" priority="31" stopIfTrue="1" operator="lessThanOrEqual">
      <formula>1</formula>
    </cfRule>
  </conditionalFormatting>
  <conditionalFormatting sqref="N436">
    <cfRule type="cellIs" dxfId="240" priority="28" stopIfTrue="1" operator="lessThanOrEqual">
      <formula>1</formula>
    </cfRule>
  </conditionalFormatting>
  <conditionalFormatting sqref="K400:M400">
    <cfRule type="cellIs" dxfId="239" priority="17" stopIfTrue="1" operator="greaterThanOrEqual">
      <formula>1</formula>
    </cfRule>
  </conditionalFormatting>
  <conditionalFormatting sqref="J424:M424">
    <cfRule type="cellIs" dxfId="238" priority="27" stopIfTrue="1" operator="greaterThanOrEqual">
      <formula>1</formula>
    </cfRule>
  </conditionalFormatting>
  <conditionalFormatting sqref="J388">
    <cfRule type="cellIs" dxfId="237" priority="26" stopIfTrue="1" operator="greaterThanOrEqual">
      <formula>1</formula>
    </cfRule>
  </conditionalFormatting>
  <conditionalFormatting sqref="J400">
    <cfRule type="cellIs" dxfId="236" priority="25" stopIfTrue="1" operator="greaterThanOrEqual">
      <formula>1</formula>
    </cfRule>
  </conditionalFormatting>
  <conditionalFormatting sqref="J311:M311">
    <cfRule type="cellIs" dxfId="235" priority="24" stopIfTrue="1" operator="greaterThanOrEqual">
      <formula>1</formula>
    </cfRule>
  </conditionalFormatting>
  <conditionalFormatting sqref="J275:M275">
    <cfRule type="cellIs" dxfId="234" priority="23" stopIfTrue="1" operator="greaterThanOrEqual">
      <formula>1</formula>
    </cfRule>
  </conditionalFormatting>
  <conditionalFormatting sqref="J287:M287">
    <cfRule type="cellIs" dxfId="233" priority="22" stopIfTrue="1" operator="greaterThanOrEqual">
      <formula>1</formula>
    </cfRule>
  </conditionalFormatting>
  <conditionalFormatting sqref="J182:M182">
    <cfRule type="cellIs" dxfId="232" priority="21" stopIfTrue="1" operator="greaterThanOrEqual">
      <formula>1</formula>
    </cfRule>
  </conditionalFormatting>
  <conditionalFormatting sqref="J146:M146">
    <cfRule type="cellIs" dxfId="231" priority="20" stopIfTrue="1" operator="greaterThanOrEqual">
      <formula>1</formula>
    </cfRule>
  </conditionalFormatting>
  <conditionalFormatting sqref="J158:M158">
    <cfRule type="cellIs" dxfId="230" priority="19" stopIfTrue="1" operator="greaterThanOrEqual">
      <formula>1</formula>
    </cfRule>
  </conditionalFormatting>
  <conditionalFormatting sqref="K388:M388">
    <cfRule type="cellIs" dxfId="229" priority="18" stopIfTrue="1" operator="greaterThanOrEqual">
      <formula>1</formula>
    </cfRule>
  </conditionalFormatting>
  <conditionalFormatting sqref="E450">
    <cfRule type="cellIs" dxfId="228" priority="16" stopIfTrue="1" operator="lessThanOrEqual">
      <formula>0.1</formula>
    </cfRule>
  </conditionalFormatting>
  <conditionalFormatting sqref="E498">
    <cfRule type="cellIs" dxfId="227" priority="15" stopIfTrue="1" operator="lessThanOrEqual">
      <formula>0.1</formula>
    </cfRule>
  </conditionalFormatting>
  <conditionalFormatting sqref="G424:I424">
    <cfRule type="cellIs" dxfId="226" priority="14" stopIfTrue="1" operator="greaterThanOrEqual">
      <formula>1</formula>
    </cfRule>
  </conditionalFormatting>
  <conditionalFormatting sqref="G388">
    <cfRule type="cellIs" dxfId="225" priority="13" stopIfTrue="1" operator="greaterThanOrEqual">
      <formula>1</formula>
    </cfRule>
  </conditionalFormatting>
  <conditionalFormatting sqref="G400">
    <cfRule type="cellIs" dxfId="224" priority="12" stopIfTrue="1" operator="greaterThanOrEqual">
      <formula>1</formula>
    </cfRule>
  </conditionalFormatting>
  <conditionalFormatting sqref="G311:I311">
    <cfRule type="cellIs" dxfId="223" priority="11" stopIfTrue="1" operator="greaterThanOrEqual">
      <formula>1</formula>
    </cfRule>
  </conditionalFormatting>
  <conditionalFormatting sqref="G275">
    <cfRule type="cellIs" dxfId="222" priority="10" stopIfTrue="1" operator="greaterThanOrEqual">
      <formula>1</formula>
    </cfRule>
  </conditionalFormatting>
  <conditionalFormatting sqref="G287">
    <cfRule type="cellIs" dxfId="221" priority="9" stopIfTrue="1" operator="greaterThanOrEqual">
      <formula>1</formula>
    </cfRule>
  </conditionalFormatting>
  <conditionalFormatting sqref="G182:I182">
    <cfRule type="cellIs" dxfId="220" priority="8" stopIfTrue="1" operator="greaterThanOrEqual">
      <formula>1</formula>
    </cfRule>
  </conditionalFormatting>
  <conditionalFormatting sqref="G146:I146">
    <cfRule type="cellIs" dxfId="219" priority="7" stopIfTrue="1" operator="greaterThanOrEqual">
      <formula>1</formula>
    </cfRule>
  </conditionalFormatting>
  <conditionalFormatting sqref="G158:I158">
    <cfRule type="cellIs" dxfId="218" priority="6" stopIfTrue="1" operator="greaterThanOrEqual">
      <formula>1</formula>
    </cfRule>
  </conditionalFormatting>
  <conditionalFormatting sqref="H275:I275">
    <cfRule type="cellIs" dxfId="217" priority="5" stopIfTrue="1" operator="greaterThanOrEqual">
      <formula>1</formula>
    </cfRule>
  </conditionalFormatting>
  <conditionalFormatting sqref="H287:I287">
    <cfRule type="cellIs" dxfId="216" priority="4" stopIfTrue="1" operator="greaterThanOrEqual">
      <formula>1</formula>
    </cfRule>
  </conditionalFormatting>
  <conditionalFormatting sqref="H388:I388">
    <cfRule type="cellIs" dxfId="215" priority="3" stopIfTrue="1" operator="greaterThanOrEqual">
      <formula>1</formula>
    </cfRule>
  </conditionalFormatting>
  <conditionalFormatting sqref="H400:I400">
    <cfRule type="cellIs" dxfId="214" priority="2" stopIfTrue="1" operator="greaterThanOrEqual">
      <formula>1</formula>
    </cfRule>
  </conditionalFormatting>
  <conditionalFormatting sqref="N194">
    <cfRule type="cellIs" dxfId="213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20CF-DA80-4D94-86F5-1436C28E138E}">
  <sheetPr>
    <pageSetUpPr fitToPage="1"/>
  </sheetPr>
  <dimension ref="A1:R1230"/>
  <sheetViews>
    <sheetView workbookViewId="0">
      <selection activeCell="B3" sqref="B3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361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20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0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20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200"/>
      <c r="B9" s="201"/>
      <c r="C9" s="201"/>
      <c r="D9" s="202"/>
      <c r="E9" s="202"/>
      <c r="F9" s="202"/>
      <c r="G9" s="202"/>
      <c r="H9" s="202"/>
      <c r="I9" s="20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/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202"/>
      <c r="H18" s="222" t="s">
        <v>376</v>
      </c>
      <c r="I18" s="222"/>
      <c r="J18" s="20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202"/>
      <c r="H19" s="202"/>
      <c r="I19" s="202"/>
      <c r="J19" s="202"/>
      <c r="K19" s="225"/>
      <c r="L19" s="225"/>
      <c r="M19" s="225"/>
      <c r="N19" s="29"/>
      <c r="O19" s="32"/>
      <c r="P19" s="32"/>
      <c r="Q19" s="83"/>
      <c r="R19" s="45"/>
    </row>
    <row r="20" spans="1:18">
      <c r="A20" s="200"/>
      <c r="B20" s="201"/>
      <c r="C20" s="201"/>
      <c r="D20" s="202"/>
      <c r="E20" s="202"/>
      <c r="F20" s="202"/>
      <c r="G20" s="202"/>
      <c r="H20" s="202"/>
      <c r="I20" s="202"/>
      <c r="J20" s="20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/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203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202"/>
      <c r="H29" s="226" t="s">
        <v>377</v>
      </c>
      <c r="I29" s="226"/>
      <c r="J29" s="20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202"/>
      <c r="H30" s="219" t="s">
        <v>375</v>
      </c>
      <c r="I30" s="219"/>
      <c r="J30" s="202"/>
      <c r="K30" s="225"/>
      <c r="L30" s="225"/>
      <c r="M30" s="225"/>
      <c r="N30" s="29"/>
      <c r="O30" s="32"/>
      <c r="P30" s="32"/>
      <c r="Q30" s="83"/>
      <c r="R30" s="45"/>
    </row>
    <row r="31" spans="1:18">
      <c r="A31" s="200"/>
      <c r="B31" s="201"/>
      <c r="C31" s="201"/>
      <c r="D31" s="202"/>
      <c r="E31" s="202"/>
      <c r="F31" s="202"/>
      <c r="G31" s="202"/>
      <c r="H31" s="202"/>
      <c r="I31" s="202"/>
      <c r="J31" s="20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/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202"/>
      <c r="H41" s="226" t="s">
        <v>377</v>
      </c>
      <c r="I41" s="226"/>
      <c r="J41" s="20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202"/>
      <c r="H42" s="219" t="s">
        <v>374</v>
      </c>
      <c r="I42" s="219"/>
      <c r="J42" s="202"/>
      <c r="K42" s="225"/>
      <c r="L42" s="225"/>
      <c r="M42" s="225"/>
      <c r="N42" s="29"/>
      <c r="O42" s="32"/>
      <c r="P42" s="32"/>
      <c r="Q42" s="83"/>
      <c r="R42" s="45"/>
    </row>
    <row r="43" spans="1:18">
      <c r="A43" s="200"/>
      <c r="B43" s="201"/>
      <c r="C43" s="201"/>
      <c r="D43" s="202"/>
      <c r="E43" s="202"/>
      <c r="F43" s="202"/>
      <c r="G43" s="202"/>
      <c r="H43" s="202"/>
      <c r="I43" s="202"/>
      <c r="J43" s="20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/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202"/>
      <c r="H53" s="226" t="s">
        <v>378</v>
      </c>
      <c r="I53" s="226"/>
      <c r="J53" s="20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202"/>
      <c r="H54" s="219" t="s">
        <v>374</v>
      </c>
      <c r="I54" s="219"/>
      <c r="J54" s="202"/>
      <c r="K54" s="225"/>
      <c r="L54" s="225"/>
      <c r="M54" s="225"/>
      <c r="N54" s="29"/>
      <c r="O54" s="32"/>
      <c r="P54" s="32"/>
      <c r="Q54" s="83"/>
      <c r="R54" s="45"/>
    </row>
    <row r="55" spans="1:18">
      <c r="A55" s="200"/>
      <c r="B55" s="201"/>
      <c r="C55" s="201"/>
      <c r="D55" s="202"/>
      <c r="E55" s="202"/>
      <c r="F55" s="202"/>
      <c r="G55" s="202"/>
      <c r="H55" s="202"/>
      <c r="I55" s="202"/>
      <c r="J55" s="20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/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202"/>
      <c r="H65" s="218" t="s">
        <v>379</v>
      </c>
      <c r="I65" s="218"/>
      <c r="J65" s="202"/>
      <c r="K65" s="225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202"/>
      <c r="H66" s="219" t="s">
        <v>380</v>
      </c>
      <c r="I66" s="219"/>
      <c r="J66" s="202"/>
      <c r="K66" s="225"/>
      <c r="L66" s="225"/>
      <c r="M66" s="225"/>
      <c r="N66" s="29"/>
      <c r="O66" s="32"/>
      <c r="P66" s="32"/>
      <c r="Q66" s="83"/>
      <c r="R66" s="45"/>
    </row>
    <row r="67" spans="1:18">
      <c r="A67" s="200"/>
      <c r="B67" s="201"/>
      <c r="C67" s="201"/>
      <c r="D67" s="202"/>
      <c r="E67" s="202"/>
      <c r="F67" s="202"/>
      <c r="G67" s="202"/>
      <c r="H67" s="202"/>
      <c r="I67" s="202"/>
      <c r="J67" s="20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/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202"/>
      <c r="H77" s="218" t="s">
        <v>381</v>
      </c>
      <c r="I77" s="218"/>
      <c r="J77" s="202"/>
      <c r="K77" s="225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202"/>
      <c r="H78" s="219" t="s">
        <v>380</v>
      </c>
      <c r="I78" s="219"/>
      <c r="J78" s="202"/>
      <c r="K78" s="225"/>
      <c r="L78" s="225"/>
      <c r="M78" s="225"/>
      <c r="N78" s="29"/>
      <c r="O78" s="32"/>
      <c r="P78" s="32"/>
      <c r="Q78" s="83"/>
      <c r="R78" s="45"/>
    </row>
    <row r="79" spans="1:18">
      <c r="A79" s="200"/>
      <c r="B79" s="201"/>
      <c r="C79" s="201"/>
      <c r="D79" s="202"/>
      <c r="E79" s="202"/>
      <c r="F79" s="202"/>
      <c r="G79" s="202"/>
      <c r="H79" s="202"/>
      <c r="I79" s="202"/>
      <c r="J79" s="20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/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202"/>
      <c r="H90" s="218" t="s">
        <v>382</v>
      </c>
      <c r="I90" s="218"/>
      <c r="J90" s="202"/>
      <c r="K90" s="225" t="str">
        <f>+"Al momento de pasar los cerdos a destete cada uno costaba $"&amp;VALUE(D93)&amp;"  "</f>
        <v xml:space="preserve">Al momento de pasar los cerdos a destete cada uno costaba $0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202"/>
      <c r="H91" s="219" t="s">
        <v>383</v>
      </c>
      <c r="I91" s="219"/>
      <c r="J91" s="20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/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202"/>
      <c r="H103" s="218" t="s">
        <v>384</v>
      </c>
      <c r="I103" s="218"/>
      <c r="J103" s="202"/>
      <c r="K103" s="225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202"/>
      <c r="H104" s="219" t="s">
        <v>383</v>
      </c>
      <c r="I104" s="219"/>
      <c r="J104" s="20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/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202"/>
      <c r="H116" s="218" t="s">
        <v>385</v>
      </c>
      <c r="I116" s="218"/>
      <c r="J116" s="20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202"/>
      <c r="H117" s="219" t="s">
        <v>383</v>
      </c>
      <c r="I117" s="219"/>
      <c r="J117" s="20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/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202"/>
      <c r="H129" s="218" t="s">
        <v>386</v>
      </c>
      <c r="I129" s="218"/>
      <c r="J129" s="20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202"/>
      <c r="H130" s="219" t="s">
        <v>383</v>
      </c>
      <c r="I130" s="219"/>
      <c r="J130" s="20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/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202"/>
      <c r="H141" s="218" t="s">
        <v>387</v>
      </c>
      <c r="I141" s="218"/>
      <c r="J141" s="202"/>
      <c r="K141" s="225" t="str">
        <f>+"El costo del consumo de medicament preventivo para producir un cerdo fue de $"&amp;VALUE(D144)&amp;""</f>
        <v>El costo del consumo de medicament preventivo para producir un cerdo fue de $0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202"/>
      <c r="H142" s="219" t="s">
        <v>383</v>
      </c>
      <c r="I142" s="219"/>
      <c r="J142" s="20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/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202"/>
      <c r="H153" s="218" t="s">
        <v>388</v>
      </c>
      <c r="I153" s="218"/>
      <c r="J153" s="202"/>
      <c r="K153" s="225" t="str">
        <f>+"El costo del consumo de material veterinario para producir un cerdo fue de $"&amp;VALUE(D156)&amp;""</f>
        <v>El costo del consumo de material veterinario para producir un cerdo fue de $0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202"/>
      <c r="H154" s="219" t="s">
        <v>383</v>
      </c>
      <c r="I154" s="219"/>
      <c r="J154" s="20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/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202"/>
      <c r="H165" s="218" t="s">
        <v>389</v>
      </c>
      <c r="I165" s="218"/>
      <c r="J165" s="202"/>
      <c r="K165" s="225" t="str">
        <f>+"El monto de los gastos directos utilizados para producir un cerdo es de $"&amp;VALUE(D168)&amp;""</f>
        <v>El monto de los gastos directos utilizados para producir un cerdo es de $0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202"/>
      <c r="H166" s="219" t="s">
        <v>383</v>
      </c>
      <c r="I166" s="219"/>
      <c r="J166" s="20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/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7" ht="12.75" customHeight="1">
      <c r="A177" s="228" t="s">
        <v>366</v>
      </c>
      <c r="B177" s="229"/>
      <c r="C177" s="229"/>
      <c r="D177" s="230"/>
      <c r="E177" s="230"/>
      <c r="F177" s="230"/>
      <c r="G177" s="202"/>
      <c r="H177" s="218" t="s">
        <v>390</v>
      </c>
      <c r="I177" s="218"/>
      <c r="J177" s="202"/>
      <c r="K177" s="225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225"/>
      <c r="M177" s="225"/>
      <c r="N177" s="29"/>
      <c r="O177" s="32"/>
      <c r="P177" s="32"/>
      <c r="Q177" s="83"/>
    </row>
    <row r="178" spans="1:17">
      <c r="A178" s="228"/>
      <c r="B178" s="229"/>
      <c r="C178" s="229"/>
      <c r="D178" s="230"/>
      <c r="E178" s="230"/>
      <c r="F178" s="230"/>
      <c r="G178" s="202"/>
      <c r="H178" s="219" t="s">
        <v>383</v>
      </c>
      <c r="I178" s="219"/>
      <c r="J178" s="202"/>
      <c r="K178" s="225"/>
      <c r="L178" s="225"/>
      <c r="M178" s="225"/>
      <c r="N178" s="37"/>
      <c r="O178" s="32"/>
      <c r="P178" s="32"/>
      <c r="Q178" s="83"/>
    </row>
    <row r="179" spans="1:17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7">
      <c r="A180" s="90" t="s">
        <v>365</v>
      </c>
      <c r="B180" s="29"/>
      <c r="C180" s="29" t="s">
        <v>221</v>
      </c>
      <c r="D180" s="153"/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7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7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7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7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7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7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7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7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</row>
    <row r="189" spans="1:17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</row>
    <row r="190" spans="1:17" ht="12.75" customHeight="1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$0  </v>
      </c>
      <c r="L190" s="225"/>
      <c r="M190" s="225"/>
      <c r="N190" s="29"/>
      <c r="O190" s="32"/>
      <c r="P190" s="32"/>
      <c r="Q190" s="83"/>
    </row>
    <row r="191" spans="1:17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</row>
    <row r="192" spans="1:17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</row>
    <row r="193" spans="1:17">
      <c r="A193" s="90" t="s">
        <v>429</v>
      </c>
      <c r="B193" s="29"/>
      <c r="C193" s="29" t="s">
        <v>221</v>
      </c>
      <c r="D193" s="154"/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</row>
    <row r="194" spans="1:17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</row>
    <row r="195" spans="1:17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</row>
    <row r="196" spans="1:17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</row>
    <row r="197" spans="1:17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</row>
    <row r="198" spans="1:17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</row>
    <row r="199" spans="1:17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</row>
    <row r="200" spans="1:17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</row>
    <row r="201" spans="1:17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7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7" ht="12.75" customHeight="1">
      <c r="A203" s="228" t="s">
        <v>315</v>
      </c>
      <c r="B203" s="229"/>
      <c r="C203" s="229"/>
      <c r="D203" s="230"/>
      <c r="E203" s="230"/>
      <c r="F203" s="230"/>
      <c r="G203" s="202"/>
      <c r="H203" s="218" t="s">
        <v>379</v>
      </c>
      <c r="I203" s="218"/>
      <c r="J203" s="20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225"/>
      <c r="M203" s="225"/>
      <c r="N203" s="29"/>
      <c r="O203" s="32"/>
      <c r="P203" s="32"/>
      <c r="Q203" s="83"/>
    </row>
    <row r="204" spans="1:17">
      <c r="A204" s="228"/>
      <c r="B204" s="229"/>
      <c r="C204" s="229"/>
      <c r="D204" s="230"/>
      <c r="E204" s="230"/>
      <c r="F204" s="230"/>
      <c r="G204" s="202"/>
      <c r="H204" s="219" t="s">
        <v>391</v>
      </c>
      <c r="I204" s="219"/>
      <c r="J204" s="202"/>
      <c r="K204" s="225"/>
      <c r="L204" s="225"/>
      <c r="M204" s="225"/>
      <c r="N204" s="29"/>
      <c r="O204" s="32"/>
      <c r="P204" s="32"/>
      <c r="Q204" s="83"/>
    </row>
    <row r="205" spans="1:17">
      <c r="A205" s="200"/>
      <c r="B205" s="201"/>
      <c r="C205" s="201"/>
      <c r="D205" s="202"/>
      <c r="E205" s="202"/>
      <c r="F205" s="202"/>
      <c r="G205" s="202"/>
      <c r="H205" s="202"/>
      <c r="I205" s="202"/>
      <c r="J205" s="202"/>
      <c r="K205" s="225"/>
      <c r="L205" s="225"/>
      <c r="M205" s="225"/>
      <c r="N205" s="29"/>
      <c r="O205" s="32"/>
      <c r="P205" s="32"/>
      <c r="Q205" s="83"/>
    </row>
    <row r="206" spans="1:17" ht="12.75" customHeight="1">
      <c r="A206" s="200"/>
      <c r="B206" s="201"/>
      <c r="C206" s="201"/>
      <c r="D206" s="129"/>
      <c r="E206" s="129"/>
      <c r="F206" s="202"/>
      <c r="G206" s="202"/>
      <c r="H206" s="33"/>
      <c r="I206" s="33"/>
      <c r="J206" s="202"/>
      <c r="K206" s="225"/>
      <c r="L206" s="225"/>
      <c r="M206" s="225"/>
      <c r="N206" s="29"/>
      <c r="O206" s="32"/>
      <c r="P206" s="32"/>
      <c r="Q206" s="83"/>
    </row>
    <row r="207" spans="1:17">
      <c r="A207" s="200"/>
      <c r="B207" s="201"/>
      <c r="C207" s="201"/>
      <c r="D207" s="129"/>
      <c r="E207" s="129"/>
      <c r="F207" s="202"/>
      <c r="G207" s="202"/>
      <c r="H207" s="33"/>
      <c r="I207" s="33"/>
      <c r="J207" s="202"/>
      <c r="K207" s="202"/>
      <c r="L207" s="202"/>
      <c r="M207" s="202"/>
      <c r="N207" s="29"/>
      <c r="O207" s="32"/>
      <c r="P207" s="32"/>
      <c r="Q207" s="83"/>
    </row>
    <row r="208" spans="1:17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/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228" t="s">
        <v>316</v>
      </c>
      <c r="B219" s="229"/>
      <c r="C219" s="229"/>
      <c r="D219" s="230"/>
      <c r="E219" s="230"/>
      <c r="F219" s="230"/>
      <c r="G219" s="202"/>
      <c r="H219" s="218" t="s">
        <v>381</v>
      </c>
      <c r="I219" s="218"/>
      <c r="J219" s="202"/>
      <c r="K219" s="225" t="str">
        <f>+"El costo de que un cerdo aumentara un kg de peso durante su destete fue de $"&amp;VALUE(D222)&amp;" "</f>
        <v xml:space="preserve">El costo de que un cerdo aumentara un kg de peso durante su destete fue de $0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202"/>
      <c r="H220" s="219" t="s">
        <v>391</v>
      </c>
      <c r="I220" s="219"/>
      <c r="J220" s="202"/>
      <c r="K220" s="225"/>
      <c r="L220" s="225"/>
      <c r="M220" s="225"/>
      <c r="N220" s="29"/>
      <c r="O220" s="32"/>
      <c r="P220" s="32"/>
      <c r="Q220" s="83"/>
    </row>
    <row r="221" spans="1:17">
      <c r="A221" s="200"/>
      <c r="B221" s="201"/>
      <c r="C221" s="201"/>
      <c r="D221" s="202"/>
      <c r="E221" s="202"/>
      <c r="F221" s="202"/>
      <c r="G221" s="202"/>
      <c r="H221" s="202"/>
      <c r="I221" s="202"/>
      <c r="J221" s="20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/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202"/>
      <c r="H232" s="218" t="s">
        <v>384</v>
      </c>
      <c r="I232" s="218"/>
      <c r="J232" s="202"/>
      <c r="K232" s="225" t="str">
        <f>+"El alimento consumido por un cerdo durante deste fue de "&amp;VALUE(D235)&amp;" Kg."</f>
        <v>El alimento consumido por un cerdo durante deste fue de 0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202"/>
      <c r="H233" s="219" t="s">
        <v>392</v>
      </c>
      <c r="I233" s="219"/>
      <c r="J233" s="20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/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202"/>
      <c r="H245" s="218" t="s">
        <v>385</v>
      </c>
      <c r="I245" s="218"/>
      <c r="J245" s="202"/>
      <c r="K245" s="225" t="str">
        <f>+"El costo del alimento consumido por un cerdo durante deste fue de $"&amp;VALUE(D248)&amp;""</f>
        <v>El costo del alimento consumido por un cerdo durante deste fue de $0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202"/>
      <c r="H246" s="219" t="s">
        <v>392</v>
      </c>
      <c r="I246" s="219"/>
      <c r="J246" s="20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/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 ht="12.75" customHeight="1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>
      <c r="A258" s="228" t="s">
        <v>322</v>
      </c>
      <c r="B258" s="229"/>
      <c r="C258" s="229"/>
      <c r="D258" s="230"/>
      <c r="E258" s="230"/>
      <c r="F258" s="230"/>
      <c r="G258" s="202"/>
      <c r="H258" s="218" t="s">
        <v>386</v>
      </c>
      <c r="I258" s="218"/>
      <c r="J258" s="20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202"/>
      <c r="H259" s="219" t="s">
        <v>392</v>
      </c>
      <c r="I259" s="219"/>
      <c r="J259" s="20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/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 ht="12.75" customHeight="1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 ht="12.75" customHeight="1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>
      <c r="A270" s="228" t="s">
        <v>323</v>
      </c>
      <c r="B270" s="229"/>
      <c r="C270" s="229"/>
      <c r="D270" s="230"/>
      <c r="E270" s="230"/>
      <c r="F270" s="230"/>
      <c r="G270" s="202"/>
      <c r="H270" s="218" t="s">
        <v>387</v>
      </c>
      <c r="I270" s="218"/>
      <c r="J270" s="202"/>
      <c r="K270" s="225" t="str">
        <f>+"El costo de los medicamentos preventivos aplicados a un cerdo durante deste fue de $"&amp;VALUE(D273)&amp;""</f>
        <v>El costo de los medicamentos preventivos aplicados a un cerdo durante deste fue de $0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202"/>
      <c r="H271" s="219" t="s">
        <v>392</v>
      </c>
      <c r="I271" s="219"/>
      <c r="J271" s="20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/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 ht="12.75" customHeight="1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 ht="12.75" customHeight="1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>
      <c r="A282" s="228" t="s">
        <v>324</v>
      </c>
      <c r="B282" s="229"/>
      <c r="C282" s="229"/>
      <c r="D282" s="230"/>
      <c r="E282" s="230"/>
      <c r="F282" s="230"/>
      <c r="G282" s="202"/>
      <c r="H282" s="218" t="s">
        <v>388</v>
      </c>
      <c r="I282" s="218"/>
      <c r="J282" s="202"/>
      <c r="K282" s="225" t="str">
        <f>+"El costo del material veterinario utilizado en un cerdo durante deste fue de $"&amp;VALUE(D285)&amp;""</f>
        <v>El costo del material veterinario utilizado en un cerdo durante deste fue de $0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202"/>
      <c r="H283" s="219" t="s">
        <v>392</v>
      </c>
      <c r="I283" s="219"/>
      <c r="J283" s="20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/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 ht="12.75" customHeight="1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>
      <c r="A294" s="228" t="s">
        <v>325</v>
      </c>
      <c r="B294" s="229"/>
      <c r="C294" s="229"/>
      <c r="D294" s="230"/>
      <c r="E294" s="230"/>
      <c r="F294" s="230"/>
      <c r="G294" s="202"/>
      <c r="H294" s="218" t="s">
        <v>389</v>
      </c>
      <c r="I294" s="218"/>
      <c r="J294" s="202"/>
      <c r="K294" s="225" t="str">
        <f>+"Los gastos directos aplicados a un cerdo durante su destete fueron de $"&amp;VALUE(D297)&amp;""</f>
        <v>Los gastos directos aplicados a un cerdo durante su destete fueron de $0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202"/>
      <c r="H295" s="219" t="s">
        <v>392</v>
      </c>
      <c r="I295" s="219"/>
      <c r="J295" s="20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/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202"/>
      <c r="H306" s="218" t="s">
        <v>390</v>
      </c>
      <c r="I306" s="218"/>
      <c r="J306" s="202"/>
      <c r="K306" s="225" t="str">
        <f>+"Los sueldos y prestaciones aplicados a un cerdo durante su destete fueron de $"&amp;VALUE(D309)&amp;""</f>
        <v>Los sueldos y prestaciones aplicados a un cerdo durante su destete fueron de $0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202"/>
      <c r="H307" s="219" t="s">
        <v>392</v>
      </c>
      <c r="I307" s="219"/>
      <c r="J307" s="20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/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202"/>
      <c r="H319" s="218" t="s">
        <v>384</v>
      </c>
      <c r="I319" s="218"/>
      <c r="J319" s="202"/>
      <c r="K319" s="225" t="str">
        <f>+"El alimento consumido por un cerdo durante engorda fue de "&amp;VALUE(D322)&amp;" Kg."</f>
        <v>El alimento consumido por un cerdo durante engorda fue de 0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202"/>
      <c r="H320" s="219" t="s">
        <v>394</v>
      </c>
      <c r="I320" s="219"/>
      <c r="J320" s="20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/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202"/>
      <c r="H332" s="218" t="s">
        <v>385</v>
      </c>
      <c r="I332" s="218"/>
      <c r="J332" s="202"/>
      <c r="K332" s="225" t="str">
        <f>+"El costo del alimento consumido por un cerdo durante engorda fue de $"&amp;VALUE(D335)&amp;""</f>
        <v>El costo del alimento consumido por un cerdo durante engorda fue de $0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202"/>
      <c r="H333" s="219" t="s">
        <v>394</v>
      </c>
      <c r="I333" s="219"/>
      <c r="J333" s="20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/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202"/>
      <c r="H345" s="218" t="s">
        <v>379</v>
      </c>
      <c r="I345" s="218"/>
      <c r="J345" s="20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202"/>
      <c r="H346" s="219" t="s">
        <v>393</v>
      </c>
      <c r="I346" s="219"/>
      <c r="J346" s="202"/>
      <c r="K346" s="225"/>
      <c r="L346" s="225"/>
      <c r="M346" s="225"/>
      <c r="N346" s="29"/>
      <c r="O346" s="32"/>
      <c r="P346" s="32"/>
      <c r="Q346" s="83"/>
    </row>
    <row r="347" spans="1:17">
      <c r="A347" s="200"/>
      <c r="B347" s="201"/>
      <c r="C347" s="201"/>
      <c r="D347" s="202"/>
      <c r="E347" s="202"/>
      <c r="F347" s="202"/>
      <c r="G347" s="202"/>
      <c r="H347" s="202"/>
      <c r="I347" s="202"/>
      <c r="J347" s="20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/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202"/>
      <c r="H358" s="218" t="s">
        <v>381</v>
      </c>
      <c r="I358" s="218"/>
      <c r="J358" s="202"/>
      <c r="K358" s="225" t="str">
        <f>+"El costo de que un cerdo aumentara un kg de peso durante su engorda fue de $"&amp;VALUE(D361)&amp;" "</f>
        <v xml:space="preserve">El costo de que un cerdo aumentara un kg de peso durante su engorda fue de $0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202"/>
      <c r="H359" s="219" t="s">
        <v>393</v>
      </c>
      <c r="I359" s="219"/>
      <c r="J359" s="202"/>
      <c r="K359" s="225"/>
      <c r="L359" s="225"/>
      <c r="M359" s="225"/>
      <c r="N359" s="29"/>
      <c r="O359" s="32"/>
      <c r="P359" s="32"/>
      <c r="Q359" s="83"/>
    </row>
    <row r="360" spans="1:17">
      <c r="A360" s="200"/>
      <c r="B360" s="201"/>
      <c r="C360" s="201"/>
      <c r="D360" s="202"/>
      <c r="E360" s="202"/>
      <c r="F360" s="202"/>
      <c r="G360" s="202"/>
      <c r="J360" s="20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/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 ht="12.75" customHeight="1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>
      <c r="A371" s="228" t="s">
        <v>332</v>
      </c>
      <c r="B371" s="229"/>
      <c r="C371" s="229"/>
      <c r="D371" s="230"/>
      <c r="E371" s="230"/>
      <c r="F371" s="230"/>
      <c r="G371" s="202"/>
      <c r="H371" s="218" t="s">
        <v>386</v>
      </c>
      <c r="I371" s="218"/>
      <c r="J371" s="20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202"/>
      <c r="H372" s="219" t="s">
        <v>394</v>
      </c>
      <c r="I372" s="219"/>
      <c r="J372" s="202"/>
      <c r="K372" s="225"/>
      <c r="L372" s="225"/>
      <c r="M372" s="225"/>
      <c r="N372" s="29"/>
      <c r="O372" s="32"/>
      <c r="P372" s="32"/>
      <c r="Q372" s="83"/>
    </row>
    <row r="373" spans="1:17" ht="12.75" customHeight="1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/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 ht="12.75" customHeight="1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 ht="12.75" customHeight="1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>
      <c r="A383" s="228" t="s">
        <v>331</v>
      </c>
      <c r="B383" s="229"/>
      <c r="C383" s="229"/>
      <c r="D383" s="230"/>
      <c r="E383" s="230"/>
      <c r="F383" s="230"/>
      <c r="G383" s="202"/>
      <c r="H383" s="218" t="s">
        <v>387</v>
      </c>
      <c r="I383" s="218"/>
      <c r="J383" s="202"/>
      <c r="K383" s="225" t="str">
        <f>+"El costo de los medicamentos preventivos aplicados a un cerdo durante engorda fue de $"&amp;VALUE(D386)&amp;""</f>
        <v>El costo de los medicamentos preventivos aplicados a un cerdo durante engorda fue de $0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202"/>
      <c r="H384" s="219" t="s">
        <v>394</v>
      </c>
      <c r="I384" s="219"/>
      <c r="J384" s="202"/>
      <c r="K384" s="225"/>
      <c r="L384" s="225"/>
      <c r="M384" s="225"/>
      <c r="N384" s="37"/>
      <c r="O384" s="32"/>
      <c r="P384" s="32"/>
      <c r="Q384" s="83"/>
    </row>
    <row r="385" spans="1:17" ht="12.75" customHeight="1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>
      <c r="A386" s="128" t="s">
        <v>295</v>
      </c>
      <c r="B386" s="85"/>
      <c r="C386" s="29" t="s">
        <v>221</v>
      </c>
      <c r="D386" s="149"/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 ht="12.75" customHeight="1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>
      <c r="A395" s="228" t="s">
        <v>333</v>
      </c>
      <c r="B395" s="229"/>
      <c r="C395" s="229"/>
      <c r="D395" s="230"/>
      <c r="E395" s="230"/>
      <c r="F395" s="230"/>
      <c r="G395" s="202"/>
      <c r="H395" s="218" t="s">
        <v>388</v>
      </c>
      <c r="I395" s="218"/>
      <c r="J395" s="202"/>
      <c r="K395" s="225" t="str">
        <f>+"El costo del material veterinario utilizado en un cerdo durante engorda fue de $"&amp;VALUE(D398)&amp;""</f>
        <v>El costo del material veterinario utilizado en un cerdo durante engorda fue de $0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202"/>
      <c r="H396" s="219" t="s">
        <v>394</v>
      </c>
      <c r="I396" s="219"/>
      <c r="J396" s="20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>
      <c r="A398" s="128" t="s">
        <v>297</v>
      </c>
      <c r="B398" s="118"/>
      <c r="C398" s="29" t="s">
        <v>221</v>
      </c>
      <c r="D398" s="149"/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 ht="12.75" customHeight="1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>
      <c r="A407" s="228" t="s">
        <v>334</v>
      </c>
      <c r="B407" s="229"/>
      <c r="C407" s="229"/>
      <c r="D407" s="230"/>
      <c r="E407" s="230"/>
      <c r="F407" s="230"/>
      <c r="G407" s="202"/>
      <c r="H407" s="218" t="s">
        <v>389</v>
      </c>
      <c r="I407" s="218"/>
      <c r="J407" s="202"/>
      <c r="K407" s="225" t="str">
        <f>+"Los gastos directos aplicados a un cerdo durante su engorda fueron de $"&amp;VALUE(D410)&amp;""</f>
        <v>Los gastos directos aplicados a un cerdo durante su engorda fueron de $0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202"/>
      <c r="H408" s="219" t="s">
        <v>394</v>
      </c>
      <c r="I408" s="219"/>
      <c r="J408" s="20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/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202"/>
      <c r="H419" s="218" t="s">
        <v>390</v>
      </c>
      <c r="I419" s="218"/>
      <c r="J419" s="202"/>
      <c r="K419" s="225" t="str">
        <f>+"Los sueldos y prestaciones aplicados a un cerdo durante su engorda fueron de $"&amp;VALUE(D422)&amp;""</f>
        <v>Los sueldos y prestaciones aplicados a un cerdo durante su engorda fueron de $0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202"/>
      <c r="H420" s="219" t="s">
        <v>394</v>
      </c>
      <c r="I420" s="219"/>
      <c r="J420" s="20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/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 ht="12.75" customHeight="1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>
      <c r="A432" s="234" t="s">
        <v>275</v>
      </c>
      <c r="B432" s="235"/>
      <c r="C432" s="235"/>
      <c r="D432" s="235"/>
      <c r="E432" s="235"/>
      <c r="F432" s="235"/>
      <c r="G432" s="204"/>
      <c r="H432" s="233" t="s">
        <v>397</v>
      </c>
      <c r="I432" s="233"/>
      <c r="J432" s="204"/>
      <c r="K432" s="225" t="str">
        <f>+"Del total de cerdos que se destetaron el "&amp;VALUE(D435*100)&amp;"% murieron"</f>
        <v>Del total de cerdos que se destetaron el 0%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204"/>
      <c r="H433" s="221" t="s">
        <v>395</v>
      </c>
      <c r="I433" s="221"/>
      <c r="J433" s="204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/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 ht="12.75" customHeight="1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>
      <c r="A444" s="228" t="s">
        <v>369</v>
      </c>
      <c r="B444" s="229"/>
      <c r="C444" s="229"/>
      <c r="D444" s="230"/>
      <c r="E444" s="230"/>
      <c r="F444" s="230"/>
      <c r="G444" s="202"/>
      <c r="H444" s="220" t="s">
        <v>396</v>
      </c>
      <c r="I444" s="220"/>
      <c r="J444" s="202"/>
      <c r="K444" s="225" t="str">
        <f>+"Las muertes en destete fueron "&amp;VALUE(D447)&amp;"."</f>
        <v>Las muertes en destete fueron 0.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202"/>
      <c r="H445" s="202"/>
      <c r="I445" s="202"/>
      <c r="J445" s="202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/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203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 ht="12.75" customHeight="1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>
      <c r="A456" s="234" t="s">
        <v>336</v>
      </c>
      <c r="B456" s="235"/>
      <c r="C456" s="235"/>
      <c r="D456" s="235"/>
      <c r="E456" s="235"/>
      <c r="F456" s="235"/>
      <c r="G456" s="204"/>
      <c r="H456" s="220" t="s">
        <v>396</v>
      </c>
      <c r="I456" s="220"/>
      <c r="J456" s="204"/>
      <c r="K456" s="225" t="str">
        <f>+"Del total de cerdos que se destetaron el "&amp;VALUE(D459*100)&amp;"% murieron en destete"</f>
        <v>Del total de cerdos que se destetaron el 0%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204"/>
      <c r="H457" s="221" t="s">
        <v>395</v>
      </c>
      <c r="I457" s="221"/>
      <c r="J457" s="204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/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 ht="12.75" customHeight="1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>
      <c r="A468" s="228" t="s">
        <v>337</v>
      </c>
      <c r="B468" s="229"/>
      <c r="C468" s="229"/>
      <c r="D468" s="230"/>
      <c r="E468" s="230"/>
      <c r="F468" s="230"/>
      <c r="G468" s="202"/>
      <c r="H468" s="220" t="s">
        <v>398</v>
      </c>
      <c r="I468" s="220"/>
      <c r="J468" s="202"/>
      <c r="K468" s="225" t="str">
        <f>+"Lo que se pudo haber recuperado si hubieran llegado a venta las muertes es  $"&amp;VALUE(D471)&amp;""</f>
        <v>Lo que se pudo haber recuperado si hubieran llegado a venta las muertes es  $0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202"/>
      <c r="H469" s="202"/>
      <c r="I469" s="202"/>
      <c r="J469" s="20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/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203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 ht="12.75" customHeight="1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>
      <c r="A480" s="228" t="s">
        <v>341</v>
      </c>
      <c r="B480" s="229"/>
      <c r="C480" s="229"/>
      <c r="D480" s="230"/>
      <c r="E480" s="230"/>
      <c r="F480" s="230"/>
      <c r="G480" s="202"/>
      <c r="H480" s="222" t="s">
        <v>399</v>
      </c>
      <c r="I480" s="222"/>
      <c r="J480" s="202"/>
      <c r="K480" s="225" t="str">
        <f>+"Los días en promedio que llegaron a vivir en corral los cerdos que murieron fueron "&amp;VALUE(D483)&amp;""</f>
        <v>Los días en promedio que llegaron a vivir en corral los cerdos que murieron fueron 0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202"/>
      <c r="H481" s="202"/>
      <c r="I481" s="202"/>
      <c r="J481" s="20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/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203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 ht="12.75" customHeight="1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202"/>
      <c r="H492" s="220" t="s">
        <v>400</v>
      </c>
      <c r="I492" s="220"/>
      <c r="J492" s="202"/>
      <c r="K492" s="225" t="str">
        <f>+"Las muertes en emgorda fueron "&amp;VALUE(D495)&amp;"."</f>
        <v>Las muertes en emgorda fueron 0.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202"/>
      <c r="H493" s="202"/>
      <c r="I493" s="202"/>
      <c r="J493" s="202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/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203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 ht="12.75" customHeight="1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234" t="s">
        <v>343</v>
      </c>
      <c r="B504" s="235"/>
      <c r="C504" s="235"/>
      <c r="D504" s="235"/>
      <c r="E504" s="235"/>
      <c r="F504" s="235"/>
      <c r="G504" s="204"/>
      <c r="H504" s="220" t="s">
        <v>400</v>
      </c>
      <c r="I504" s="220"/>
      <c r="J504" s="204"/>
      <c r="K504" s="225" t="str">
        <f>+"Del total de cerdos que entraron a engorda el "&amp;VALUE(D507*100)&amp;"% murieron en engorda"</f>
        <v>Del total de cerdos que entraron a engorda el 0% murieron en engorda</v>
      </c>
      <c r="L504" s="225"/>
      <c r="M504" s="225"/>
      <c r="N504" s="85"/>
      <c r="O504" s="32"/>
      <c r="P504" s="32"/>
      <c r="Q504" s="83"/>
    </row>
    <row r="505" spans="1:17">
      <c r="A505" s="234"/>
      <c r="B505" s="235"/>
      <c r="C505" s="235"/>
      <c r="D505" s="235"/>
      <c r="E505" s="235"/>
      <c r="F505" s="235"/>
      <c r="G505" s="204"/>
      <c r="H505" s="221" t="s">
        <v>401</v>
      </c>
      <c r="I505" s="221"/>
      <c r="J505" s="204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/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 ht="12.75" customHeight="1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228" t="s">
        <v>344</v>
      </c>
      <c r="B516" s="229"/>
      <c r="C516" s="229"/>
      <c r="D516" s="230"/>
      <c r="E516" s="230"/>
      <c r="F516" s="230"/>
      <c r="G516" s="202"/>
      <c r="H516" s="220" t="s">
        <v>402</v>
      </c>
      <c r="I516" s="220"/>
      <c r="J516" s="202"/>
      <c r="K516" s="225" t="str">
        <f>+"Lo que se pudo haber recuperado si hubieran llegado a venta las muertes es  $"&amp;VALUE(D519)&amp;""</f>
        <v>Lo que se pudo haber recuperado si hubieran llegado a venta las muertes es  $0</v>
      </c>
      <c r="L516" s="225"/>
      <c r="M516" s="225"/>
      <c r="N516" s="29"/>
      <c r="O516" s="32"/>
      <c r="P516" s="32"/>
      <c r="Q516" s="83"/>
    </row>
    <row r="517" spans="1:17">
      <c r="A517" s="228"/>
      <c r="B517" s="229"/>
      <c r="C517" s="229"/>
      <c r="D517" s="230"/>
      <c r="E517" s="230"/>
      <c r="F517" s="230"/>
      <c r="G517" s="202"/>
      <c r="H517" s="202"/>
      <c r="I517" s="202"/>
      <c r="J517" s="20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/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203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228" t="s">
        <v>342</v>
      </c>
      <c r="B528" s="229"/>
      <c r="C528" s="229"/>
      <c r="D528" s="230"/>
      <c r="E528" s="230"/>
      <c r="F528" s="230"/>
      <c r="G528" s="202"/>
      <c r="H528" s="222" t="s">
        <v>399</v>
      </c>
      <c r="I528" s="222"/>
      <c r="J528" s="202"/>
      <c r="K528" s="225" t="str">
        <f>+"Los días en promedio que llegaron a vivir en corral los cerdos que murieron fueron "&amp;VALUE(D531)&amp;""</f>
        <v>Los días en promedio que llegaron a vivir en corral los cerdos que murieron fueron 0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202"/>
      <c r="H529" s="202"/>
      <c r="I529" s="202"/>
      <c r="J529" s="20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/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203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 ht="12.75" customHeight="1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202"/>
      <c r="H541" s="223" t="s">
        <v>405</v>
      </c>
      <c r="I541" s="223"/>
      <c r="J541" s="20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202"/>
      <c r="H542" s="224" t="s">
        <v>406</v>
      </c>
      <c r="I542" s="224"/>
      <c r="J542" s="20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202"/>
      <c r="H553" s="223" t="s">
        <v>403</v>
      </c>
      <c r="I553" s="223"/>
      <c r="J553" s="20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202"/>
      <c r="H554" s="224" t="s">
        <v>404</v>
      </c>
      <c r="I554" s="224"/>
      <c r="J554" s="20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O163:P163"/>
    <mergeCell ref="A90:F91"/>
    <mergeCell ref="O101:P101"/>
    <mergeCell ref="A103:F104"/>
    <mergeCell ref="K141:M144"/>
    <mergeCell ref="A18:F19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A270:F271"/>
    <mergeCell ref="O271:P271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32:F233"/>
    <mergeCell ref="A165:F166"/>
    <mergeCell ref="O175:P175"/>
    <mergeCell ref="A177:F178"/>
    <mergeCell ref="A187:Q187"/>
    <mergeCell ref="O188:P188"/>
    <mergeCell ref="A190:F191"/>
    <mergeCell ref="O217:P217"/>
    <mergeCell ref="A219:F220"/>
    <mergeCell ref="O230:P230"/>
    <mergeCell ref="K190:M193"/>
    <mergeCell ref="K219:M222"/>
    <mergeCell ref="K232:M235"/>
    <mergeCell ref="K129:M132"/>
    <mergeCell ref="O442:P442"/>
    <mergeCell ref="A444:F445"/>
    <mergeCell ref="K444:M447"/>
    <mergeCell ref="A447:B447"/>
    <mergeCell ref="A456:F457"/>
    <mergeCell ref="H456:I456"/>
    <mergeCell ref="K456:M459"/>
    <mergeCell ref="H457:I457"/>
    <mergeCell ref="O466:P466"/>
    <mergeCell ref="K153:M156"/>
    <mergeCell ref="K165:M168"/>
    <mergeCell ref="K177:M180"/>
    <mergeCell ref="K270:M273"/>
    <mergeCell ref="H407:I407"/>
    <mergeCell ref="H419:I419"/>
    <mergeCell ref="H420:I420"/>
    <mergeCell ref="A428:Q428"/>
    <mergeCell ref="A432:F433"/>
    <mergeCell ref="H432:I432"/>
    <mergeCell ref="K432:M435"/>
    <mergeCell ref="H433:I433"/>
    <mergeCell ref="A345:F346"/>
    <mergeCell ref="O356:P356"/>
    <mergeCell ref="A358:F359"/>
    <mergeCell ref="A419:F420"/>
    <mergeCell ref="K419:M422"/>
    <mergeCell ref="H345:I345"/>
    <mergeCell ref="H346:I346"/>
    <mergeCell ref="H358:I358"/>
    <mergeCell ref="H359:I359"/>
    <mergeCell ref="H371:I371"/>
    <mergeCell ref="H383:I383"/>
    <mergeCell ref="H395:I395"/>
    <mergeCell ref="K65:M68"/>
    <mergeCell ref="K77:M80"/>
    <mergeCell ref="K90:M93"/>
    <mergeCell ref="K103:M106"/>
    <mergeCell ref="K116:M119"/>
    <mergeCell ref="K7:M10"/>
    <mergeCell ref="K18:M21"/>
    <mergeCell ref="K29:M32"/>
    <mergeCell ref="K41:M44"/>
    <mergeCell ref="K53:M56"/>
    <mergeCell ref="H7:I7"/>
    <mergeCell ref="H8:I8"/>
    <mergeCell ref="H18:I18"/>
    <mergeCell ref="H29:I29"/>
    <mergeCell ref="H30:I30"/>
    <mergeCell ref="H41:I41"/>
    <mergeCell ref="H42:I42"/>
    <mergeCell ref="H53:I53"/>
    <mergeCell ref="H54:I54"/>
    <mergeCell ref="H65:I65"/>
    <mergeCell ref="H66:I66"/>
    <mergeCell ref="H77:I77"/>
    <mergeCell ref="H78:I78"/>
    <mergeCell ref="H90:I90"/>
    <mergeCell ref="H91:I91"/>
    <mergeCell ref="H103:I103"/>
    <mergeCell ref="H104:I104"/>
    <mergeCell ref="H116:I116"/>
    <mergeCell ref="H177:I177"/>
    <mergeCell ref="H178:I178"/>
    <mergeCell ref="H190:I190"/>
    <mergeCell ref="H191:I191"/>
    <mergeCell ref="H219:I219"/>
    <mergeCell ref="H220:I220"/>
    <mergeCell ref="H232:I232"/>
    <mergeCell ref="H117:I117"/>
    <mergeCell ref="H129:I129"/>
    <mergeCell ref="H130:I130"/>
    <mergeCell ref="H141:I141"/>
    <mergeCell ref="H142:I142"/>
    <mergeCell ref="H153:I153"/>
    <mergeCell ref="H154:I154"/>
    <mergeCell ref="H165:I165"/>
    <mergeCell ref="H166:I166"/>
    <mergeCell ref="A504:F505"/>
    <mergeCell ref="H504:I504"/>
    <mergeCell ref="K504:M507"/>
    <mergeCell ref="H505:I505"/>
    <mergeCell ref="H233:I233"/>
    <mergeCell ref="H245:I245"/>
    <mergeCell ref="H246:I246"/>
    <mergeCell ref="H258:I258"/>
    <mergeCell ref="H270:I270"/>
    <mergeCell ref="H282:I282"/>
    <mergeCell ref="H271:I271"/>
    <mergeCell ref="K332:M335"/>
    <mergeCell ref="K345:M348"/>
    <mergeCell ref="K358:M361"/>
    <mergeCell ref="H444:I444"/>
    <mergeCell ref="A468:F469"/>
    <mergeCell ref="H468:I468"/>
    <mergeCell ref="A306:F307"/>
    <mergeCell ref="A319:F320"/>
    <mergeCell ref="A332:F333"/>
    <mergeCell ref="K306:M309"/>
    <mergeCell ref="K319:M322"/>
    <mergeCell ref="H294:I294"/>
    <mergeCell ref="H306:I306"/>
    <mergeCell ref="K468:M471"/>
    <mergeCell ref="A471:B471"/>
    <mergeCell ref="O478:P478"/>
    <mergeCell ref="A480:F481"/>
    <mergeCell ref="H480:I480"/>
    <mergeCell ref="K480:M483"/>
    <mergeCell ref="A483:B483"/>
    <mergeCell ref="H492:I492"/>
    <mergeCell ref="O490:P490"/>
    <mergeCell ref="A492:F493"/>
    <mergeCell ref="K492:M495"/>
    <mergeCell ref="A495:B495"/>
    <mergeCell ref="O201:P201"/>
    <mergeCell ref="A203:F204"/>
    <mergeCell ref="H203:I203"/>
    <mergeCell ref="K203:M206"/>
    <mergeCell ref="H204:I204"/>
    <mergeCell ref="O243:P243"/>
    <mergeCell ref="A258:F259"/>
    <mergeCell ref="K258:M261"/>
    <mergeCell ref="H259:I259"/>
    <mergeCell ref="O259:P259"/>
    <mergeCell ref="A245:F246"/>
    <mergeCell ref="K245:M248"/>
    <mergeCell ref="A282:F283"/>
    <mergeCell ref="K282:M285"/>
    <mergeCell ref="H283:I283"/>
    <mergeCell ref="O283:P283"/>
    <mergeCell ref="A294:F295"/>
    <mergeCell ref="K294:M297"/>
    <mergeCell ref="H295:I295"/>
    <mergeCell ref="O295:P295"/>
    <mergeCell ref="O307:P307"/>
    <mergeCell ref="H307:I307"/>
    <mergeCell ref="A316:Q316"/>
    <mergeCell ref="O369:P369"/>
    <mergeCell ref="A371:F372"/>
    <mergeCell ref="K371:M374"/>
    <mergeCell ref="H372:I372"/>
    <mergeCell ref="O381:P381"/>
    <mergeCell ref="A383:F384"/>
    <mergeCell ref="K383:M386"/>
    <mergeCell ref="H384:I384"/>
    <mergeCell ref="O343:P343"/>
    <mergeCell ref="O317:P317"/>
    <mergeCell ref="O330:P330"/>
    <mergeCell ref="H319:I319"/>
    <mergeCell ref="H320:I320"/>
    <mergeCell ref="H332:I332"/>
    <mergeCell ref="H333:I333"/>
    <mergeCell ref="O393:P393"/>
    <mergeCell ref="A395:F396"/>
    <mergeCell ref="K395:M398"/>
    <mergeCell ref="H396:I396"/>
    <mergeCell ref="O405:P405"/>
    <mergeCell ref="A407:F408"/>
    <mergeCell ref="K407:M410"/>
    <mergeCell ref="H408:I408"/>
    <mergeCell ref="O417:P417"/>
    <mergeCell ref="O551:P551"/>
    <mergeCell ref="A553:F554"/>
    <mergeCell ref="H553:I553"/>
    <mergeCell ref="K553:M556"/>
    <mergeCell ref="H554:I554"/>
    <mergeCell ref="O514:P514"/>
    <mergeCell ref="A516:F517"/>
    <mergeCell ref="H516:I516"/>
    <mergeCell ref="K516:M519"/>
    <mergeCell ref="A519:B519"/>
    <mergeCell ref="A531:B531"/>
    <mergeCell ref="A538:Q538"/>
    <mergeCell ref="O539:P539"/>
    <mergeCell ref="A541:F542"/>
    <mergeCell ref="K541:M544"/>
    <mergeCell ref="H542:I542"/>
    <mergeCell ref="H541:I541"/>
    <mergeCell ref="O526:P526"/>
    <mergeCell ref="A528:F529"/>
    <mergeCell ref="K528:M531"/>
    <mergeCell ref="H528:I528"/>
  </mergeCells>
  <conditionalFormatting sqref="N11">
    <cfRule type="cellIs" dxfId="212" priority="69" stopIfTrue="1" operator="lessThanOrEqual">
      <formula>1</formula>
    </cfRule>
  </conditionalFormatting>
  <conditionalFormatting sqref="E522">
    <cfRule type="cellIs" dxfId="211" priority="70" stopIfTrue="1" operator="lessThanOrEqual">
      <formula>0.1</formula>
    </cfRule>
  </conditionalFormatting>
  <conditionalFormatting sqref="N545 P548:P550">
    <cfRule type="cellIs" dxfId="210" priority="71" stopIfTrue="1" operator="greaterThanOrEqual">
      <formula>1</formula>
    </cfRule>
  </conditionalFormatting>
  <conditionalFormatting sqref="N422 N420 F424 B424 N412">
    <cfRule type="cellIs" dxfId="209" priority="68" stopIfTrue="1" operator="greaterThanOrEqual">
      <formula>1</formula>
    </cfRule>
  </conditionalFormatting>
  <conditionalFormatting sqref="N386 N384 F388 B388 N376">
    <cfRule type="cellIs" dxfId="208" priority="67" stopIfTrue="1" operator="greaterThanOrEqual">
      <formula>1</formula>
    </cfRule>
  </conditionalFormatting>
  <conditionalFormatting sqref="N375">
    <cfRule type="cellIs" dxfId="207" priority="63" stopIfTrue="1" operator="lessThanOrEqual">
      <formula>1</formula>
    </cfRule>
  </conditionalFormatting>
  <conditionalFormatting sqref="N349">
    <cfRule type="cellIs" dxfId="206" priority="66" stopIfTrue="1" operator="lessThanOrEqual">
      <formula>1</formula>
    </cfRule>
  </conditionalFormatting>
  <conditionalFormatting sqref="N387">
    <cfRule type="cellIs" dxfId="205" priority="62" stopIfTrue="1" operator="lessThanOrEqual">
      <formula>1</formula>
    </cfRule>
  </conditionalFormatting>
  <conditionalFormatting sqref="N336">
    <cfRule type="cellIs" dxfId="204" priority="65" stopIfTrue="1" operator="lessThanOrEqual">
      <formula>1</formula>
    </cfRule>
  </conditionalFormatting>
  <conditionalFormatting sqref="N362">
    <cfRule type="cellIs" dxfId="203" priority="64" stopIfTrue="1" operator="lessThanOrEqual">
      <formula>1</formula>
    </cfRule>
  </conditionalFormatting>
  <conditionalFormatting sqref="N399">
    <cfRule type="cellIs" dxfId="202" priority="60" stopIfTrue="1" operator="lessThanOrEqual">
      <formula>1</formula>
    </cfRule>
  </conditionalFormatting>
  <conditionalFormatting sqref="N411">
    <cfRule type="cellIs" dxfId="201" priority="59" stopIfTrue="1" operator="lessThanOrEqual">
      <formula>1</formula>
    </cfRule>
  </conditionalFormatting>
  <conditionalFormatting sqref="N398 N396 F400 B400">
    <cfRule type="cellIs" dxfId="200" priority="61" stopIfTrue="1" operator="greaterThanOrEqual">
      <formula>1</formula>
    </cfRule>
  </conditionalFormatting>
  <conditionalFormatting sqref="N423">
    <cfRule type="cellIs" dxfId="199" priority="58" stopIfTrue="1" operator="lessThanOrEqual">
      <formula>1</formula>
    </cfRule>
  </conditionalFormatting>
  <conditionalFormatting sqref="N508">
    <cfRule type="cellIs" dxfId="198" priority="57" stopIfTrue="1" operator="lessThanOrEqual">
      <formula>1</formula>
    </cfRule>
  </conditionalFormatting>
  <conditionalFormatting sqref="N236">
    <cfRule type="cellIs" dxfId="197" priority="40" stopIfTrue="1" operator="lessThanOrEqual">
      <formula>1</formula>
    </cfRule>
  </conditionalFormatting>
  <conditionalFormatting sqref="N107">
    <cfRule type="cellIs" dxfId="196" priority="30" stopIfTrue="1" operator="lessThanOrEqual">
      <formula>1</formula>
    </cfRule>
  </conditionalFormatting>
  <conditionalFormatting sqref="E534">
    <cfRule type="cellIs" dxfId="195" priority="56" stopIfTrue="1" operator="lessThanOrEqual">
      <formula>0.1</formula>
    </cfRule>
  </conditionalFormatting>
  <conditionalFormatting sqref="E474">
    <cfRule type="cellIs" dxfId="194" priority="55" stopIfTrue="1" operator="lessThanOrEqual">
      <formula>0.1</formula>
    </cfRule>
  </conditionalFormatting>
  <conditionalFormatting sqref="N309 N307 F311 B311 N299">
    <cfRule type="cellIs" dxfId="193" priority="54" stopIfTrue="1" operator="greaterThanOrEqual">
      <formula>1</formula>
    </cfRule>
  </conditionalFormatting>
  <conditionalFormatting sqref="N273 N271 F275 B275 N263">
    <cfRule type="cellIs" dxfId="192" priority="53" stopIfTrue="1" operator="greaterThanOrEqual">
      <formula>1</formula>
    </cfRule>
  </conditionalFormatting>
  <conditionalFormatting sqref="N262">
    <cfRule type="cellIs" dxfId="191" priority="49" stopIfTrue="1" operator="lessThanOrEqual">
      <formula>1</formula>
    </cfRule>
  </conditionalFormatting>
  <conditionalFormatting sqref="N210">
    <cfRule type="cellIs" dxfId="190" priority="52" stopIfTrue="1" operator="lessThanOrEqual">
      <formula>1</formula>
    </cfRule>
  </conditionalFormatting>
  <conditionalFormatting sqref="N274">
    <cfRule type="cellIs" dxfId="189" priority="48" stopIfTrue="1" operator="lessThanOrEqual">
      <formula>1</formula>
    </cfRule>
  </conditionalFormatting>
  <conditionalFormatting sqref="N249">
    <cfRule type="cellIs" dxfId="188" priority="51" stopIfTrue="1" operator="lessThanOrEqual">
      <formula>1</formula>
    </cfRule>
  </conditionalFormatting>
  <conditionalFormatting sqref="N223">
    <cfRule type="cellIs" dxfId="187" priority="50" stopIfTrue="1" operator="lessThanOrEqual">
      <formula>1</formula>
    </cfRule>
  </conditionalFormatting>
  <conditionalFormatting sqref="N286">
    <cfRule type="cellIs" dxfId="186" priority="46" stopIfTrue="1" operator="lessThanOrEqual">
      <formula>1</formula>
    </cfRule>
  </conditionalFormatting>
  <conditionalFormatting sqref="N298">
    <cfRule type="cellIs" dxfId="185" priority="45" stopIfTrue="1" operator="lessThanOrEqual">
      <formula>1</formula>
    </cfRule>
  </conditionalFormatting>
  <conditionalFormatting sqref="N285 N283 F287 B287">
    <cfRule type="cellIs" dxfId="184" priority="47" stopIfTrue="1" operator="greaterThanOrEqual">
      <formula>1</formula>
    </cfRule>
  </conditionalFormatting>
  <conditionalFormatting sqref="N310">
    <cfRule type="cellIs" dxfId="183" priority="44" stopIfTrue="1" operator="lessThanOrEqual">
      <formula>1</formula>
    </cfRule>
  </conditionalFormatting>
  <conditionalFormatting sqref="N460">
    <cfRule type="cellIs" dxfId="182" priority="43" stopIfTrue="1" operator="lessThanOrEqual">
      <formula>1</formula>
    </cfRule>
  </conditionalFormatting>
  <conditionalFormatting sqref="E486">
    <cfRule type="cellIs" dxfId="181" priority="42" stopIfTrue="1" operator="lessThanOrEqual">
      <formula>0.1</formula>
    </cfRule>
  </conditionalFormatting>
  <conditionalFormatting sqref="N323">
    <cfRule type="cellIs" dxfId="180" priority="41" stopIfTrue="1" operator="lessThanOrEqual">
      <formula>1</formula>
    </cfRule>
  </conditionalFormatting>
  <conditionalFormatting sqref="N94">
    <cfRule type="cellIs" dxfId="179" priority="29" stopIfTrue="1" operator="lessThanOrEqual">
      <formula>1</formula>
    </cfRule>
  </conditionalFormatting>
  <conditionalFormatting sqref="N180 N178 F182 B182 N170">
    <cfRule type="cellIs" dxfId="178" priority="39" stopIfTrue="1" operator="greaterThanOrEqual">
      <formula>1</formula>
    </cfRule>
  </conditionalFormatting>
  <conditionalFormatting sqref="N144 N142 F146 B146 N134">
    <cfRule type="cellIs" dxfId="177" priority="38" stopIfTrue="1" operator="greaterThanOrEqual">
      <formula>1</formula>
    </cfRule>
  </conditionalFormatting>
  <conditionalFormatting sqref="N133">
    <cfRule type="cellIs" dxfId="176" priority="36" stopIfTrue="1" operator="lessThanOrEqual">
      <formula>1</formula>
    </cfRule>
  </conditionalFormatting>
  <conditionalFormatting sqref="N120">
    <cfRule type="cellIs" dxfId="175" priority="37" stopIfTrue="1" operator="lessThanOrEqual">
      <formula>1</formula>
    </cfRule>
  </conditionalFormatting>
  <conditionalFormatting sqref="N145">
    <cfRule type="cellIs" dxfId="174" priority="35" stopIfTrue="1" operator="lessThanOrEqual">
      <formula>1</formula>
    </cfRule>
  </conditionalFormatting>
  <conditionalFormatting sqref="N157">
    <cfRule type="cellIs" dxfId="173" priority="33" stopIfTrue="1" operator="lessThanOrEqual">
      <formula>1</formula>
    </cfRule>
  </conditionalFormatting>
  <conditionalFormatting sqref="N169">
    <cfRule type="cellIs" dxfId="172" priority="32" stopIfTrue="1" operator="lessThanOrEqual">
      <formula>1</formula>
    </cfRule>
  </conditionalFormatting>
  <conditionalFormatting sqref="N156 N154 F158 B158">
    <cfRule type="cellIs" dxfId="171" priority="34" stopIfTrue="1" operator="greaterThanOrEqual">
      <formula>1</formula>
    </cfRule>
  </conditionalFormatting>
  <conditionalFormatting sqref="N181">
    <cfRule type="cellIs" dxfId="170" priority="31" stopIfTrue="1" operator="lessThanOrEqual">
      <formula>1</formula>
    </cfRule>
  </conditionalFormatting>
  <conditionalFormatting sqref="N436">
    <cfRule type="cellIs" dxfId="169" priority="28" stopIfTrue="1" operator="lessThanOrEqual">
      <formula>1</formula>
    </cfRule>
  </conditionalFormatting>
  <conditionalFormatting sqref="K400:M400">
    <cfRule type="cellIs" dxfId="168" priority="17" stopIfTrue="1" operator="greaterThanOrEqual">
      <formula>1</formula>
    </cfRule>
  </conditionalFormatting>
  <conditionalFormatting sqref="J424:M424">
    <cfRule type="cellIs" dxfId="167" priority="27" stopIfTrue="1" operator="greaterThanOrEqual">
      <formula>1</formula>
    </cfRule>
  </conditionalFormatting>
  <conditionalFormatting sqref="J388">
    <cfRule type="cellIs" dxfId="166" priority="26" stopIfTrue="1" operator="greaterThanOrEqual">
      <formula>1</formula>
    </cfRule>
  </conditionalFormatting>
  <conditionalFormatting sqref="J400">
    <cfRule type="cellIs" dxfId="165" priority="25" stopIfTrue="1" operator="greaterThanOrEqual">
      <formula>1</formula>
    </cfRule>
  </conditionalFormatting>
  <conditionalFormatting sqref="J311:M311">
    <cfRule type="cellIs" dxfId="164" priority="24" stopIfTrue="1" operator="greaterThanOrEqual">
      <formula>1</formula>
    </cfRule>
  </conditionalFormatting>
  <conditionalFormatting sqref="J275:M275">
    <cfRule type="cellIs" dxfId="163" priority="23" stopIfTrue="1" operator="greaterThanOrEqual">
      <formula>1</formula>
    </cfRule>
  </conditionalFormatting>
  <conditionalFormatting sqref="J287:M287">
    <cfRule type="cellIs" dxfId="162" priority="22" stopIfTrue="1" operator="greaterThanOrEqual">
      <formula>1</formula>
    </cfRule>
  </conditionalFormatting>
  <conditionalFormatting sqref="J182:M182">
    <cfRule type="cellIs" dxfId="161" priority="21" stopIfTrue="1" operator="greaterThanOrEqual">
      <formula>1</formula>
    </cfRule>
  </conditionalFormatting>
  <conditionalFormatting sqref="J146:M146">
    <cfRule type="cellIs" dxfId="160" priority="20" stopIfTrue="1" operator="greaterThanOrEqual">
      <formula>1</formula>
    </cfRule>
  </conditionalFormatting>
  <conditionalFormatting sqref="J158:M158">
    <cfRule type="cellIs" dxfId="159" priority="19" stopIfTrue="1" operator="greaterThanOrEqual">
      <formula>1</formula>
    </cfRule>
  </conditionalFormatting>
  <conditionalFormatting sqref="K388:M388">
    <cfRule type="cellIs" dxfId="158" priority="18" stopIfTrue="1" operator="greaterThanOrEqual">
      <formula>1</formula>
    </cfRule>
  </conditionalFormatting>
  <conditionalFormatting sqref="E450">
    <cfRule type="cellIs" dxfId="157" priority="16" stopIfTrue="1" operator="lessThanOrEqual">
      <formula>0.1</formula>
    </cfRule>
  </conditionalFormatting>
  <conditionalFormatting sqref="E498">
    <cfRule type="cellIs" dxfId="156" priority="15" stopIfTrue="1" operator="lessThanOrEqual">
      <formula>0.1</formula>
    </cfRule>
  </conditionalFormatting>
  <conditionalFormatting sqref="G424:I424">
    <cfRule type="cellIs" dxfId="155" priority="14" stopIfTrue="1" operator="greaterThanOrEqual">
      <formula>1</formula>
    </cfRule>
  </conditionalFormatting>
  <conditionalFormatting sqref="G388">
    <cfRule type="cellIs" dxfId="154" priority="13" stopIfTrue="1" operator="greaterThanOrEqual">
      <formula>1</formula>
    </cfRule>
  </conditionalFormatting>
  <conditionalFormatting sqref="G400">
    <cfRule type="cellIs" dxfId="153" priority="12" stopIfTrue="1" operator="greaterThanOrEqual">
      <formula>1</formula>
    </cfRule>
  </conditionalFormatting>
  <conditionalFormatting sqref="G311:I311">
    <cfRule type="cellIs" dxfId="152" priority="11" stopIfTrue="1" operator="greaterThanOrEqual">
      <formula>1</formula>
    </cfRule>
  </conditionalFormatting>
  <conditionalFormatting sqref="G275">
    <cfRule type="cellIs" dxfId="151" priority="10" stopIfTrue="1" operator="greaterThanOrEqual">
      <formula>1</formula>
    </cfRule>
  </conditionalFormatting>
  <conditionalFormatting sqref="G287">
    <cfRule type="cellIs" dxfId="150" priority="9" stopIfTrue="1" operator="greaterThanOrEqual">
      <formula>1</formula>
    </cfRule>
  </conditionalFormatting>
  <conditionalFormatting sqref="G182:I182">
    <cfRule type="cellIs" dxfId="149" priority="8" stopIfTrue="1" operator="greaterThanOrEqual">
      <formula>1</formula>
    </cfRule>
  </conditionalFormatting>
  <conditionalFormatting sqref="G146:I146">
    <cfRule type="cellIs" dxfId="148" priority="7" stopIfTrue="1" operator="greaterThanOrEqual">
      <formula>1</formula>
    </cfRule>
  </conditionalFormatting>
  <conditionalFormatting sqref="G158:I158">
    <cfRule type="cellIs" dxfId="147" priority="6" stopIfTrue="1" operator="greaterThanOrEqual">
      <formula>1</formula>
    </cfRule>
  </conditionalFormatting>
  <conditionalFormatting sqref="H275:I275">
    <cfRule type="cellIs" dxfId="146" priority="5" stopIfTrue="1" operator="greaterThanOrEqual">
      <formula>1</formula>
    </cfRule>
  </conditionalFormatting>
  <conditionalFormatting sqref="H287:I287">
    <cfRule type="cellIs" dxfId="145" priority="4" stopIfTrue="1" operator="greaterThanOrEqual">
      <formula>1</formula>
    </cfRule>
  </conditionalFormatting>
  <conditionalFormatting sqref="H388:I388">
    <cfRule type="cellIs" dxfId="144" priority="3" stopIfTrue="1" operator="greaterThanOrEqual">
      <formula>1</formula>
    </cfRule>
  </conditionalFormatting>
  <conditionalFormatting sqref="H400:I400">
    <cfRule type="cellIs" dxfId="143" priority="2" stopIfTrue="1" operator="greaterThanOrEqual">
      <formula>1</formula>
    </cfRule>
  </conditionalFormatting>
  <conditionalFormatting sqref="N194">
    <cfRule type="cellIs" dxfId="142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D0E1-CF62-403A-A0CD-032DE17594DB}">
  <sheetPr>
    <pageSetUpPr fitToPage="1"/>
  </sheetPr>
  <dimension ref="A1:R1230"/>
  <sheetViews>
    <sheetView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363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20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0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20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200"/>
      <c r="B9" s="201"/>
      <c r="C9" s="201"/>
      <c r="D9" s="202"/>
      <c r="E9" s="202"/>
      <c r="F9" s="202"/>
      <c r="G9" s="202"/>
      <c r="H9" s="202"/>
      <c r="I9" s="20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/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202"/>
      <c r="H18" s="222" t="s">
        <v>376</v>
      </c>
      <c r="I18" s="222"/>
      <c r="J18" s="20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202"/>
      <c r="H19" s="202"/>
      <c r="I19" s="202"/>
      <c r="J19" s="202"/>
      <c r="K19" s="225"/>
      <c r="L19" s="225"/>
      <c r="M19" s="225"/>
      <c r="N19" s="29"/>
      <c r="O19" s="32"/>
      <c r="P19" s="32"/>
      <c r="Q19" s="83"/>
      <c r="R19" s="45"/>
    </row>
    <row r="20" spans="1:18">
      <c r="A20" s="200"/>
      <c r="B20" s="201"/>
      <c r="C20" s="201"/>
      <c r="D20" s="202"/>
      <c r="E20" s="202"/>
      <c r="F20" s="202"/>
      <c r="G20" s="202"/>
      <c r="H20" s="202"/>
      <c r="I20" s="202"/>
      <c r="J20" s="20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/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203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202"/>
      <c r="H29" s="226" t="s">
        <v>377</v>
      </c>
      <c r="I29" s="226"/>
      <c r="J29" s="20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202"/>
      <c r="H30" s="219" t="s">
        <v>375</v>
      </c>
      <c r="I30" s="219"/>
      <c r="J30" s="202"/>
      <c r="K30" s="225"/>
      <c r="L30" s="225"/>
      <c r="M30" s="225"/>
      <c r="N30" s="29"/>
      <c r="O30" s="32"/>
      <c r="P30" s="32"/>
      <c r="Q30" s="83"/>
      <c r="R30" s="45"/>
    </row>
    <row r="31" spans="1:18">
      <c r="A31" s="200"/>
      <c r="B31" s="201"/>
      <c r="C31" s="201"/>
      <c r="D31" s="202"/>
      <c r="E31" s="202"/>
      <c r="F31" s="202"/>
      <c r="G31" s="202"/>
      <c r="H31" s="202"/>
      <c r="I31" s="202"/>
      <c r="J31" s="20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/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202"/>
      <c r="H41" s="226" t="s">
        <v>377</v>
      </c>
      <c r="I41" s="226"/>
      <c r="J41" s="20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202"/>
      <c r="H42" s="219" t="s">
        <v>374</v>
      </c>
      <c r="I42" s="219"/>
      <c r="J42" s="202"/>
      <c r="K42" s="225"/>
      <c r="L42" s="225"/>
      <c r="M42" s="225"/>
      <c r="N42" s="29"/>
      <c r="O42" s="32"/>
      <c r="P42" s="32"/>
      <c r="Q42" s="83"/>
      <c r="R42" s="45"/>
    </row>
    <row r="43" spans="1:18">
      <c r="A43" s="200"/>
      <c r="B43" s="201"/>
      <c r="C43" s="201"/>
      <c r="D43" s="202"/>
      <c r="E43" s="202"/>
      <c r="F43" s="202"/>
      <c r="G43" s="202"/>
      <c r="H43" s="202"/>
      <c r="I43" s="202"/>
      <c r="J43" s="20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/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202"/>
      <c r="H53" s="226" t="s">
        <v>378</v>
      </c>
      <c r="I53" s="226"/>
      <c r="J53" s="20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202"/>
      <c r="H54" s="219" t="s">
        <v>374</v>
      </c>
      <c r="I54" s="219"/>
      <c r="J54" s="202"/>
      <c r="K54" s="225"/>
      <c r="L54" s="225"/>
      <c r="M54" s="225"/>
      <c r="N54" s="29"/>
      <c r="O54" s="32"/>
      <c r="P54" s="32"/>
      <c r="Q54" s="83"/>
      <c r="R54" s="45"/>
    </row>
    <row r="55" spans="1:18">
      <c r="A55" s="200"/>
      <c r="B55" s="201"/>
      <c r="C55" s="201"/>
      <c r="D55" s="202"/>
      <c r="E55" s="202"/>
      <c r="F55" s="202"/>
      <c r="G55" s="202"/>
      <c r="H55" s="202"/>
      <c r="I55" s="202"/>
      <c r="J55" s="20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/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202"/>
      <c r="H65" s="218" t="s">
        <v>379</v>
      </c>
      <c r="I65" s="218"/>
      <c r="J65" s="202"/>
      <c r="K65" s="225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202"/>
      <c r="H66" s="219" t="s">
        <v>380</v>
      </c>
      <c r="I66" s="219"/>
      <c r="J66" s="202"/>
      <c r="K66" s="225"/>
      <c r="L66" s="225"/>
      <c r="M66" s="225"/>
      <c r="N66" s="29"/>
      <c r="O66" s="32"/>
      <c r="P66" s="32"/>
      <c r="Q66" s="83"/>
      <c r="R66" s="45"/>
    </row>
    <row r="67" spans="1:18">
      <c r="A67" s="200"/>
      <c r="B67" s="201"/>
      <c r="C67" s="201"/>
      <c r="D67" s="202"/>
      <c r="E67" s="202"/>
      <c r="F67" s="202"/>
      <c r="G67" s="202"/>
      <c r="H67" s="202"/>
      <c r="I67" s="202"/>
      <c r="J67" s="20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/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202"/>
      <c r="H77" s="218" t="s">
        <v>381</v>
      </c>
      <c r="I77" s="218"/>
      <c r="J77" s="202"/>
      <c r="K77" s="225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202"/>
      <c r="H78" s="219" t="s">
        <v>380</v>
      </c>
      <c r="I78" s="219"/>
      <c r="J78" s="202"/>
      <c r="K78" s="225"/>
      <c r="L78" s="225"/>
      <c r="M78" s="225"/>
      <c r="N78" s="29"/>
      <c r="O78" s="32"/>
      <c r="P78" s="32"/>
      <c r="Q78" s="83"/>
      <c r="R78" s="45"/>
    </row>
    <row r="79" spans="1:18">
      <c r="A79" s="200"/>
      <c r="B79" s="201"/>
      <c r="C79" s="201"/>
      <c r="D79" s="202"/>
      <c r="E79" s="202"/>
      <c r="F79" s="202"/>
      <c r="G79" s="202"/>
      <c r="H79" s="202"/>
      <c r="I79" s="202"/>
      <c r="J79" s="20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/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202"/>
      <c r="H90" s="218" t="s">
        <v>382</v>
      </c>
      <c r="I90" s="218"/>
      <c r="J90" s="202"/>
      <c r="K90" s="225" t="str">
        <f>+"Al momento de pasar los cerdos a destete cada uno costaba $"&amp;VALUE(D93)&amp;"  "</f>
        <v xml:space="preserve">Al momento de pasar los cerdos a destete cada uno costaba $0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202"/>
      <c r="H91" s="219" t="s">
        <v>383</v>
      </c>
      <c r="I91" s="219"/>
      <c r="J91" s="20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/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202"/>
      <c r="H103" s="218" t="s">
        <v>384</v>
      </c>
      <c r="I103" s="218"/>
      <c r="J103" s="202"/>
      <c r="K103" s="225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202"/>
      <c r="H104" s="219" t="s">
        <v>383</v>
      </c>
      <c r="I104" s="219"/>
      <c r="J104" s="20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/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202"/>
      <c r="H116" s="218" t="s">
        <v>385</v>
      </c>
      <c r="I116" s="218"/>
      <c r="J116" s="20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202"/>
      <c r="H117" s="219" t="s">
        <v>383</v>
      </c>
      <c r="I117" s="219"/>
      <c r="J117" s="20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/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202"/>
      <c r="H129" s="218" t="s">
        <v>386</v>
      </c>
      <c r="I129" s="218"/>
      <c r="J129" s="20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202"/>
      <c r="H130" s="219" t="s">
        <v>383</v>
      </c>
      <c r="I130" s="219"/>
      <c r="J130" s="20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/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202"/>
      <c r="H141" s="218" t="s">
        <v>387</v>
      </c>
      <c r="I141" s="218"/>
      <c r="J141" s="202"/>
      <c r="K141" s="225" t="str">
        <f>+"El costo del consumo de medicament preventivo para producir un cerdo fue de $"&amp;VALUE(D144)&amp;""</f>
        <v>El costo del consumo de medicament preventivo para producir un cerdo fue de $0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202"/>
      <c r="H142" s="219" t="s">
        <v>383</v>
      </c>
      <c r="I142" s="219"/>
      <c r="J142" s="20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/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202"/>
      <c r="H153" s="218" t="s">
        <v>388</v>
      </c>
      <c r="I153" s="218"/>
      <c r="J153" s="202"/>
      <c r="K153" s="225" t="str">
        <f>+"El costo del consumo de material veterinario para producir un cerdo fue de $"&amp;VALUE(D156)&amp;""</f>
        <v>El costo del consumo de material veterinario para producir un cerdo fue de $0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202"/>
      <c r="H154" s="219" t="s">
        <v>383</v>
      </c>
      <c r="I154" s="219"/>
      <c r="J154" s="20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/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202"/>
      <c r="H165" s="218" t="s">
        <v>389</v>
      </c>
      <c r="I165" s="218"/>
      <c r="J165" s="202"/>
      <c r="K165" s="225" t="str">
        <f>+"El monto de los gastos directos utilizados para producir un cerdo es de $"&amp;VALUE(D168)&amp;""</f>
        <v>El monto de los gastos directos utilizados para producir un cerdo es de $0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202"/>
      <c r="H166" s="219" t="s">
        <v>383</v>
      </c>
      <c r="I166" s="219"/>
      <c r="J166" s="20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/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7" ht="12.75" customHeight="1">
      <c r="A177" s="228" t="s">
        <v>366</v>
      </c>
      <c r="B177" s="229"/>
      <c r="C177" s="229"/>
      <c r="D177" s="230"/>
      <c r="E177" s="230"/>
      <c r="F177" s="230"/>
      <c r="G177" s="202"/>
      <c r="H177" s="218" t="s">
        <v>390</v>
      </c>
      <c r="I177" s="218"/>
      <c r="J177" s="202"/>
      <c r="K177" s="225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225"/>
      <c r="M177" s="225"/>
      <c r="N177" s="29"/>
      <c r="O177" s="32"/>
      <c r="P177" s="32"/>
      <c r="Q177" s="83"/>
    </row>
    <row r="178" spans="1:17">
      <c r="A178" s="228"/>
      <c r="B178" s="229"/>
      <c r="C178" s="229"/>
      <c r="D178" s="230"/>
      <c r="E178" s="230"/>
      <c r="F178" s="230"/>
      <c r="G178" s="202"/>
      <c r="H178" s="219" t="s">
        <v>383</v>
      </c>
      <c r="I178" s="219"/>
      <c r="J178" s="202"/>
      <c r="K178" s="225"/>
      <c r="L178" s="225"/>
      <c r="M178" s="225"/>
      <c r="N178" s="37"/>
      <c r="O178" s="32"/>
      <c r="P178" s="32"/>
      <c r="Q178" s="83"/>
    </row>
    <row r="179" spans="1:17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7">
      <c r="A180" s="90" t="s">
        <v>365</v>
      </c>
      <c r="B180" s="29"/>
      <c r="C180" s="29" t="s">
        <v>221</v>
      </c>
      <c r="D180" s="153"/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7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7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7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7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7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7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7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7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</row>
    <row r="189" spans="1:17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</row>
    <row r="190" spans="1:17" ht="12.75" customHeight="1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$0  </v>
      </c>
      <c r="L190" s="225"/>
      <c r="M190" s="225"/>
      <c r="N190" s="29"/>
      <c r="O190" s="32"/>
      <c r="P190" s="32"/>
      <c r="Q190" s="83"/>
    </row>
    <row r="191" spans="1:17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</row>
    <row r="192" spans="1:17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</row>
    <row r="193" spans="1:17">
      <c r="A193" s="90" t="s">
        <v>429</v>
      </c>
      <c r="B193" s="29"/>
      <c r="C193" s="29" t="s">
        <v>221</v>
      </c>
      <c r="D193" s="154"/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</row>
    <row r="194" spans="1:17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</row>
    <row r="195" spans="1:17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</row>
    <row r="196" spans="1:17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</row>
    <row r="197" spans="1:17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</row>
    <row r="198" spans="1:17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</row>
    <row r="199" spans="1:17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</row>
    <row r="200" spans="1:17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</row>
    <row r="201" spans="1:17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7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7" ht="12.75" customHeight="1">
      <c r="A203" s="228" t="s">
        <v>315</v>
      </c>
      <c r="B203" s="229"/>
      <c r="C203" s="229"/>
      <c r="D203" s="230"/>
      <c r="E203" s="230"/>
      <c r="F203" s="230"/>
      <c r="G203" s="202"/>
      <c r="H203" s="218" t="s">
        <v>379</v>
      </c>
      <c r="I203" s="218"/>
      <c r="J203" s="20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225"/>
      <c r="M203" s="225"/>
      <c r="N203" s="29"/>
      <c r="O203" s="32"/>
      <c r="P203" s="32"/>
      <c r="Q203" s="83"/>
    </row>
    <row r="204" spans="1:17">
      <c r="A204" s="228"/>
      <c r="B204" s="229"/>
      <c r="C204" s="229"/>
      <c r="D204" s="230"/>
      <c r="E204" s="230"/>
      <c r="F204" s="230"/>
      <c r="G204" s="202"/>
      <c r="H204" s="219" t="s">
        <v>391</v>
      </c>
      <c r="I204" s="219"/>
      <c r="J204" s="202"/>
      <c r="K204" s="225"/>
      <c r="L204" s="225"/>
      <c r="M204" s="225"/>
      <c r="N204" s="29"/>
      <c r="O204" s="32"/>
      <c r="P204" s="32"/>
      <c r="Q204" s="83"/>
    </row>
    <row r="205" spans="1:17">
      <c r="A205" s="200"/>
      <c r="B205" s="201"/>
      <c r="C205" s="201"/>
      <c r="D205" s="202"/>
      <c r="E205" s="202"/>
      <c r="F205" s="202"/>
      <c r="G205" s="202"/>
      <c r="H205" s="202"/>
      <c r="I205" s="202"/>
      <c r="J205" s="202"/>
      <c r="K205" s="225"/>
      <c r="L205" s="225"/>
      <c r="M205" s="225"/>
      <c r="N205" s="29"/>
      <c r="O205" s="32"/>
      <c r="P205" s="32"/>
      <c r="Q205" s="83"/>
    </row>
    <row r="206" spans="1:17" ht="12.75" customHeight="1">
      <c r="A206" s="200"/>
      <c r="B206" s="201"/>
      <c r="C206" s="201"/>
      <c r="D206" s="129"/>
      <c r="E206" s="129"/>
      <c r="F206" s="202"/>
      <c r="G206" s="202"/>
      <c r="H206" s="33"/>
      <c r="I206" s="33"/>
      <c r="J206" s="202"/>
      <c r="K206" s="225"/>
      <c r="L206" s="225"/>
      <c r="M206" s="225"/>
      <c r="N206" s="29"/>
      <c r="O206" s="32"/>
      <c r="P206" s="32"/>
      <c r="Q206" s="83"/>
    </row>
    <row r="207" spans="1:17">
      <c r="A207" s="200"/>
      <c r="B207" s="201"/>
      <c r="C207" s="201"/>
      <c r="D207" s="129"/>
      <c r="E207" s="129"/>
      <c r="F207" s="202"/>
      <c r="G207" s="202"/>
      <c r="H207" s="33"/>
      <c r="I207" s="33"/>
      <c r="J207" s="202"/>
      <c r="K207" s="202"/>
      <c r="L207" s="202"/>
      <c r="M207" s="202"/>
      <c r="N207" s="29"/>
      <c r="O207" s="32"/>
      <c r="P207" s="32"/>
      <c r="Q207" s="83"/>
    </row>
    <row r="208" spans="1:17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/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228" t="s">
        <v>316</v>
      </c>
      <c r="B219" s="229"/>
      <c r="C219" s="229"/>
      <c r="D219" s="230"/>
      <c r="E219" s="230"/>
      <c r="F219" s="230"/>
      <c r="G219" s="202"/>
      <c r="H219" s="218" t="s">
        <v>381</v>
      </c>
      <c r="I219" s="218"/>
      <c r="J219" s="202"/>
      <c r="K219" s="225" t="str">
        <f>+"El costo de que un cerdo aumentara un kg de peso durante su destete fue de $"&amp;VALUE(D222)&amp;" "</f>
        <v xml:space="preserve">El costo de que un cerdo aumentara un kg de peso durante su destete fue de $0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202"/>
      <c r="H220" s="219" t="s">
        <v>391</v>
      </c>
      <c r="I220" s="219"/>
      <c r="J220" s="202"/>
      <c r="K220" s="225"/>
      <c r="L220" s="225"/>
      <c r="M220" s="225"/>
      <c r="N220" s="29"/>
      <c r="O220" s="32"/>
      <c r="P220" s="32"/>
      <c r="Q220" s="83"/>
    </row>
    <row r="221" spans="1:17">
      <c r="A221" s="200"/>
      <c r="B221" s="201"/>
      <c r="C221" s="201"/>
      <c r="D221" s="202"/>
      <c r="E221" s="202"/>
      <c r="F221" s="202"/>
      <c r="G221" s="202"/>
      <c r="H221" s="202"/>
      <c r="I221" s="202"/>
      <c r="J221" s="20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/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202"/>
      <c r="H232" s="218" t="s">
        <v>384</v>
      </c>
      <c r="I232" s="218"/>
      <c r="J232" s="202"/>
      <c r="K232" s="225" t="str">
        <f>+"El alimento consumido por un cerdo durante deste fue de "&amp;VALUE(D235)&amp;" Kg."</f>
        <v>El alimento consumido por un cerdo durante deste fue de 0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202"/>
      <c r="H233" s="219" t="s">
        <v>392</v>
      </c>
      <c r="I233" s="219"/>
      <c r="J233" s="20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/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202"/>
      <c r="H245" s="218" t="s">
        <v>385</v>
      </c>
      <c r="I245" s="218"/>
      <c r="J245" s="202"/>
      <c r="K245" s="225" t="str">
        <f>+"El costo del alimento consumido por un cerdo durante deste fue de $"&amp;VALUE(D248)&amp;""</f>
        <v>El costo del alimento consumido por un cerdo durante deste fue de $0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202"/>
      <c r="H246" s="219" t="s">
        <v>392</v>
      </c>
      <c r="I246" s="219"/>
      <c r="J246" s="20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/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 ht="12.75" customHeight="1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>
      <c r="A258" s="228" t="s">
        <v>322</v>
      </c>
      <c r="B258" s="229"/>
      <c r="C258" s="229"/>
      <c r="D258" s="230"/>
      <c r="E258" s="230"/>
      <c r="F258" s="230"/>
      <c r="G258" s="202"/>
      <c r="H258" s="218" t="s">
        <v>386</v>
      </c>
      <c r="I258" s="218"/>
      <c r="J258" s="20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202"/>
      <c r="H259" s="219" t="s">
        <v>392</v>
      </c>
      <c r="I259" s="219"/>
      <c r="J259" s="20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/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 ht="12.75" customHeight="1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 ht="12.75" customHeight="1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>
      <c r="A270" s="228" t="s">
        <v>323</v>
      </c>
      <c r="B270" s="229"/>
      <c r="C270" s="229"/>
      <c r="D270" s="230"/>
      <c r="E270" s="230"/>
      <c r="F270" s="230"/>
      <c r="G270" s="202"/>
      <c r="H270" s="218" t="s">
        <v>387</v>
      </c>
      <c r="I270" s="218"/>
      <c r="J270" s="202"/>
      <c r="K270" s="225" t="str">
        <f>+"El costo de los medicamentos preventivos aplicados a un cerdo durante deste fue de $"&amp;VALUE(D273)&amp;""</f>
        <v>El costo de los medicamentos preventivos aplicados a un cerdo durante deste fue de $0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202"/>
      <c r="H271" s="219" t="s">
        <v>392</v>
      </c>
      <c r="I271" s="219"/>
      <c r="J271" s="20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/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 ht="12.75" customHeight="1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 ht="12.75" customHeight="1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>
      <c r="A282" s="228" t="s">
        <v>324</v>
      </c>
      <c r="B282" s="229"/>
      <c r="C282" s="229"/>
      <c r="D282" s="230"/>
      <c r="E282" s="230"/>
      <c r="F282" s="230"/>
      <c r="G282" s="202"/>
      <c r="H282" s="218" t="s">
        <v>388</v>
      </c>
      <c r="I282" s="218"/>
      <c r="J282" s="202"/>
      <c r="K282" s="225" t="str">
        <f>+"El costo del material veterinario utilizado en un cerdo durante deste fue de $"&amp;VALUE(D285)&amp;""</f>
        <v>El costo del material veterinario utilizado en un cerdo durante deste fue de $0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202"/>
      <c r="H283" s="219" t="s">
        <v>392</v>
      </c>
      <c r="I283" s="219"/>
      <c r="J283" s="20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/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 ht="12.75" customHeight="1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>
      <c r="A294" s="228" t="s">
        <v>325</v>
      </c>
      <c r="B294" s="229"/>
      <c r="C294" s="229"/>
      <c r="D294" s="230"/>
      <c r="E294" s="230"/>
      <c r="F294" s="230"/>
      <c r="G294" s="202"/>
      <c r="H294" s="218" t="s">
        <v>389</v>
      </c>
      <c r="I294" s="218"/>
      <c r="J294" s="202"/>
      <c r="K294" s="225" t="str">
        <f>+"Los gastos directos aplicados a un cerdo durante su destete fueron de $"&amp;VALUE(D297)&amp;""</f>
        <v>Los gastos directos aplicados a un cerdo durante su destete fueron de $0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202"/>
      <c r="H295" s="219" t="s">
        <v>392</v>
      </c>
      <c r="I295" s="219"/>
      <c r="J295" s="20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/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202"/>
      <c r="H306" s="218" t="s">
        <v>390</v>
      </c>
      <c r="I306" s="218"/>
      <c r="J306" s="202"/>
      <c r="K306" s="225" t="str">
        <f>+"Los sueldos y prestaciones aplicados a un cerdo durante su destete fueron de $"&amp;VALUE(D309)&amp;""</f>
        <v>Los sueldos y prestaciones aplicados a un cerdo durante su destete fueron de $0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202"/>
      <c r="H307" s="219" t="s">
        <v>392</v>
      </c>
      <c r="I307" s="219"/>
      <c r="J307" s="20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/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202"/>
      <c r="H319" s="218" t="s">
        <v>384</v>
      </c>
      <c r="I319" s="218"/>
      <c r="J319" s="202"/>
      <c r="K319" s="225" t="str">
        <f>+"El alimento consumido por un cerdo durante engorda fue de "&amp;VALUE(D322)&amp;" Kg."</f>
        <v>El alimento consumido por un cerdo durante engorda fue de 0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202"/>
      <c r="H320" s="219" t="s">
        <v>394</v>
      </c>
      <c r="I320" s="219"/>
      <c r="J320" s="20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/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202"/>
      <c r="H332" s="218" t="s">
        <v>385</v>
      </c>
      <c r="I332" s="218"/>
      <c r="J332" s="202"/>
      <c r="K332" s="225" t="str">
        <f>+"El costo del alimento consumido por un cerdo durante engorda fue de $"&amp;VALUE(D335)&amp;""</f>
        <v>El costo del alimento consumido por un cerdo durante engorda fue de $0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202"/>
      <c r="H333" s="219" t="s">
        <v>394</v>
      </c>
      <c r="I333" s="219"/>
      <c r="J333" s="20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/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202"/>
      <c r="H345" s="218" t="s">
        <v>379</v>
      </c>
      <c r="I345" s="218"/>
      <c r="J345" s="20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202"/>
      <c r="H346" s="219" t="s">
        <v>393</v>
      </c>
      <c r="I346" s="219"/>
      <c r="J346" s="202"/>
      <c r="K346" s="225"/>
      <c r="L346" s="225"/>
      <c r="M346" s="225"/>
      <c r="N346" s="29"/>
      <c r="O346" s="32"/>
      <c r="P346" s="32"/>
      <c r="Q346" s="83"/>
    </row>
    <row r="347" spans="1:17">
      <c r="A347" s="200"/>
      <c r="B347" s="201"/>
      <c r="C347" s="201"/>
      <c r="D347" s="202"/>
      <c r="E347" s="202"/>
      <c r="F347" s="202"/>
      <c r="G347" s="202"/>
      <c r="H347" s="202"/>
      <c r="I347" s="202"/>
      <c r="J347" s="20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/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202"/>
      <c r="H358" s="218" t="s">
        <v>381</v>
      </c>
      <c r="I358" s="218"/>
      <c r="J358" s="202"/>
      <c r="K358" s="225" t="str">
        <f>+"El costo de que un cerdo aumentara un kg de peso durante su engorda fue de $"&amp;VALUE(D361)&amp;" "</f>
        <v xml:space="preserve">El costo de que un cerdo aumentara un kg de peso durante su engorda fue de $0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202"/>
      <c r="H359" s="219" t="s">
        <v>393</v>
      </c>
      <c r="I359" s="219"/>
      <c r="J359" s="202"/>
      <c r="K359" s="225"/>
      <c r="L359" s="225"/>
      <c r="M359" s="225"/>
      <c r="N359" s="29"/>
      <c r="O359" s="32"/>
      <c r="P359" s="32"/>
      <c r="Q359" s="83"/>
    </row>
    <row r="360" spans="1:17">
      <c r="A360" s="200"/>
      <c r="B360" s="201"/>
      <c r="C360" s="201"/>
      <c r="D360" s="202"/>
      <c r="E360" s="202"/>
      <c r="F360" s="202"/>
      <c r="G360" s="202"/>
      <c r="J360" s="20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/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 ht="12.75" customHeight="1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>
      <c r="A371" s="228" t="s">
        <v>332</v>
      </c>
      <c r="B371" s="229"/>
      <c r="C371" s="229"/>
      <c r="D371" s="230"/>
      <c r="E371" s="230"/>
      <c r="F371" s="230"/>
      <c r="G371" s="202"/>
      <c r="H371" s="218" t="s">
        <v>386</v>
      </c>
      <c r="I371" s="218"/>
      <c r="J371" s="20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202"/>
      <c r="H372" s="219" t="s">
        <v>394</v>
      </c>
      <c r="I372" s="219"/>
      <c r="J372" s="202"/>
      <c r="K372" s="225"/>
      <c r="L372" s="225"/>
      <c r="M372" s="225"/>
      <c r="N372" s="29"/>
      <c r="O372" s="32"/>
      <c r="P372" s="32"/>
      <c r="Q372" s="83"/>
    </row>
    <row r="373" spans="1:17" ht="12.75" customHeight="1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/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 ht="12.75" customHeight="1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 ht="12.75" customHeight="1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>
      <c r="A383" s="228" t="s">
        <v>331</v>
      </c>
      <c r="B383" s="229"/>
      <c r="C383" s="229"/>
      <c r="D383" s="230"/>
      <c r="E383" s="230"/>
      <c r="F383" s="230"/>
      <c r="G383" s="202"/>
      <c r="H383" s="218" t="s">
        <v>387</v>
      </c>
      <c r="I383" s="218"/>
      <c r="J383" s="202"/>
      <c r="K383" s="225" t="str">
        <f>+"El costo de los medicamentos preventivos aplicados a un cerdo durante engorda fue de $"&amp;VALUE(D386)&amp;""</f>
        <v>El costo de los medicamentos preventivos aplicados a un cerdo durante engorda fue de $0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202"/>
      <c r="H384" s="219" t="s">
        <v>394</v>
      </c>
      <c r="I384" s="219"/>
      <c r="J384" s="202"/>
      <c r="K384" s="225"/>
      <c r="L384" s="225"/>
      <c r="M384" s="225"/>
      <c r="N384" s="37"/>
      <c r="O384" s="32"/>
      <c r="P384" s="32"/>
      <c r="Q384" s="83"/>
    </row>
    <row r="385" spans="1:17" ht="12.75" customHeight="1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>
      <c r="A386" s="128" t="s">
        <v>295</v>
      </c>
      <c r="B386" s="85"/>
      <c r="C386" s="29" t="s">
        <v>221</v>
      </c>
      <c r="D386" s="149"/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 ht="12.75" customHeight="1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>
      <c r="A395" s="228" t="s">
        <v>333</v>
      </c>
      <c r="B395" s="229"/>
      <c r="C395" s="229"/>
      <c r="D395" s="230"/>
      <c r="E395" s="230"/>
      <c r="F395" s="230"/>
      <c r="G395" s="202"/>
      <c r="H395" s="218" t="s">
        <v>388</v>
      </c>
      <c r="I395" s="218"/>
      <c r="J395" s="202"/>
      <c r="K395" s="225" t="str">
        <f>+"El costo del material veterinario utilizado en un cerdo durante engorda fue de $"&amp;VALUE(D398)&amp;""</f>
        <v>El costo del material veterinario utilizado en un cerdo durante engorda fue de $0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202"/>
      <c r="H396" s="219" t="s">
        <v>394</v>
      </c>
      <c r="I396" s="219"/>
      <c r="J396" s="20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>
      <c r="A398" s="128" t="s">
        <v>297</v>
      </c>
      <c r="B398" s="118"/>
      <c r="C398" s="29" t="s">
        <v>221</v>
      </c>
      <c r="D398" s="149"/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 ht="12.75" customHeight="1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>
      <c r="A407" s="228" t="s">
        <v>334</v>
      </c>
      <c r="B407" s="229"/>
      <c r="C407" s="229"/>
      <c r="D407" s="230"/>
      <c r="E407" s="230"/>
      <c r="F407" s="230"/>
      <c r="G407" s="202"/>
      <c r="H407" s="218" t="s">
        <v>389</v>
      </c>
      <c r="I407" s="218"/>
      <c r="J407" s="202"/>
      <c r="K407" s="225" t="str">
        <f>+"Los gastos directos aplicados a un cerdo durante su engorda fueron de $"&amp;VALUE(D410)&amp;""</f>
        <v>Los gastos directos aplicados a un cerdo durante su engorda fueron de $0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202"/>
      <c r="H408" s="219" t="s">
        <v>394</v>
      </c>
      <c r="I408" s="219"/>
      <c r="J408" s="20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/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202"/>
      <c r="H419" s="218" t="s">
        <v>390</v>
      </c>
      <c r="I419" s="218"/>
      <c r="J419" s="202"/>
      <c r="K419" s="225" t="str">
        <f>+"Los sueldos y prestaciones aplicados a un cerdo durante su engorda fueron de $"&amp;VALUE(D422)&amp;""</f>
        <v>Los sueldos y prestaciones aplicados a un cerdo durante su engorda fueron de $0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202"/>
      <c r="H420" s="219" t="s">
        <v>394</v>
      </c>
      <c r="I420" s="219"/>
      <c r="J420" s="20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/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 ht="12.75" customHeight="1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>
      <c r="A432" s="234" t="s">
        <v>275</v>
      </c>
      <c r="B432" s="235"/>
      <c r="C432" s="235"/>
      <c r="D432" s="235"/>
      <c r="E432" s="235"/>
      <c r="F432" s="235"/>
      <c r="G432" s="204"/>
      <c r="H432" s="233" t="s">
        <v>397</v>
      </c>
      <c r="I432" s="233"/>
      <c r="J432" s="204"/>
      <c r="K432" s="225" t="str">
        <f>+"Del total de cerdos que se destetaron el "&amp;VALUE(D435*100)&amp;"% murieron"</f>
        <v>Del total de cerdos que se destetaron el 0%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204"/>
      <c r="H433" s="221" t="s">
        <v>395</v>
      </c>
      <c r="I433" s="221"/>
      <c r="J433" s="204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/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 ht="12.75" customHeight="1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>
      <c r="A444" s="228" t="s">
        <v>369</v>
      </c>
      <c r="B444" s="229"/>
      <c r="C444" s="229"/>
      <c r="D444" s="230"/>
      <c r="E444" s="230"/>
      <c r="F444" s="230"/>
      <c r="G444" s="202"/>
      <c r="H444" s="220" t="s">
        <v>396</v>
      </c>
      <c r="I444" s="220"/>
      <c r="J444" s="202"/>
      <c r="K444" s="225" t="str">
        <f>+"Las muertes en destete fueron "&amp;VALUE(D447)&amp;"."</f>
        <v>Las muertes en destete fueron 0.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202"/>
      <c r="H445" s="202"/>
      <c r="I445" s="202"/>
      <c r="J445" s="202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/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203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 ht="12.75" customHeight="1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>
      <c r="A456" s="234" t="s">
        <v>336</v>
      </c>
      <c r="B456" s="235"/>
      <c r="C456" s="235"/>
      <c r="D456" s="235"/>
      <c r="E456" s="235"/>
      <c r="F456" s="235"/>
      <c r="G456" s="204"/>
      <c r="H456" s="220" t="s">
        <v>396</v>
      </c>
      <c r="I456" s="220"/>
      <c r="J456" s="204"/>
      <c r="K456" s="225" t="str">
        <f>+"Del total de cerdos que se destetaron el "&amp;VALUE(D459*100)&amp;"% murieron en destete"</f>
        <v>Del total de cerdos que se destetaron el 0%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204"/>
      <c r="H457" s="221" t="s">
        <v>395</v>
      </c>
      <c r="I457" s="221"/>
      <c r="J457" s="204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/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 ht="12.75" customHeight="1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>
      <c r="A468" s="228" t="s">
        <v>337</v>
      </c>
      <c r="B468" s="229"/>
      <c r="C468" s="229"/>
      <c r="D468" s="230"/>
      <c r="E468" s="230"/>
      <c r="F468" s="230"/>
      <c r="G468" s="202"/>
      <c r="H468" s="220" t="s">
        <v>398</v>
      </c>
      <c r="I468" s="220"/>
      <c r="J468" s="202"/>
      <c r="K468" s="225" t="str">
        <f>+"Lo que se pudo haber recuperado si hubieran llegado a venta las muertes es  $"&amp;VALUE(D471)&amp;""</f>
        <v>Lo que se pudo haber recuperado si hubieran llegado a venta las muertes es  $0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202"/>
      <c r="H469" s="202"/>
      <c r="I469" s="202"/>
      <c r="J469" s="20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/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203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 ht="12.75" customHeight="1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>
      <c r="A480" s="228" t="s">
        <v>341</v>
      </c>
      <c r="B480" s="229"/>
      <c r="C480" s="229"/>
      <c r="D480" s="230"/>
      <c r="E480" s="230"/>
      <c r="F480" s="230"/>
      <c r="G480" s="202"/>
      <c r="H480" s="222" t="s">
        <v>399</v>
      </c>
      <c r="I480" s="222"/>
      <c r="J480" s="202"/>
      <c r="K480" s="225" t="str">
        <f>+"Los días en promedio que llegaron a vivir en corral los cerdos que murieron fueron "&amp;VALUE(D483)&amp;""</f>
        <v>Los días en promedio que llegaron a vivir en corral los cerdos que murieron fueron 0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202"/>
      <c r="H481" s="202"/>
      <c r="I481" s="202"/>
      <c r="J481" s="20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/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203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 ht="12.75" customHeight="1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202"/>
      <c r="H492" s="220" t="s">
        <v>400</v>
      </c>
      <c r="I492" s="220"/>
      <c r="J492" s="202"/>
      <c r="K492" s="225" t="str">
        <f>+"Las muertes en emgorda fueron "&amp;VALUE(D495)&amp;"."</f>
        <v>Las muertes en emgorda fueron 0.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202"/>
      <c r="H493" s="202"/>
      <c r="I493" s="202"/>
      <c r="J493" s="202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/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203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 ht="12.75" customHeight="1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234" t="s">
        <v>343</v>
      </c>
      <c r="B504" s="235"/>
      <c r="C504" s="235"/>
      <c r="D504" s="235"/>
      <c r="E504" s="235"/>
      <c r="F504" s="235"/>
      <c r="G504" s="204"/>
      <c r="H504" s="220" t="s">
        <v>400</v>
      </c>
      <c r="I504" s="220"/>
      <c r="J504" s="204"/>
      <c r="K504" s="225" t="str">
        <f>+"Del total de cerdos que entraron a engorda el "&amp;VALUE(D507*100)&amp;"% murieron en engorda"</f>
        <v>Del total de cerdos que entraron a engorda el 0% murieron en engorda</v>
      </c>
      <c r="L504" s="225"/>
      <c r="M504" s="225"/>
      <c r="N504" s="85"/>
      <c r="O504" s="32"/>
      <c r="P504" s="32"/>
      <c r="Q504" s="83"/>
    </row>
    <row r="505" spans="1:17">
      <c r="A505" s="234"/>
      <c r="B505" s="235"/>
      <c r="C505" s="235"/>
      <c r="D505" s="235"/>
      <c r="E505" s="235"/>
      <c r="F505" s="235"/>
      <c r="G505" s="204"/>
      <c r="H505" s="221" t="s">
        <v>401</v>
      </c>
      <c r="I505" s="221"/>
      <c r="J505" s="204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/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 ht="12.75" customHeight="1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228" t="s">
        <v>344</v>
      </c>
      <c r="B516" s="229"/>
      <c r="C516" s="229"/>
      <c r="D516" s="230"/>
      <c r="E516" s="230"/>
      <c r="F516" s="230"/>
      <c r="G516" s="202"/>
      <c r="H516" s="220" t="s">
        <v>402</v>
      </c>
      <c r="I516" s="220"/>
      <c r="J516" s="202"/>
      <c r="K516" s="225" t="str">
        <f>+"Lo que se pudo haber recuperado si hubieran llegado a venta las muertes es  $"&amp;VALUE(D519)&amp;""</f>
        <v>Lo que se pudo haber recuperado si hubieran llegado a venta las muertes es  $0</v>
      </c>
      <c r="L516" s="225"/>
      <c r="M516" s="225"/>
      <c r="N516" s="29"/>
      <c r="O516" s="32"/>
      <c r="P516" s="32"/>
      <c r="Q516" s="83"/>
    </row>
    <row r="517" spans="1:17">
      <c r="A517" s="228"/>
      <c r="B517" s="229"/>
      <c r="C517" s="229"/>
      <c r="D517" s="230"/>
      <c r="E517" s="230"/>
      <c r="F517" s="230"/>
      <c r="G517" s="202"/>
      <c r="H517" s="202"/>
      <c r="I517" s="202"/>
      <c r="J517" s="20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/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203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228" t="s">
        <v>342</v>
      </c>
      <c r="B528" s="229"/>
      <c r="C528" s="229"/>
      <c r="D528" s="230"/>
      <c r="E528" s="230"/>
      <c r="F528" s="230"/>
      <c r="G528" s="202"/>
      <c r="H528" s="222" t="s">
        <v>399</v>
      </c>
      <c r="I528" s="222"/>
      <c r="J528" s="202"/>
      <c r="K528" s="225" t="str">
        <f>+"Los días en promedio que llegaron a vivir en corral los cerdos que murieron fueron "&amp;VALUE(D531)&amp;""</f>
        <v>Los días en promedio que llegaron a vivir en corral los cerdos que murieron fueron 0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202"/>
      <c r="H529" s="202"/>
      <c r="I529" s="202"/>
      <c r="J529" s="20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/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203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 ht="12.75" customHeight="1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202"/>
      <c r="H541" s="223" t="s">
        <v>405</v>
      </c>
      <c r="I541" s="223"/>
      <c r="J541" s="20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202"/>
      <c r="H542" s="224" t="s">
        <v>406</v>
      </c>
      <c r="I542" s="224"/>
      <c r="J542" s="20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202"/>
      <c r="H553" s="223" t="s">
        <v>403</v>
      </c>
      <c r="I553" s="223"/>
      <c r="J553" s="20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202"/>
      <c r="H554" s="224" t="s">
        <v>404</v>
      </c>
      <c r="I554" s="224"/>
      <c r="J554" s="20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90:F91"/>
    <mergeCell ref="O101:P101"/>
    <mergeCell ref="A103:F104"/>
    <mergeCell ref="K190:M193"/>
    <mergeCell ref="K219:M222"/>
    <mergeCell ref="K232:M235"/>
    <mergeCell ref="K129:M132"/>
    <mergeCell ref="K141:M144"/>
    <mergeCell ref="A18:F19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H270:I270"/>
    <mergeCell ref="H246:I246"/>
    <mergeCell ref="H258:I258"/>
    <mergeCell ref="A270:F271"/>
    <mergeCell ref="H271:I271"/>
    <mergeCell ref="O271:P271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32:F233"/>
    <mergeCell ref="A165:F166"/>
    <mergeCell ref="O175:P175"/>
    <mergeCell ref="A177:F178"/>
    <mergeCell ref="A187:Q187"/>
    <mergeCell ref="O188:P188"/>
    <mergeCell ref="A190:F191"/>
    <mergeCell ref="O217:P217"/>
    <mergeCell ref="A219:F220"/>
    <mergeCell ref="O230:P230"/>
    <mergeCell ref="K53:M56"/>
    <mergeCell ref="K332:M335"/>
    <mergeCell ref="K345:M348"/>
    <mergeCell ref="K358:M361"/>
    <mergeCell ref="K153:M156"/>
    <mergeCell ref="K165:M168"/>
    <mergeCell ref="K177:M180"/>
    <mergeCell ref="K270:M273"/>
    <mergeCell ref="A316:Q316"/>
    <mergeCell ref="O343:P343"/>
    <mergeCell ref="A306:F307"/>
    <mergeCell ref="O317:P317"/>
    <mergeCell ref="A319:F320"/>
    <mergeCell ref="O330:P330"/>
    <mergeCell ref="A332:F333"/>
    <mergeCell ref="K306:M309"/>
    <mergeCell ref="K319:M322"/>
    <mergeCell ref="H282:I282"/>
    <mergeCell ref="H294:I294"/>
    <mergeCell ref="H306:I306"/>
    <mergeCell ref="H307:I307"/>
    <mergeCell ref="H319:I319"/>
    <mergeCell ref="H320:I320"/>
    <mergeCell ref="K245:M248"/>
    <mergeCell ref="H7:I7"/>
    <mergeCell ref="H8:I8"/>
    <mergeCell ref="H18:I18"/>
    <mergeCell ref="H29:I29"/>
    <mergeCell ref="H30:I30"/>
    <mergeCell ref="A345:F346"/>
    <mergeCell ref="O356:P356"/>
    <mergeCell ref="A358:F359"/>
    <mergeCell ref="K65:M68"/>
    <mergeCell ref="K77:M80"/>
    <mergeCell ref="K90:M93"/>
    <mergeCell ref="K103:M106"/>
    <mergeCell ref="K116:M119"/>
    <mergeCell ref="A245:F246"/>
    <mergeCell ref="H41:I41"/>
    <mergeCell ref="H42:I42"/>
    <mergeCell ref="H53:I53"/>
    <mergeCell ref="H54:I54"/>
    <mergeCell ref="H65:I65"/>
    <mergeCell ref="H66:I66"/>
    <mergeCell ref="K7:M10"/>
    <mergeCell ref="K18:M21"/>
    <mergeCell ref="K29:M32"/>
    <mergeCell ref="K41:M44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H190:I190"/>
    <mergeCell ref="H191:I191"/>
    <mergeCell ref="H219:I219"/>
    <mergeCell ref="H220:I220"/>
    <mergeCell ref="H232:I232"/>
    <mergeCell ref="H233:I233"/>
    <mergeCell ref="H245:I245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O478:P478"/>
    <mergeCell ref="A480:F481"/>
    <mergeCell ref="H480:I480"/>
    <mergeCell ref="H332:I332"/>
    <mergeCell ref="H333:I333"/>
    <mergeCell ref="H345:I345"/>
    <mergeCell ref="H346:I346"/>
    <mergeCell ref="H358:I358"/>
    <mergeCell ref="H359:I359"/>
    <mergeCell ref="H371:I371"/>
    <mergeCell ref="H372:I372"/>
    <mergeCell ref="A419:F420"/>
    <mergeCell ref="H419:I419"/>
    <mergeCell ref="H420:I420"/>
    <mergeCell ref="H444:I444"/>
    <mergeCell ref="A468:F469"/>
    <mergeCell ref="H468:I468"/>
    <mergeCell ref="K468:M471"/>
    <mergeCell ref="A471:B471"/>
    <mergeCell ref="O369:P369"/>
    <mergeCell ref="A371:F372"/>
    <mergeCell ref="K371:M374"/>
    <mergeCell ref="K419:M422"/>
    <mergeCell ref="H383:I383"/>
    <mergeCell ref="O201:P201"/>
    <mergeCell ref="A203:F204"/>
    <mergeCell ref="H203:I203"/>
    <mergeCell ref="K203:M206"/>
    <mergeCell ref="H204:I204"/>
    <mergeCell ref="O243:P243"/>
    <mergeCell ref="A258:F259"/>
    <mergeCell ref="K258:M261"/>
    <mergeCell ref="H259:I259"/>
    <mergeCell ref="O259:P259"/>
    <mergeCell ref="A282:F283"/>
    <mergeCell ref="K282:M285"/>
    <mergeCell ref="H283:I283"/>
    <mergeCell ref="O283:P283"/>
    <mergeCell ref="A294:F295"/>
    <mergeCell ref="K294:M297"/>
    <mergeCell ref="H295:I295"/>
    <mergeCell ref="O295:P295"/>
    <mergeCell ref="O307:P307"/>
    <mergeCell ref="O381:P381"/>
    <mergeCell ref="A383:F384"/>
    <mergeCell ref="K383:M386"/>
    <mergeCell ref="H384:I384"/>
    <mergeCell ref="O393:P393"/>
    <mergeCell ref="A395:F396"/>
    <mergeCell ref="K395:M398"/>
    <mergeCell ref="H396:I396"/>
    <mergeCell ref="O405:P405"/>
    <mergeCell ref="H395:I395"/>
    <mergeCell ref="A407:F408"/>
    <mergeCell ref="K407:M410"/>
    <mergeCell ref="H408:I408"/>
    <mergeCell ref="O417:P417"/>
    <mergeCell ref="A428:Q428"/>
    <mergeCell ref="A432:F433"/>
    <mergeCell ref="H432:I432"/>
    <mergeCell ref="K432:M435"/>
    <mergeCell ref="H433:I433"/>
    <mergeCell ref="H407:I407"/>
    <mergeCell ref="O442:P442"/>
    <mergeCell ref="A444:F445"/>
    <mergeCell ref="K444:M447"/>
    <mergeCell ref="A447:B447"/>
    <mergeCell ref="A456:F457"/>
    <mergeCell ref="H456:I456"/>
    <mergeCell ref="K456:M459"/>
    <mergeCell ref="H457:I457"/>
    <mergeCell ref="O466:P466"/>
    <mergeCell ref="K480:M483"/>
    <mergeCell ref="A483:B483"/>
    <mergeCell ref="O490:P490"/>
    <mergeCell ref="A492:F493"/>
    <mergeCell ref="K492:M495"/>
    <mergeCell ref="A495:B495"/>
    <mergeCell ref="A504:F505"/>
    <mergeCell ref="H504:I504"/>
    <mergeCell ref="K504:M507"/>
    <mergeCell ref="H505:I505"/>
    <mergeCell ref="H492:I492"/>
    <mergeCell ref="O551:P551"/>
    <mergeCell ref="A553:F554"/>
    <mergeCell ref="H553:I553"/>
    <mergeCell ref="K553:M556"/>
    <mergeCell ref="H554:I554"/>
    <mergeCell ref="O514:P514"/>
    <mergeCell ref="A516:F517"/>
    <mergeCell ref="H516:I516"/>
    <mergeCell ref="K516:M519"/>
    <mergeCell ref="A519:B519"/>
    <mergeCell ref="A531:B531"/>
    <mergeCell ref="A538:Q538"/>
    <mergeCell ref="O539:P539"/>
    <mergeCell ref="A541:F542"/>
    <mergeCell ref="K541:M544"/>
    <mergeCell ref="H542:I542"/>
    <mergeCell ref="H541:I541"/>
    <mergeCell ref="O526:P526"/>
    <mergeCell ref="A528:F529"/>
    <mergeCell ref="K528:M531"/>
    <mergeCell ref="H528:I528"/>
  </mergeCells>
  <conditionalFormatting sqref="N11">
    <cfRule type="cellIs" dxfId="141" priority="69" stopIfTrue="1" operator="lessThanOrEqual">
      <formula>1</formula>
    </cfRule>
  </conditionalFormatting>
  <conditionalFormatting sqref="E522">
    <cfRule type="cellIs" dxfId="140" priority="70" stopIfTrue="1" operator="lessThanOrEqual">
      <formula>0.1</formula>
    </cfRule>
  </conditionalFormatting>
  <conditionalFormatting sqref="N545 P548:P550">
    <cfRule type="cellIs" dxfId="139" priority="71" stopIfTrue="1" operator="greaterThanOrEqual">
      <formula>1</formula>
    </cfRule>
  </conditionalFormatting>
  <conditionalFormatting sqref="N422 N420 F424 B424 N412">
    <cfRule type="cellIs" dxfId="138" priority="68" stopIfTrue="1" operator="greaterThanOrEqual">
      <formula>1</formula>
    </cfRule>
  </conditionalFormatting>
  <conditionalFormatting sqref="N386 N384 F388 B388 N376">
    <cfRule type="cellIs" dxfId="137" priority="67" stopIfTrue="1" operator="greaterThanOrEqual">
      <formula>1</formula>
    </cfRule>
  </conditionalFormatting>
  <conditionalFormatting sqref="N375">
    <cfRule type="cellIs" dxfId="136" priority="63" stopIfTrue="1" operator="lessThanOrEqual">
      <formula>1</formula>
    </cfRule>
  </conditionalFormatting>
  <conditionalFormatting sqref="N349">
    <cfRule type="cellIs" dxfId="135" priority="66" stopIfTrue="1" operator="lessThanOrEqual">
      <formula>1</formula>
    </cfRule>
  </conditionalFormatting>
  <conditionalFormatting sqref="N387">
    <cfRule type="cellIs" dxfId="134" priority="62" stopIfTrue="1" operator="lessThanOrEqual">
      <formula>1</formula>
    </cfRule>
  </conditionalFormatting>
  <conditionalFormatting sqref="N336">
    <cfRule type="cellIs" dxfId="133" priority="65" stopIfTrue="1" operator="lessThanOrEqual">
      <formula>1</formula>
    </cfRule>
  </conditionalFormatting>
  <conditionalFormatting sqref="N362">
    <cfRule type="cellIs" dxfId="132" priority="64" stopIfTrue="1" operator="lessThanOrEqual">
      <formula>1</formula>
    </cfRule>
  </conditionalFormatting>
  <conditionalFormatting sqref="N399">
    <cfRule type="cellIs" dxfId="131" priority="60" stopIfTrue="1" operator="lessThanOrEqual">
      <formula>1</formula>
    </cfRule>
  </conditionalFormatting>
  <conditionalFormatting sqref="N411">
    <cfRule type="cellIs" dxfId="130" priority="59" stopIfTrue="1" operator="lessThanOrEqual">
      <formula>1</formula>
    </cfRule>
  </conditionalFormatting>
  <conditionalFormatting sqref="N398 N396 F400 B400">
    <cfRule type="cellIs" dxfId="129" priority="61" stopIfTrue="1" operator="greaterThanOrEqual">
      <formula>1</formula>
    </cfRule>
  </conditionalFormatting>
  <conditionalFormatting sqref="N423">
    <cfRule type="cellIs" dxfId="128" priority="58" stopIfTrue="1" operator="lessThanOrEqual">
      <formula>1</formula>
    </cfRule>
  </conditionalFormatting>
  <conditionalFormatting sqref="N508">
    <cfRule type="cellIs" dxfId="127" priority="57" stopIfTrue="1" operator="lessThanOrEqual">
      <formula>1</formula>
    </cfRule>
  </conditionalFormatting>
  <conditionalFormatting sqref="N236">
    <cfRule type="cellIs" dxfId="126" priority="40" stopIfTrue="1" operator="lessThanOrEqual">
      <formula>1</formula>
    </cfRule>
  </conditionalFormatting>
  <conditionalFormatting sqref="N107">
    <cfRule type="cellIs" dxfId="125" priority="30" stopIfTrue="1" operator="lessThanOrEqual">
      <formula>1</formula>
    </cfRule>
  </conditionalFormatting>
  <conditionalFormatting sqref="E534">
    <cfRule type="cellIs" dxfId="124" priority="56" stopIfTrue="1" operator="lessThanOrEqual">
      <formula>0.1</formula>
    </cfRule>
  </conditionalFormatting>
  <conditionalFormatting sqref="E474">
    <cfRule type="cellIs" dxfId="123" priority="55" stopIfTrue="1" operator="lessThanOrEqual">
      <formula>0.1</formula>
    </cfRule>
  </conditionalFormatting>
  <conditionalFormatting sqref="N309 N307 F311 B311 N299">
    <cfRule type="cellIs" dxfId="122" priority="54" stopIfTrue="1" operator="greaterThanOrEqual">
      <formula>1</formula>
    </cfRule>
  </conditionalFormatting>
  <conditionalFormatting sqref="N273 N271 F275 B275 N263">
    <cfRule type="cellIs" dxfId="121" priority="53" stopIfTrue="1" operator="greaterThanOrEqual">
      <formula>1</formula>
    </cfRule>
  </conditionalFormatting>
  <conditionalFormatting sqref="N262">
    <cfRule type="cellIs" dxfId="120" priority="49" stopIfTrue="1" operator="lessThanOrEqual">
      <formula>1</formula>
    </cfRule>
  </conditionalFormatting>
  <conditionalFormatting sqref="N210">
    <cfRule type="cellIs" dxfId="119" priority="52" stopIfTrue="1" operator="lessThanOrEqual">
      <formula>1</formula>
    </cfRule>
  </conditionalFormatting>
  <conditionalFormatting sqref="N274">
    <cfRule type="cellIs" dxfId="118" priority="48" stopIfTrue="1" operator="lessThanOrEqual">
      <formula>1</formula>
    </cfRule>
  </conditionalFormatting>
  <conditionalFormatting sqref="N249">
    <cfRule type="cellIs" dxfId="117" priority="51" stopIfTrue="1" operator="lessThanOrEqual">
      <formula>1</formula>
    </cfRule>
  </conditionalFormatting>
  <conditionalFormatting sqref="N223">
    <cfRule type="cellIs" dxfId="116" priority="50" stopIfTrue="1" operator="lessThanOrEqual">
      <formula>1</formula>
    </cfRule>
  </conditionalFormatting>
  <conditionalFormatting sqref="N286">
    <cfRule type="cellIs" dxfId="115" priority="46" stopIfTrue="1" operator="lessThanOrEqual">
      <formula>1</formula>
    </cfRule>
  </conditionalFormatting>
  <conditionalFormatting sqref="N298">
    <cfRule type="cellIs" dxfId="114" priority="45" stopIfTrue="1" operator="lessThanOrEqual">
      <formula>1</formula>
    </cfRule>
  </conditionalFormatting>
  <conditionalFormatting sqref="N285 N283 F287 B287">
    <cfRule type="cellIs" dxfId="113" priority="47" stopIfTrue="1" operator="greaterThanOrEqual">
      <formula>1</formula>
    </cfRule>
  </conditionalFormatting>
  <conditionalFormatting sqref="N310">
    <cfRule type="cellIs" dxfId="112" priority="44" stopIfTrue="1" operator="lessThanOrEqual">
      <formula>1</formula>
    </cfRule>
  </conditionalFormatting>
  <conditionalFormatting sqref="N460">
    <cfRule type="cellIs" dxfId="111" priority="43" stopIfTrue="1" operator="lessThanOrEqual">
      <formula>1</formula>
    </cfRule>
  </conditionalFormatting>
  <conditionalFormatting sqref="E486">
    <cfRule type="cellIs" dxfId="110" priority="42" stopIfTrue="1" operator="lessThanOrEqual">
      <formula>0.1</formula>
    </cfRule>
  </conditionalFormatting>
  <conditionalFormatting sqref="N323">
    <cfRule type="cellIs" dxfId="109" priority="41" stopIfTrue="1" operator="lessThanOrEqual">
      <formula>1</formula>
    </cfRule>
  </conditionalFormatting>
  <conditionalFormatting sqref="N94">
    <cfRule type="cellIs" dxfId="108" priority="29" stopIfTrue="1" operator="lessThanOrEqual">
      <formula>1</formula>
    </cfRule>
  </conditionalFormatting>
  <conditionalFormatting sqref="N180 N178 F182 B182 N170">
    <cfRule type="cellIs" dxfId="107" priority="39" stopIfTrue="1" operator="greaterThanOrEqual">
      <formula>1</formula>
    </cfRule>
  </conditionalFormatting>
  <conditionalFormatting sqref="N144 N142 F146 B146 N134">
    <cfRule type="cellIs" dxfId="106" priority="38" stopIfTrue="1" operator="greaterThanOrEqual">
      <formula>1</formula>
    </cfRule>
  </conditionalFormatting>
  <conditionalFormatting sqref="N133">
    <cfRule type="cellIs" dxfId="105" priority="36" stopIfTrue="1" operator="lessThanOrEqual">
      <formula>1</formula>
    </cfRule>
  </conditionalFormatting>
  <conditionalFormatting sqref="N120">
    <cfRule type="cellIs" dxfId="104" priority="37" stopIfTrue="1" operator="lessThanOrEqual">
      <formula>1</formula>
    </cfRule>
  </conditionalFormatting>
  <conditionalFormatting sqref="N145">
    <cfRule type="cellIs" dxfId="103" priority="35" stopIfTrue="1" operator="lessThanOrEqual">
      <formula>1</formula>
    </cfRule>
  </conditionalFormatting>
  <conditionalFormatting sqref="N157">
    <cfRule type="cellIs" dxfId="102" priority="33" stopIfTrue="1" operator="lessThanOrEqual">
      <formula>1</formula>
    </cfRule>
  </conditionalFormatting>
  <conditionalFormatting sqref="N169">
    <cfRule type="cellIs" dxfId="101" priority="32" stopIfTrue="1" operator="lessThanOrEqual">
      <formula>1</formula>
    </cfRule>
  </conditionalFormatting>
  <conditionalFormatting sqref="N156 N154 F158 B158">
    <cfRule type="cellIs" dxfId="100" priority="34" stopIfTrue="1" operator="greaterThanOrEqual">
      <formula>1</formula>
    </cfRule>
  </conditionalFormatting>
  <conditionalFormatting sqref="N181">
    <cfRule type="cellIs" dxfId="99" priority="31" stopIfTrue="1" operator="lessThanOrEqual">
      <formula>1</formula>
    </cfRule>
  </conditionalFormatting>
  <conditionalFormatting sqref="N436">
    <cfRule type="cellIs" dxfId="98" priority="28" stopIfTrue="1" operator="lessThanOrEqual">
      <formula>1</formula>
    </cfRule>
  </conditionalFormatting>
  <conditionalFormatting sqref="K400:M400">
    <cfRule type="cellIs" dxfId="97" priority="17" stopIfTrue="1" operator="greaterThanOrEqual">
      <formula>1</formula>
    </cfRule>
  </conditionalFormatting>
  <conditionalFormatting sqref="J424:M424">
    <cfRule type="cellIs" dxfId="96" priority="27" stopIfTrue="1" operator="greaterThanOrEqual">
      <formula>1</formula>
    </cfRule>
  </conditionalFormatting>
  <conditionalFormatting sqref="J388">
    <cfRule type="cellIs" dxfId="95" priority="26" stopIfTrue="1" operator="greaterThanOrEqual">
      <formula>1</formula>
    </cfRule>
  </conditionalFormatting>
  <conditionalFormatting sqref="J400">
    <cfRule type="cellIs" dxfId="94" priority="25" stopIfTrue="1" operator="greaterThanOrEqual">
      <formula>1</formula>
    </cfRule>
  </conditionalFormatting>
  <conditionalFormatting sqref="J311:M311">
    <cfRule type="cellIs" dxfId="93" priority="24" stopIfTrue="1" operator="greaterThanOrEqual">
      <formula>1</formula>
    </cfRule>
  </conditionalFormatting>
  <conditionalFormatting sqref="J275:M275">
    <cfRule type="cellIs" dxfId="92" priority="23" stopIfTrue="1" operator="greaterThanOrEqual">
      <formula>1</formula>
    </cfRule>
  </conditionalFormatting>
  <conditionalFormatting sqref="J287:M287">
    <cfRule type="cellIs" dxfId="91" priority="22" stopIfTrue="1" operator="greaterThanOrEqual">
      <formula>1</formula>
    </cfRule>
  </conditionalFormatting>
  <conditionalFormatting sqref="J182:M182">
    <cfRule type="cellIs" dxfId="90" priority="21" stopIfTrue="1" operator="greaterThanOrEqual">
      <formula>1</formula>
    </cfRule>
  </conditionalFormatting>
  <conditionalFormatting sqref="J146:M146">
    <cfRule type="cellIs" dxfId="89" priority="20" stopIfTrue="1" operator="greaterThanOrEqual">
      <formula>1</formula>
    </cfRule>
  </conditionalFormatting>
  <conditionalFormatting sqref="J158:M158">
    <cfRule type="cellIs" dxfId="88" priority="19" stopIfTrue="1" operator="greaterThanOrEqual">
      <formula>1</formula>
    </cfRule>
  </conditionalFormatting>
  <conditionalFormatting sqref="K388:M388">
    <cfRule type="cellIs" dxfId="87" priority="18" stopIfTrue="1" operator="greaterThanOrEqual">
      <formula>1</formula>
    </cfRule>
  </conditionalFormatting>
  <conditionalFormatting sqref="E450">
    <cfRule type="cellIs" dxfId="86" priority="16" stopIfTrue="1" operator="lessThanOrEqual">
      <formula>0.1</formula>
    </cfRule>
  </conditionalFormatting>
  <conditionalFormatting sqref="E498">
    <cfRule type="cellIs" dxfId="85" priority="15" stopIfTrue="1" operator="lessThanOrEqual">
      <formula>0.1</formula>
    </cfRule>
  </conditionalFormatting>
  <conditionalFormatting sqref="G424:I424">
    <cfRule type="cellIs" dxfId="84" priority="14" stopIfTrue="1" operator="greaterThanOrEqual">
      <formula>1</formula>
    </cfRule>
  </conditionalFormatting>
  <conditionalFormatting sqref="G388">
    <cfRule type="cellIs" dxfId="83" priority="13" stopIfTrue="1" operator="greaterThanOrEqual">
      <formula>1</formula>
    </cfRule>
  </conditionalFormatting>
  <conditionalFormatting sqref="G400">
    <cfRule type="cellIs" dxfId="82" priority="12" stopIfTrue="1" operator="greaterThanOrEqual">
      <formula>1</formula>
    </cfRule>
  </conditionalFormatting>
  <conditionalFormatting sqref="G311:I311">
    <cfRule type="cellIs" dxfId="81" priority="11" stopIfTrue="1" operator="greaterThanOrEqual">
      <formula>1</formula>
    </cfRule>
  </conditionalFormatting>
  <conditionalFormatting sqref="G275">
    <cfRule type="cellIs" dxfId="80" priority="10" stopIfTrue="1" operator="greaterThanOrEqual">
      <formula>1</formula>
    </cfRule>
  </conditionalFormatting>
  <conditionalFormatting sqref="G287">
    <cfRule type="cellIs" dxfId="79" priority="9" stopIfTrue="1" operator="greaterThanOrEqual">
      <formula>1</formula>
    </cfRule>
  </conditionalFormatting>
  <conditionalFormatting sqref="G182:I182">
    <cfRule type="cellIs" dxfId="78" priority="8" stopIfTrue="1" operator="greaterThanOrEqual">
      <formula>1</formula>
    </cfRule>
  </conditionalFormatting>
  <conditionalFormatting sqref="G146:I146">
    <cfRule type="cellIs" dxfId="77" priority="7" stopIfTrue="1" operator="greaterThanOrEqual">
      <formula>1</formula>
    </cfRule>
  </conditionalFormatting>
  <conditionalFormatting sqref="G158:I158">
    <cfRule type="cellIs" dxfId="76" priority="6" stopIfTrue="1" operator="greaterThanOrEqual">
      <formula>1</formula>
    </cfRule>
  </conditionalFormatting>
  <conditionalFormatting sqref="H275:I275">
    <cfRule type="cellIs" dxfId="75" priority="5" stopIfTrue="1" operator="greaterThanOrEqual">
      <formula>1</formula>
    </cfRule>
  </conditionalFormatting>
  <conditionalFormatting sqref="H287:I287">
    <cfRule type="cellIs" dxfId="74" priority="4" stopIfTrue="1" operator="greaterThanOrEqual">
      <formula>1</formula>
    </cfRule>
  </conditionalFormatting>
  <conditionalFormatting sqref="H388:I388">
    <cfRule type="cellIs" dxfId="73" priority="3" stopIfTrue="1" operator="greaterThanOrEqual">
      <formula>1</formula>
    </cfRule>
  </conditionalFormatting>
  <conditionalFormatting sqref="H400:I400">
    <cfRule type="cellIs" dxfId="72" priority="2" stopIfTrue="1" operator="greaterThanOrEqual">
      <formula>1</formula>
    </cfRule>
  </conditionalFormatting>
  <conditionalFormatting sqref="N194">
    <cfRule type="cellIs" dxfId="71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B833-2704-41C8-BB97-5B8D4270FAF1}">
  <sheetPr>
    <pageSetUpPr fitToPage="1"/>
  </sheetPr>
  <dimension ref="A1:R1230"/>
  <sheetViews>
    <sheetView workbookViewId="0">
      <selection activeCell="A2" sqref="A2:Q2"/>
    </sheetView>
  </sheetViews>
  <sheetFormatPr baseColWidth="10" defaultRowHeight="12.75"/>
  <cols>
    <col min="1" max="1" width="16" style="28" customWidth="1"/>
    <col min="2" max="2" width="15" style="28" customWidth="1"/>
    <col min="3" max="3" width="3.28515625" style="28" bestFit="1" customWidth="1"/>
    <col min="4" max="4" width="18.140625" style="28" customWidth="1"/>
    <col min="5" max="5" width="15.28515625" style="28" customWidth="1"/>
    <col min="6" max="6" width="14.85546875" style="28" bestFit="1" customWidth="1"/>
    <col min="7" max="7" width="14.85546875" style="28" customWidth="1"/>
    <col min="8" max="8" width="16.28515625" style="28" customWidth="1"/>
    <col min="9" max="9" width="16.42578125" style="28" customWidth="1"/>
    <col min="10" max="13" width="14.85546875" style="28" customWidth="1"/>
    <col min="14" max="14" width="12.42578125" style="28" customWidth="1"/>
    <col min="15" max="16384" width="11.42578125" style="28"/>
  </cols>
  <sheetData>
    <row r="1" spans="1:18">
      <c r="A1" s="236" t="s">
        <v>228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8"/>
      <c r="R1" s="45"/>
    </row>
    <row r="2" spans="1:18">
      <c r="A2" s="239" t="s">
        <v>362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1"/>
      <c r="R2" s="45"/>
    </row>
    <row r="3" spans="1:18">
      <c r="A3" s="90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  <c r="P3" s="30"/>
      <c r="Q3" s="82"/>
      <c r="R3" s="45"/>
    </row>
    <row r="4" spans="1:18">
      <c r="A4" s="90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  <c r="P4" s="30"/>
      <c r="Q4" s="82"/>
      <c r="R4" s="45"/>
    </row>
    <row r="5" spans="1:18">
      <c r="A5" s="91" t="s">
        <v>261</v>
      </c>
      <c r="B5" s="32"/>
      <c r="C5" s="32"/>
      <c r="D5" s="32"/>
      <c r="E5" s="29"/>
      <c r="F5" s="29"/>
      <c r="G5" s="29"/>
      <c r="H5" s="29"/>
      <c r="I5" s="29"/>
      <c r="J5" s="29"/>
      <c r="K5" s="29"/>
      <c r="L5" s="29"/>
      <c r="M5" s="29"/>
      <c r="N5" s="29"/>
      <c r="O5" s="227"/>
      <c r="P5" s="227"/>
      <c r="Q5" s="82"/>
      <c r="R5" s="45"/>
    </row>
    <row r="6" spans="1:18">
      <c r="A6" s="90"/>
      <c r="B6" s="29"/>
      <c r="C6" s="29"/>
      <c r="D6" s="29"/>
      <c r="E6" s="29"/>
      <c r="F6" s="29"/>
      <c r="G6" s="29"/>
      <c r="H6" s="187" t="s">
        <v>373</v>
      </c>
      <c r="I6" s="29"/>
      <c r="J6" s="29"/>
      <c r="K6" s="187" t="s">
        <v>353</v>
      </c>
      <c r="L6" s="29"/>
      <c r="M6" s="29"/>
      <c r="N6" s="29"/>
      <c r="O6" s="29" t="s">
        <v>220</v>
      </c>
      <c r="P6" s="29"/>
      <c r="Q6" s="81"/>
      <c r="R6" s="45"/>
    </row>
    <row r="7" spans="1:18" ht="12.75" customHeight="1">
      <c r="A7" s="228" t="s">
        <v>278</v>
      </c>
      <c r="B7" s="229"/>
      <c r="C7" s="229"/>
      <c r="D7" s="230"/>
      <c r="E7" s="230"/>
      <c r="F7" s="230"/>
      <c r="G7" s="202"/>
      <c r="H7" s="218" t="s">
        <v>374</v>
      </c>
      <c r="I7" s="218"/>
      <c r="J7" s="29"/>
      <c r="K7" s="225" t="str">
        <f>+"El peso promedio de venta de las capas que se terminaron de vender fue de "&amp;VALUE(D10)&amp;" kg."</f>
        <v>El peso promedio de venta de las capas que se terminaron de vender fue de 0 kg.</v>
      </c>
      <c r="L7" s="225"/>
      <c r="M7" s="225"/>
      <c r="N7" s="31"/>
      <c r="O7" s="32"/>
      <c r="P7" s="32"/>
      <c r="Q7" s="83"/>
      <c r="R7" s="45"/>
    </row>
    <row r="8" spans="1:18">
      <c r="A8" s="228"/>
      <c r="B8" s="229"/>
      <c r="C8" s="229"/>
      <c r="D8" s="230"/>
      <c r="E8" s="230"/>
      <c r="F8" s="230"/>
      <c r="G8" s="202"/>
      <c r="H8" s="219" t="s">
        <v>375</v>
      </c>
      <c r="I8" s="219"/>
      <c r="J8" s="29"/>
      <c r="K8" s="225"/>
      <c r="L8" s="225"/>
      <c r="M8" s="225"/>
      <c r="N8" s="29"/>
      <c r="O8" s="32"/>
      <c r="P8" s="32"/>
      <c r="Q8" s="83"/>
      <c r="R8" s="45"/>
    </row>
    <row r="9" spans="1:18">
      <c r="A9" s="200"/>
      <c r="B9" s="201"/>
      <c r="C9" s="201"/>
      <c r="D9" s="202"/>
      <c r="E9" s="202"/>
      <c r="F9" s="202"/>
      <c r="G9" s="202"/>
      <c r="H9" s="202"/>
      <c r="I9" s="202"/>
      <c r="J9" s="29"/>
      <c r="K9" s="225"/>
      <c r="L9" s="225"/>
      <c r="M9" s="225"/>
      <c r="N9" s="29"/>
      <c r="O9" s="32"/>
      <c r="P9" s="32"/>
      <c r="Q9" s="83"/>
      <c r="R9" s="45"/>
    </row>
    <row r="10" spans="1:18">
      <c r="A10" s="90" t="s">
        <v>262</v>
      </c>
      <c r="B10" s="29"/>
      <c r="C10" s="29" t="s">
        <v>221</v>
      </c>
      <c r="D10" s="125"/>
      <c r="E10" s="118"/>
      <c r="F10" s="33"/>
      <c r="G10" s="33"/>
      <c r="H10" s="33"/>
      <c r="I10" s="29"/>
      <c r="J10" s="29"/>
      <c r="K10" s="225"/>
      <c r="L10" s="225"/>
      <c r="M10" s="225"/>
      <c r="N10" s="45"/>
      <c r="O10" s="32"/>
      <c r="P10" s="32"/>
      <c r="Q10" s="83"/>
      <c r="R10" s="45"/>
    </row>
    <row r="11" spans="1:18">
      <c r="A11" s="90"/>
      <c r="B11" s="29"/>
      <c r="C11" s="29"/>
      <c r="D11" s="118"/>
      <c r="E11" s="118"/>
      <c r="F11" s="33"/>
      <c r="G11" s="33"/>
      <c r="H11" s="33"/>
      <c r="I11" s="33"/>
      <c r="J11" s="29"/>
      <c r="K11" s="29"/>
      <c r="L11" s="29"/>
      <c r="M11" s="29"/>
      <c r="N11" s="99"/>
      <c r="O11" s="32"/>
      <c r="P11" s="32"/>
      <c r="Q11" s="83"/>
      <c r="R11" s="45"/>
    </row>
    <row r="12" spans="1:18">
      <c r="A12" s="90"/>
      <c r="B12" s="29"/>
      <c r="C12" s="29"/>
      <c r="D12" s="29"/>
      <c r="E12" s="29"/>
      <c r="F12" s="42"/>
      <c r="G12" s="42"/>
      <c r="H12" s="42"/>
      <c r="I12" s="42"/>
      <c r="J12" s="29"/>
      <c r="K12" s="29"/>
      <c r="L12" s="29"/>
      <c r="M12" s="29"/>
      <c r="N12" s="29"/>
      <c r="O12" s="29"/>
      <c r="P12" s="29"/>
      <c r="Q12" s="81"/>
      <c r="R12" s="45"/>
    </row>
    <row r="13" spans="1:18">
      <c r="A13" s="92" t="s">
        <v>273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81"/>
      <c r="R13" s="45"/>
    </row>
    <row r="14" spans="1:18">
      <c r="A14" s="9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81"/>
      <c r="R14" s="45"/>
    </row>
    <row r="15" spans="1:18">
      <c r="A15" s="90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81"/>
      <c r="R15" s="45"/>
    </row>
    <row r="16" spans="1:18">
      <c r="A16" s="91" t="s">
        <v>263</v>
      </c>
      <c r="B16" s="32"/>
      <c r="C16" s="32"/>
      <c r="D16" s="32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27"/>
      <c r="P16" s="227"/>
      <c r="Q16" s="82"/>
      <c r="R16" s="45"/>
    </row>
    <row r="17" spans="1:18">
      <c r="A17" s="90"/>
      <c r="B17" s="29"/>
      <c r="C17" s="29"/>
      <c r="D17" s="29"/>
      <c r="E17" s="29"/>
      <c r="F17" s="29"/>
      <c r="G17" s="29"/>
      <c r="H17" s="187" t="s">
        <v>373</v>
      </c>
      <c r="I17" s="29"/>
      <c r="J17" s="29"/>
      <c r="K17" s="187" t="s">
        <v>353</v>
      </c>
      <c r="L17" s="29"/>
      <c r="M17" s="29"/>
      <c r="N17" s="29"/>
      <c r="O17" s="29" t="s">
        <v>220</v>
      </c>
      <c r="P17" s="29"/>
      <c r="Q17" s="81"/>
      <c r="R17" s="45"/>
    </row>
    <row r="18" spans="1:18" ht="12.75" customHeight="1">
      <c r="A18" s="228" t="s">
        <v>277</v>
      </c>
      <c r="B18" s="229"/>
      <c r="C18" s="229"/>
      <c r="D18" s="230"/>
      <c r="E18" s="230"/>
      <c r="F18" s="230"/>
      <c r="G18" s="202"/>
      <c r="H18" s="222" t="s">
        <v>376</v>
      </c>
      <c r="I18" s="222"/>
      <c r="J18" s="202"/>
      <c r="K18" s="225" t="str">
        <f>+"Los días en promedio que los cerdos pasaron en granga hasta el ultimo día de venta de las capas terminadas son "&amp;VALUE(D21)&amp;" "</f>
        <v xml:space="preserve">Los días en promedio que los cerdos pasaron en granga hasta el ultimo día de venta de las capas terminadas son 0 </v>
      </c>
      <c r="L18" s="225"/>
      <c r="M18" s="225"/>
      <c r="N18" s="29"/>
      <c r="O18" s="32"/>
      <c r="P18" s="32"/>
      <c r="Q18" s="83"/>
      <c r="R18" s="45"/>
    </row>
    <row r="19" spans="1:18">
      <c r="A19" s="228"/>
      <c r="B19" s="229"/>
      <c r="C19" s="229"/>
      <c r="D19" s="230"/>
      <c r="E19" s="230"/>
      <c r="F19" s="230"/>
      <c r="G19" s="202"/>
      <c r="H19" s="202"/>
      <c r="I19" s="202"/>
      <c r="J19" s="202"/>
      <c r="K19" s="225"/>
      <c r="L19" s="225"/>
      <c r="M19" s="225"/>
      <c r="N19" s="29"/>
      <c r="O19" s="32"/>
      <c r="P19" s="32"/>
      <c r="Q19" s="83"/>
      <c r="R19" s="45"/>
    </row>
    <row r="20" spans="1:18">
      <c r="A20" s="200"/>
      <c r="B20" s="201"/>
      <c r="C20" s="201"/>
      <c r="D20" s="202"/>
      <c r="E20" s="202"/>
      <c r="F20" s="202"/>
      <c r="G20" s="202"/>
      <c r="H20" s="202"/>
      <c r="I20" s="202"/>
      <c r="J20" s="202"/>
      <c r="K20" s="225"/>
      <c r="L20" s="225"/>
      <c r="M20" s="225"/>
      <c r="N20" s="29"/>
      <c r="O20" s="32"/>
      <c r="P20" s="32"/>
      <c r="Q20" s="83"/>
      <c r="R20" s="45"/>
    </row>
    <row r="21" spans="1:18">
      <c r="A21" s="90" t="s">
        <v>264</v>
      </c>
      <c r="B21" s="29"/>
      <c r="C21" s="29" t="s">
        <v>221</v>
      </c>
      <c r="D21" s="125"/>
      <c r="E21" s="118"/>
      <c r="F21" s="118"/>
      <c r="G21" s="118"/>
      <c r="H21" s="118"/>
      <c r="I21" s="118"/>
      <c r="J21" s="118"/>
      <c r="K21" s="225"/>
      <c r="L21" s="225"/>
      <c r="M21" s="225"/>
      <c r="N21" s="45"/>
      <c r="O21" s="32"/>
      <c r="P21" s="32"/>
      <c r="Q21" s="83"/>
      <c r="R21" s="45"/>
    </row>
    <row r="22" spans="1:18">
      <c r="A22" s="90"/>
      <c r="B22" s="29"/>
      <c r="C22" s="29"/>
      <c r="D22" s="29"/>
      <c r="E22" s="29"/>
      <c r="F22" s="34"/>
      <c r="G22" s="34"/>
      <c r="H22" s="34"/>
      <c r="I22" s="34"/>
      <c r="J22" s="34"/>
      <c r="K22" s="34"/>
      <c r="L22" s="34"/>
      <c r="M22" s="34"/>
      <c r="N22" s="35"/>
      <c r="O22" s="32"/>
      <c r="P22" s="32"/>
      <c r="Q22" s="83"/>
      <c r="R22" s="45"/>
    </row>
    <row r="23" spans="1:18">
      <c r="A23" s="90"/>
      <c r="B23" s="29"/>
      <c r="C23" s="29"/>
      <c r="D23" s="80"/>
      <c r="E23" s="203"/>
      <c r="F23" s="80"/>
      <c r="G23" s="80"/>
      <c r="H23" s="80"/>
      <c r="I23" s="80"/>
      <c r="J23" s="80"/>
      <c r="K23" s="80"/>
      <c r="L23" s="80"/>
      <c r="M23" s="80"/>
      <c r="N23" s="84"/>
      <c r="O23" s="29"/>
      <c r="P23" s="29"/>
      <c r="Q23" s="81"/>
      <c r="R23" s="45"/>
    </row>
    <row r="24" spans="1:18">
      <c r="A24" s="92" t="s">
        <v>272</v>
      </c>
      <c r="B24" s="29"/>
      <c r="C24" s="29"/>
      <c r="D24" s="29"/>
      <c r="E24" s="29"/>
      <c r="F24" s="80"/>
      <c r="G24" s="80"/>
      <c r="H24" s="80"/>
      <c r="I24" s="80"/>
      <c r="J24" s="80"/>
      <c r="K24" s="80"/>
      <c r="L24" s="80"/>
      <c r="M24" s="80"/>
      <c r="N24" s="29"/>
      <c r="O24" s="29"/>
      <c r="P24" s="29"/>
      <c r="Q24" s="81"/>
      <c r="R24" s="45"/>
    </row>
    <row r="25" spans="1:18">
      <c r="A25" s="90"/>
      <c r="B25" s="29"/>
      <c r="C25" s="29"/>
      <c r="D25" s="29"/>
      <c r="E25" s="29"/>
      <c r="F25" s="80"/>
      <c r="G25" s="80"/>
      <c r="H25" s="80"/>
      <c r="I25" s="80"/>
      <c r="J25" s="80"/>
      <c r="K25" s="80"/>
      <c r="L25" s="80"/>
      <c r="M25" s="80"/>
      <c r="N25" s="79"/>
      <c r="O25" s="29"/>
      <c r="P25" s="29"/>
      <c r="Q25" s="81"/>
      <c r="R25" s="45"/>
    </row>
    <row r="26" spans="1:18">
      <c r="A26" s="90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81"/>
      <c r="R26" s="45"/>
    </row>
    <row r="27" spans="1:18">
      <c r="A27" s="91" t="s">
        <v>265</v>
      </c>
      <c r="B27" s="32"/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27"/>
      <c r="P27" s="227"/>
      <c r="Q27" s="82"/>
      <c r="R27" s="45"/>
    </row>
    <row r="28" spans="1:18">
      <c r="A28" s="90"/>
      <c r="B28" s="29"/>
      <c r="C28" s="29"/>
      <c r="D28" s="29"/>
      <c r="E28" s="29"/>
      <c r="F28" s="29"/>
      <c r="G28" s="29"/>
      <c r="H28" s="187" t="s">
        <v>373</v>
      </c>
      <c r="I28" s="29"/>
      <c r="J28" s="29"/>
      <c r="K28" s="187" t="s">
        <v>353</v>
      </c>
      <c r="L28" s="29"/>
      <c r="M28" s="29"/>
      <c r="N28" s="29"/>
      <c r="O28" s="29" t="s">
        <v>220</v>
      </c>
      <c r="P28" s="29"/>
      <c r="Q28" s="81"/>
      <c r="R28" s="45"/>
    </row>
    <row r="29" spans="1:18" ht="12.75" customHeight="1">
      <c r="A29" s="228" t="s">
        <v>276</v>
      </c>
      <c r="B29" s="229"/>
      <c r="C29" s="229"/>
      <c r="D29" s="230"/>
      <c r="E29" s="230"/>
      <c r="F29" s="230"/>
      <c r="G29" s="202"/>
      <c r="H29" s="226" t="s">
        <v>377</v>
      </c>
      <c r="I29" s="226"/>
      <c r="J29" s="202"/>
      <c r="K29" s="225" t="str">
        <f>+"El costo promedio por cerdo de las capas que se terminaron de vender en el mes, es de $"&amp;VALUE(D32)&amp;" "</f>
        <v xml:space="preserve">El costo promedio por cerdo de las capas que se terminaron de vender en el mes, es de $0 </v>
      </c>
      <c r="L29" s="225"/>
      <c r="M29" s="225"/>
      <c r="N29" s="29"/>
      <c r="O29" s="32"/>
      <c r="P29" s="32"/>
      <c r="Q29" s="83"/>
      <c r="R29" s="45"/>
    </row>
    <row r="30" spans="1:18">
      <c r="A30" s="228"/>
      <c r="B30" s="229"/>
      <c r="C30" s="229"/>
      <c r="D30" s="230"/>
      <c r="E30" s="230"/>
      <c r="F30" s="230"/>
      <c r="G30" s="202"/>
      <c r="H30" s="219" t="s">
        <v>375</v>
      </c>
      <c r="I30" s="219"/>
      <c r="J30" s="202"/>
      <c r="K30" s="225"/>
      <c r="L30" s="225"/>
      <c r="M30" s="225"/>
      <c r="N30" s="29"/>
      <c r="O30" s="32"/>
      <c r="P30" s="32"/>
      <c r="Q30" s="83"/>
      <c r="R30" s="45"/>
    </row>
    <row r="31" spans="1:18">
      <c r="A31" s="200"/>
      <c r="B31" s="201"/>
      <c r="C31" s="201"/>
      <c r="D31" s="202"/>
      <c r="E31" s="202"/>
      <c r="F31" s="202"/>
      <c r="G31" s="202"/>
      <c r="H31" s="202"/>
      <c r="I31" s="202"/>
      <c r="J31" s="202"/>
      <c r="K31" s="225"/>
      <c r="L31" s="225"/>
      <c r="M31" s="225"/>
      <c r="N31" s="29"/>
      <c r="O31" s="32"/>
      <c r="P31" s="32"/>
      <c r="Q31" s="83"/>
      <c r="R31" s="45"/>
    </row>
    <row r="32" spans="1:18">
      <c r="A32" s="90" t="s">
        <v>265</v>
      </c>
      <c r="B32" s="29"/>
      <c r="C32" s="29" t="s">
        <v>221</v>
      </c>
      <c r="D32" s="150"/>
      <c r="E32" s="120"/>
      <c r="F32" s="33"/>
      <c r="G32" s="33"/>
      <c r="H32" s="33"/>
      <c r="I32" s="33"/>
      <c r="J32" s="33"/>
      <c r="K32" s="225"/>
      <c r="L32" s="225"/>
      <c r="M32" s="225"/>
      <c r="N32" s="45"/>
      <c r="O32" s="32"/>
      <c r="P32" s="32"/>
      <c r="Q32" s="83"/>
      <c r="R32" s="45"/>
    </row>
    <row r="33" spans="1:18">
      <c r="A33" s="90"/>
      <c r="B33" s="29"/>
      <c r="C33" s="29"/>
      <c r="D33" s="120"/>
      <c r="E33" s="120"/>
      <c r="F33" s="33"/>
      <c r="G33" s="33"/>
      <c r="H33" s="33"/>
      <c r="I33" s="33"/>
      <c r="J33" s="33"/>
      <c r="K33" s="33"/>
      <c r="L33" s="33"/>
      <c r="M33" s="33"/>
      <c r="N33" s="86"/>
      <c r="O33" s="32"/>
      <c r="P33" s="32"/>
      <c r="Q33" s="83"/>
      <c r="R33" s="45"/>
    </row>
    <row r="34" spans="1:18">
      <c r="A34" s="90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81"/>
      <c r="R34" s="45"/>
    </row>
    <row r="35" spans="1:18">
      <c r="A35" s="90"/>
      <c r="B35" s="29"/>
      <c r="C35" s="2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29"/>
      <c r="P35" s="29"/>
      <c r="Q35" s="81"/>
      <c r="R35" s="45"/>
    </row>
    <row r="36" spans="1:18">
      <c r="A36" s="92" t="s">
        <v>272</v>
      </c>
      <c r="B36" s="29"/>
      <c r="C36" s="2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29"/>
      <c r="P36" s="29"/>
      <c r="Q36" s="81"/>
      <c r="R36" s="45"/>
    </row>
    <row r="37" spans="1:18">
      <c r="A37" s="90"/>
      <c r="B37" s="29"/>
      <c r="C37" s="29"/>
      <c r="D37" s="36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81"/>
      <c r="R37" s="45"/>
    </row>
    <row r="38" spans="1:18">
      <c r="A38" s="90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81"/>
      <c r="R38" s="45"/>
    </row>
    <row r="39" spans="1:18">
      <c r="A39" s="91" t="s">
        <v>284</v>
      </c>
      <c r="B39" s="32"/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27"/>
      <c r="P39" s="227"/>
      <c r="Q39" s="82"/>
      <c r="R39" s="45"/>
    </row>
    <row r="40" spans="1:18">
      <c r="A40" s="90"/>
      <c r="B40" s="29"/>
      <c r="C40" s="29"/>
      <c r="D40" s="29"/>
      <c r="E40" s="29"/>
      <c r="F40" s="29"/>
      <c r="G40" s="29"/>
      <c r="H40" s="187" t="s">
        <v>373</v>
      </c>
      <c r="I40" s="29"/>
      <c r="J40" s="29"/>
      <c r="K40" s="187" t="s">
        <v>353</v>
      </c>
      <c r="L40" s="29"/>
      <c r="M40" s="29"/>
      <c r="N40" s="29"/>
      <c r="O40" s="29" t="s">
        <v>220</v>
      </c>
      <c r="P40" s="29"/>
      <c r="Q40" s="81"/>
      <c r="R40" s="45"/>
    </row>
    <row r="41" spans="1:18" ht="12.75" customHeight="1">
      <c r="A41" s="228" t="s">
        <v>286</v>
      </c>
      <c r="B41" s="229"/>
      <c r="C41" s="229"/>
      <c r="D41" s="230"/>
      <c r="E41" s="230"/>
      <c r="F41" s="230"/>
      <c r="G41" s="202"/>
      <c r="H41" s="226" t="s">
        <v>377</v>
      </c>
      <c r="I41" s="226"/>
      <c r="J41" s="202"/>
      <c r="K41" s="225" t="str">
        <f>+"El costo promedio de los kilos vendidos  de las capas vendidas por completo en el mes, es de $"&amp;VALUE(D44)&amp;" "</f>
        <v xml:space="preserve">El costo promedio de los kilos vendidos  de las capas vendidas por completo en el mes, es de $0 </v>
      </c>
      <c r="L41" s="225"/>
      <c r="M41" s="225"/>
      <c r="N41" s="29"/>
      <c r="O41" s="32"/>
      <c r="P41" s="32"/>
      <c r="Q41" s="83"/>
      <c r="R41" s="45"/>
    </row>
    <row r="42" spans="1:18">
      <c r="A42" s="228"/>
      <c r="B42" s="229"/>
      <c r="C42" s="229"/>
      <c r="D42" s="230"/>
      <c r="E42" s="230"/>
      <c r="F42" s="230"/>
      <c r="G42" s="202"/>
      <c r="H42" s="219" t="s">
        <v>374</v>
      </c>
      <c r="I42" s="219"/>
      <c r="J42" s="202"/>
      <c r="K42" s="225"/>
      <c r="L42" s="225"/>
      <c r="M42" s="225"/>
      <c r="N42" s="29"/>
      <c r="O42" s="32"/>
      <c r="P42" s="32"/>
      <c r="Q42" s="83"/>
      <c r="R42" s="45"/>
    </row>
    <row r="43" spans="1:18">
      <c r="A43" s="200"/>
      <c r="B43" s="201"/>
      <c r="C43" s="201"/>
      <c r="D43" s="202"/>
      <c r="E43" s="202"/>
      <c r="F43" s="202"/>
      <c r="G43" s="202"/>
      <c r="H43" s="202"/>
      <c r="I43" s="202"/>
      <c r="J43" s="202"/>
      <c r="K43" s="225"/>
      <c r="L43" s="225"/>
      <c r="M43" s="225"/>
      <c r="N43" s="29"/>
      <c r="O43" s="32"/>
      <c r="P43" s="32"/>
      <c r="Q43" s="83"/>
      <c r="R43" s="45"/>
    </row>
    <row r="44" spans="1:18">
      <c r="A44" s="90" t="s">
        <v>284</v>
      </c>
      <c r="B44" s="29"/>
      <c r="C44" s="29" t="s">
        <v>221</v>
      </c>
      <c r="D44" s="150"/>
      <c r="E44" s="120"/>
      <c r="F44" s="33"/>
      <c r="G44" s="33"/>
      <c r="J44" s="33"/>
      <c r="K44" s="225"/>
      <c r="L44" s="225"/>
      <c r="M44" s="225"/>
      <c r="N44" s="45"/>
      <c r="O44" s="32"/>
      <c r="P44" s="32"/>
      <c r="Q44" s="83"/>
      <c r="R44" s="45"/>
    </row>
    <row r="45" spans="1:18">
      <c r="A45" s="90"/>
      <c r="B45" s="29"/>
      <c r="C45" s="29"/>
      <c r="D45" s="120"/>
      <c r="E45" s="120"/>
      <c r="F45" s="33"/>
      <c r="G45" s="33"/>
      <c r="H45" s="33"/>
      <c r="I45" s="33"/>
      <c r="J45" s="33"/>
      <c r="K45" s="33"/>
      <c r="L45" s="33"/>
      <c r="M45" s="33"/>
      <c r="N45" s="86"/>
      <c r="O45" s="32"/>
      <c r="P45" s="32"/>
      <c r="Q45" s="83"/>
      <c r="R45" s="45"/>
    </row>
    <row r="46" spans="1:18">
      <c r="A46" s="9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81"/>
      <c r="R46" s="45"/>
    </row>
    <row r="47" spans="1:18">
      <c r="A47" s="90"/>
      <c r="B47" s="29"/>
      <c r="C47" s="29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29"/>
      <c r="P47" s="29"/>
      <c r="Q47" s="81"/>
      <c r="R47" s="45"/>
    </row>
    <row r="48" spans="1:18">
      <c r="A48" s="92" t="s">
        <v>272</v>
      </c>
      <c r="B48" s="29"/>
      <c r="C48" s="29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29"/>
      <c r="P48" s="29"/>
      <c r="Q48" s="81"/>
      <c r="R48" s="45"/>
    </row>
    <row r="49" spans="1:18">
      <c r="A49" s="90"/>
      <c r="B49" s="29"/>
      <c r="C49" s="29"/>
      <c r="D49" s="36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81"/>
      <c r="R49" s="45"/>
    </row>
    <row r="50" spans="1:18">
      <c r="A50" s="90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81"/>
      <c r="R50" s="45"/>
    </row>
    <row r="51" spans="1:18">
      <c r="A51" s="91" t="s">
        <v>285</v>
      </c>
      <c r="B51" s="32"/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27"/>
      <c r="P51" s="227"/>
      <c r="Q51" s="82"/>
      <c r="R51" s="45"/>
    </row>
    <row r="52" spans="1:18">
      <c r="A52" s="90"/>
      <c r="B52" s="29"/>
      <c r="C52" s="29"/>
      <c r="D52" s="29"/>
      <c r="E52" s="29"/>
      <c r="F52" s="29"/>
      <c r="G52" s="29"/>
      <c r="H52" s="187" t="s">
        <v>373</v>
      </c>
      <c r="I52" s="29"/>
      <c r="J52" s="29"/>
      <c r="K52" s="187" t="s">
        <v>353</v>
      </c>
      <c r="L52" s="29"/>
      <c r="M52" s="29"/>
      <c r="N52" s="29"/>
      <c r="O52" s="29" t="s">
        <v>220</v>
      </c>
      <c r="P52" s="29"/>
      <c r="Q52" s="81"/>
      <c r="R52" s="45"/>
    </row>
    <row r="53" spans="1:18" ht="12.75" customHeight="1">
      <c r="A53" s="228" t="s">
        <v>310</v>
      </c>
      <c r="B53" s="229"/>
      <c r="C53" s="229"/>
      <c r="D53" s="230"/>
      <c r="E53" s="230"/>
      <c r="F53" s="230"/>
      <c r="G53" s="202"/>
      <c r="H53" s="226" t="s">
        <v>378</v>
      </c>
      <c r="I53" s="226"/>
      <c r="J53" s="202"/>
      <c r="K53" s="225" t="str">
        <f>+"El precio promedio de  venta por kilo  de las capas vendidas por completo en el mes, es de $"&amp;VALUE(D56)&amp;" "</f>
        <v xml:space="preserve">El precio promedio de  venta por kilo  de las capas vendidas por completo en el mes, es de $0 </v>
      </c>
      <c r="L53" s="225"/>
      <c r="M53" s="225"/>
      <c r="N53" s="29"/>
      <c r="O53" s="32"/>
      <c r="P53" s="32"/>
      <c r="Q53" s="83"/>
      <c r="R53" s="45"/>
    </row>
    <row r="54" spans="1:18">
      <c r="A54" s="228"/>
      <c r="B54" s="229"/>
      <c r="C54" s="229"/>
      <c r="D54" s="230"/>
      <c r="E54" s="230"/>
      <c r="F54" s="230"/>
      <c r="G54" s="202"/>
      <c r="H54" s="219" t="s">
        <v>374</v>
      </c>
      <c r="I54" s="219"/>
      <c r="J54" s="202"/>
      <c r="K54" s="225"/>
      <c r="L54" s="225"/>
      <c r="M54" s="225"/>
      <c r="N54" s="29"/>
      <c r="O54" s="32"/>
      <c r="P54" s="32"/>
      <c r="Q54" s="83"/>
      <c r="R54" s="45"/>
    </row>
    <row r="55" spans="1:18">
      <c r="A55" s="200"/>
      <c r="B55" s="201"/>
      <c r="C55" s="201"/>
      <c r="D55" s="202"/>
      <c r="E55" s="202"/>
      <c r="F55" s="202"/>
      <c r="G55" s="202"/>
      <c r="H55" s="202"/>
      <c r="I55" s="202"/>
      <c r="J55" s="202"/>
      <c r="K55" s="225"/>
      <c r="L55" s="225"/>
      <c r="M55" s="225"/>
      <c r="N55" s="29"/>
      <c r="O55" s="32"/>
      <c r="P55" s="32"/>
      <c r="Q55" s="83"/>
      <c r="R55" s="45"/>
    </row>
    <row r="56" spans="1:18">
      <c r="A56" s="90" t="s">
        <v>285</v>
      </c>
      <c r="B56" s="29"/>
      <c r="C56" s="29" t="s">
        <v>221</v>
      </c>
      <c r="D56" s="150"/>
      <c r="E56" s="120"/>
      <c r="F56" s="33"/>
      <c r="G56" s="33"/>
      <c r="H56" s="33"/>
      <c r="I56" s="33"/>
      <c r="J56" s="33"/>
      <c r="K56" s="225"/>
      <c r="L56" s="225"/>
      <c r="M56" s="225"/>
      <c r="N56" s="45"/>
      <c r="O56" s="32"/>
      <c r="P56" s="32"/>
      <c r="Q56" s="83"/>
      <c r="R56" s="45"/>
    </row>
    <row r="57" spans="1:18">
      <c r="A57" s="90"/>
      <c r="B57" s="29"/>
      <c r="C57" s="29"/>
      <c r="D57" s="120"/>
      <c r="E57" s="120"/>
      <c r="F57" s="33"/>
      <c r="G57" s="33"/>
      <c r="H57" s="33"/>
      <c r="I57" s="33"/>
      <c r="J57" s="33"/>
      <c r="K57" s="33"/>
      <c r="L57" s="33"/>
      <c r="M57" s="33"/>
      <c r="N57" s="86"/>
      <c r="O57" s="32"/>
      <c r="P57" s="32"/>
      <c r="Q57" s="83"/>
      <c r="R57" s="45"/>
    </row>
    <row r="58" spans="1:18">
      <c r="A58" s="90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81"/>
      <c r="R58" s="45"/>
    </row>
    <row r="59" spans="1:18">
      <c r="A59" s="90"/>
      <c r="B59" s="29"/>
      <c r="C59" s="29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29"/>
      <c r="P59" s="29"/>
      <c r="Q59" s="81"/>
      <c r="R59" s="45"/>
    </row>
    <row r="60" spans="1:18">
      <c r="A60" s="92" t="s">
        <v>272</v>
      </c>
      <c r="B60" s="29"/>
      <c r="C60" s="29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29"/>
      <c r="P60" s="29"/>
      <c r="Q60" s="81"/>
      <c r="R60" s="45"/>
    </row>
    <row r="61" spans="1:18">
      <c r="A61" s="92"/>
      <c r="B61" s="29"/>
      <c r="C61" s="29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29"/>
      <c r="P61" s="29"/>
      <c r="Q61" s="81"/>
      <c r="R61" s="45"/>
    </row>
    <row r="62" spans="1:18">
      <c r="A62" s="90"/>
      <c r="B62" s="29"/>
      <c r="C62" s="29"/>
      <c r="D62" s="36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81"/>
      <c r="R62" s="45"/>
    </row>
    <row r="63" spans="1:18">
      <c r="A63" s="91" t="s">
        <v>307</v>
      </c>
      <c r="B63" s="32"/>
      <c r="C63" s="32"/>
      <c r="D63" s="32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27"/>
      <c r="P63" s="227"/>
      <c r="Q63" s="82"/>
      <c r="R63" s="45"/>
    </row>
    <row r="64" spans="1:18" ht="12.75" customHeight="1">
      <c r="A64" s="90"/>
      <c r="B64" s="29"/>
      <c r="C64" s="29"/>
      <c r="D64" s="29"/>
      <c r="E64" s="29"/>
      <c r="F64" s="29"/>
      <c r="G64" s="29"/>
      <c r="H64" s="187" t="s">
        <v>373</v>
      </c>
      <c r="I64" s="29"/>
      <c r="J64" s="29"/>
      <c r="K64" s="187" t="s">
        <v>353</v>
      </c>
      <c r="L64" s="29"/>
      <c r="M64" s="29"/>
      <c r="N64" s="29"/>
      <c r="O64" s="29" t="s">
        <v>220</v>
      </c>
      <c r="P64" s="29"/>
      <c r="Q64" s="81"/>
      <c r="R64" s="45"/>
    </row>
    <row r="65" spans="1:18" ht="12.75" customHeight="1">
      <c r="A65" s="228" t="s">
        <v>313</v>
      </c>
      <c r="B65" s="229"/>
      <c r="C65" s="229"/>
      <c r="D65" s="230"/>
      <c r="E65" s="230"/>
      <c r="F65" s="230"/>
      <c r="G65" s="202"/>
      <c r="H65" s="218" t="s">
        <v>379</v>
      </c>
      <c r="I65" s="218"/>
      <c r="J65" s="202"/>
      <c r="K65" s="225" t="str">
        <f>+"Desde que nacio en sistema por cada "&amp;VALUE(D68)&amp;" kg de alimento que consumia un cerdo aumentaba un kg de peso. "</f>
        <v xml:space="preserve">Desde que nacio en sistema por cada 0 kg de alimento que consumia un cerdo aumentaba un kg de peso. </v>
      </c>
      <c r="L65" s="225"/>
      <c r="M65" s="225"/>
      <c r="N65" s="29"/>
      <c r="O65" s="32"/>
      <c r="P65" s="32"/>
      <c r="Q65" s="83"/>
      <c r="R65" s="45"/>
    </row>
    <row r="66" spans="1:18">
      <c r="A66" s="228"/>
      <c r="B66" s="229"/>
      <c r="C66" s="229"/>
      <c r="D66" s="230"/>
      <c r="E66" s="230"/>
      <c r="F66" s="230"/>
      <c r="G66" s="202"/>
      <c r="H66" s="219" t="s">
        <v>380</v>
      </c>
      <c r="I66" s="219"/>
      <c r="J66" s="202"/>
      <c r="K66" s="225"/>
      <c r="L66" s="225"/>
      <c r="M66" s="225"/>
      <c r="N66" s="29"/>
      <c r="O66" s="32"/>
      <c r="P66" s="32"/>
      <c r="Q66" s="83"/>
      <c r="R66" s="45"/>
    </row>
    <row r="67" spans="1:18">
      <c r="A67" s="200"/>
      <c r="B67" s="201"/>
      <c r="C67" s="201"/>
      <c r="D67" s="202"/>
      <c r="E67" s="202"/>
      <c r="F67" s="202"/>
      <c r="G67" s="202"/>
      <c r="H67" s="202"/>
      <c r="I67" s="202"/>
      <c r="J67" s="202"/>
      <c r="K67" s="225"/>
      <c r="L67" s="225"/>
      <c r="M67" s="225"/>
      <c r="N67" s="29"/>
      <c r="O67" s="32"/>
      <c r="P67" s="32"/>
      <c r="Q67" s="83"/>
      <c r="R67" s="45"/>
    </row>
    <row r="68" spans="1:18">
      <c r="A68" s="90" t="s">
        <v>307</v>
      </c>
      <c r="B68" s="29"/>
      <c r="C68" s="29" t="s">
        <v>221</v>
      </c>
      <c r="D68" s="124"/>
      <c r="E68" s="120"/>
      <c r="F68" s="33"/>
      <c r="G68" s="33"/>
      <c r="H68" s="33"/>
      <c r="I68" s="33"/>
      <c r="J68" s="33"/>
      <c r="K68" s="225"/>
      <c r="L68" s="225"/>
      <c r="M68" s="225"/>
      <c r="N68" s="45"/>
      <c r="O68" s="32"/>
      <c r="P68" s="32"/>
      <c r="Q68" s="83"/>
      <c r="R68" s="45"/>
    </row>
    <row r="69" spans="1:18">
      <c r="A69" s="90"/>
      <c r="B69" s="29"/>
      <c r="C69" s="29"/>
      <c r="D69" s="120"/>
      <c r="E69" s="120"/>
      <c r="F69" s="33"/>
      <c r="G69" s="33"/>
      <c r="H69" s="33"/>
      <c r="I69" s="33"/>
      <c r="J69" s="33"/>
      <c r="K69" s="33"/>
      <c r="L69" s="33"/>
      <c r="M69" s="33"/>
      <c r="N69" s="86"/>
      <c r="O69" s="32"/>
      <c r="P69" s="32"/>
      <c r="Q69" s="83"/>
      <c r="R69" s="45"/>
    </row>
    <row r="70" spans="1:18">
      <c r="A70" s="90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81"/>
      <c r="R70" s="45"/>
    </row>
    <row r="71" spans="1:18">
      <c r="A71" s="90"/>
      <c r="B71" s="29"/>
      <c r="C71" s="29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29"/>
      <c r="P71" s="29"/>
      <c r="Q71" s="81"/>
      <c r="R71" s="45"/>
    </row>
    <row r="72" spans="1:18">
      <c r="A72" s="92" t="s">
        <v>272</v>
      </c>
      <c r="B72" s="29"/>
      <c r="C72" s="29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29"/>
      <c r="P72" s="29"/>
      <c r="Q72" s="81"/>
      <c r="R72" s="45"/>
    </row>
    <row r="73" spans="1:18">
      <c r="A73" s="92"/>
      <c r="B73" s="29"/>
      <c r="C73" s="29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29"/>
      <c r="P73" s="29"/>
      <c r="Q73" s="81"/>
      <c r="R73" s="45"/>
    </row>
    <row r="74" spans="1:18">
      <c r="A74" s="90"/>
      <c r="B74" s="29"/>
      <c r="C74" s="29"/>
      <c r="D74" s="36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81"/>
      <c r="R74" s="45"/>
    </row>
    <row r="75" spans="1:18">
      <c r="A75" s="91" t="s">
        <v>308</v>
      </c>
      <c r="B75" s="32"/>
      <c r="C75" s="32"/>
      <c r="D75" s="32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27"/>
      <c r="P75" s="227"/>
      <c r="Q75" s="82"/>
      <c r="R75" s="45"/>
    </row>
    <row r="76" spans="1:18">
      <c r="A76" s="90"/>
      <c r="B76" s="29"/>
      <c r="C76" s="29"/>
      <c r="D76" s="29"/>
      <c r="E76" s="29"/>
      <c r="F76" s="29"/>
      <c r="G76" s="29"/>
      <c r="H76" s="187" t="s">
        <v>373</v>
      </c>
      <c r="I76" s="29"/>
      <c r="J76" s="29"/>
      <c r="K76" s="187" t="s">
        <v>353</v>
      </c>
      <c r="L76" s="29"/>
      <c r="M76" s="29"/>
      <c r="N76" s="29"/>
      <c r="O76" s="29" t="s">
        <v>220</v>
      </c>
      <c r="P76" s="29"/>
      <c r="Q76" s="81"/>
      <c r="R76" s="45"/>
    </row>
    <row r="77" spans="1:18" ht="12.75" customHeight="1">
      <c r="A77" s="228" t="s">
        <v>314</v>
      </c>
      <c r="B77" s="229"/>
      <c r="C77" s="229"/>
      <c r="D77" s="230"/>
      <c r="E77" s="230"/>
      <c r="F77" s="230"/>
      <c r="G77" s="202"/>
      <c r="H77" s="218" t="s">
        <v>381</v>
      </c>
      <c r="I77" s="218"/>
      <c r="J77" s="202"/>
      <c r="K77" s="225" t="str">
        <f>+"A la empresa le costo $"&amp;VALUE(D80)&amp;" para que un cerdo aumentara un kg de peso desde que nacio en destete. "</f>
        <v xml:space="preserve">A la empresa le costo $0 para que un cerdo aumentara un kg de peso desde que nacio en destete. </v>
      </c>
      <c r="L77" s="225"/>
      <c r="M77" s="225"/>
      <c r="N77" s="29"/>
      <c r="O77" s="32"/>
      <c r="P77" s="32"/>
      <c r="Q77" s="83"/>
      <c r="R77" s="45"/>
    </row>
    <row r="78" spans="1:18">
      <c r="A78" s="228"/>
      <c r="B78" s="229"/>
      <c r="C78" s="229"/>
      <c r="D78" s="230"/>
      <c r="E78" s="230"/>
      <c r="F78" s="230"/>
      <c r="G78" s="202"/>
      <c r="H78" s="219" t="s">
        <v>380</v>
      </c>
      <c r="I78" s="219"/>
      <c r="J78" s="202"/>
      <c r="K78" s="225"/>
      <c r="L78" s="225"/>
      <c r="M78" s="225"/>
      <c r="N78" s="29"/>
      <c r="O78" s="32"/>
      <c r="P78" s="32"/>
      <c r="Q78" s="83"/>
      <c r="R78" s="45"/>
    </row>
    <row r="79" spans="1:18">
      <c r="A79" s="200"/>
      <c r="B79" s="201"/>
      <c r="C79" s="201"/>
      <c r="D79" s="202"/>
      <c r="E79" s="202"/>
      <c r="F79" s="202"/>
      <c r="G79" s="202"/>
      <c r="H79" s="202"/>
      <c r="I79" s="202"/>
      <c r="J79" s="202"/>
      <c r="K79" s="225"/>
      <c r="L79" s="225"/>
      <c r="M79" s="225"/>
      <c r="N79" s="29"/>
      <c r="O79" s="32"/>
      <c r="P79" s="32"/>
      <c r="Q79" s="83"/>
      <c r="R79" s="45"/>
    </row>
    <row r="80" spans="1:18">
      <c r="A80" s="90" t="s">
        <v>308</v>
      </c>
      <c r="B80" s="29"/>
      <c r="C80" s="29" t="s">
        <v>221</v>
      </c>
      <c r="D80" s="150"/>
      <c r="E80" s="120"/>
      <c r="F80" s="33"/>
      <c r="G80" s="33"/>
      <c r="H80" s="33"/>
      <c r="I80" s="33"/>
      <c r="J80" s="33"/>
      <c r="K80" s="225"/>
      <c r="L80" s="225"/>
      <c r="M80" s="225"/>
      <c r="N80" s="45"/>
      <c r="O80" s="32"/>
      <c r="P80" s="32"/>
      <c r="Q80" s="83"/>
      <c r="R80" s="45"/>
    </row>
    <row r="81" spans="1:18">
      <c r="A81" s="90"/>
      <c r="B81" s="29"/>
      <c r="C81" s="29"/>
      <c r="D81" s="120"/>
      <c r="E81" s="120"/>
      <c r="F81" s="33"/>
      <c r="G81" s="33"/>
      <c r="H81" s="33"/>
      <c r="I81" s="33"/>
      <c r="J81" s="33"/>
      <c r="K81" s="33"/>
      <c r="L81" s="33"/>
      <c r="M81" s="33"/>
      <c r="N81" s="86"/>
      <c r="O81" s="32"/>
      <c r="P81" s="32"/>
      <c r="Q81" s="83"/>
      <c r="R81" s="45"/>
    </row>
    <row r="82" spans="1:18">
      <c r="A82" s="90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81"/>
      <c r="R82" s="45"/>
    </row>
    <row r="83" spans="1:18">
      <c r="A83" s="90"/>
      <c r="B83" s="29"/>
      <c r="C83" s="29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29"/>
      <c r="P83" s="29"/>
      <c r="Q83" s="81"/>
      <c r="R83" s="45"/>
    </row>
    <row r="84" spans="1:18">
      <c r="A84" s="92" t="s">
        <v>272</v>
      </c>
      <c r="B84" s="29"/>
      <c r="C84" s="29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29"/>
      <c r="P84" s="29"/>
      <c r="Q84" s="81"/>
      <c r="R84" s="45"/>
    </row>
    <row r="85" spans="1:18">
      <c r="A85" s="92"/>
      <c r="B85" s="29"/>
      <c r="C85" s="29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29"/>
      <c r="P85" s="29"/>
      <c r="Q85" s="81"/>
      <c r="R85" s="45"/>
    </row>
    <row r="86" spans="1:18">
      <c r="A86" s="90"/>
      <c r="B86" s="29"/>
      <c r="C86" s="29"/>
      <c r="D86" s="36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81"/>
      <c r="R86" s="45"/>
    </row>
    <row r="87" spans="1:18" ht="15.75">
      <c r="A87" s="254" t="s">
        <v>302</v>
      </c>
      <c r="B87" s="255"/>
      <c r="C87" s="255"/>
      <c r="D87" s="255"/>
      <c r="E87" s="255"/>
      <c r="F87" s="255"/>
      <c r="G87" s="255"/>
      <c r="H87" s="255"/>
      <c r="I87" s="255"/>
      <c r="J87" s="255"/>
      <c r="K87" s="255"/>
      <c r="L87" s="255"/>
      <c r="M87" s="255"/>
      <c r="N87" s="255"/>
      <c r="O87" s="255"/>
      <c r="P87" s="255"/>
      <c r="Q87" s="256"/>
      <c r="R87" s="45"/>
    </row>
    <row r="88" spans="1:18">
      <c r="A88" s="91" t="s">
        <v>303</v>
      </c>
      <c r="B88" s="32"/>
      <c r="C88" s="32"/>
      <c r="D88" s="32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27"/>
      <c r="P88" s="227"/>
      <c r="Q88" s="82"/>
      <c r="R88" s="45"/>
    </row>
    <row r="89" spans="1:18">
      <c r="A89" s="90"/>
      <c r="B89" s="29"/>
      <c r="C89" s="29"/>
      <c r="D89" s="29"/>
      <c r="E89" s="29"/>
      <c r="F89" s="29"/>
      <c r="G89" s="29"/>
      <c r="H89" s="187" t="s">
        <v>373</v>
      </c>
      <c r="I89" s="29"/>
      <c r="J89" s="29"/>
      <c r="K89" s="187" t="s">
        <v>353</v>
      </c>
      <c r="L89" s="29"/>
      <c r="M89" s="29"/>
      <c r="N89" s="29"/>
      <c r="O89" s="29" t="s">
        <v>220</v>
      </c>
      <c r="P89" s="29"/>
      <c r="Q89" s="81"/>
      <c r="R89" s="45"/>
    </row>
    <row r="90" spans="1:18" ht="12.75" customHeight="1">
      <c r="A90" s="228" t="s">
        <v>309</v>
      </c>
      <c r="B90" s="229"/>
      <c r="C90" s="229"/>
      <c r="D90" s="230"/>
      <c r="E90" s="230"/>
      <c r="F90" s="230"/>
      <c r="G90" s="202"/>
      <c r="H90" s="218" t="s">
        <v>382</v>
      </c>
      <c r="I90" s="218"/>
      <c r="J90" s="202"/>
      <c r="K90" s="225" t="str">
        <f>+"Al momento de pasar los cerdos a destete cada uno costaba $"&amp;VALUE(D93)&amp;"  "</f>
        <v xml:space="preserve">Al momento de pasar los cerdos a destete cada uno costaba $0  </v>
      </c>
      <c r="L90" s="225"/>
      <c r="M90" s="225"/>
      <c r="N90" s="29"/>
      <c r="O90" s="32"/>
      <c r="P90" s="32"/>
      <c r="Q90" s="83"/>
      <c r="R90" s="45"/>
    </row>
    <row r="91" spans="1:18">
      <c r="A91" s="228"/>
      <c r="B91" s="229"/>
      <c r="C91" s="229"/>
      <c r="D91" s="230"/>
      <c r="E91" s="230"/>
      <c r="F91" s="230"/>
      <c r="G91" s="202"/>
      <c r="H91" s="219" t="s">
        <v>383</v>
      </c>
      <c r="I91" s="219"/>
      <c r="J91" s="202"/>
      <c r="K91" s="225"/>
      <c r="L91" s="225"/>
      <c r="M91" s="225"/>
      <c r="N91" s="29"/>
      <c r="O91" s="32"/>
      <c r="P91" s="32"/>
      <c r="Q91" s="83"/>
      <c r="R91" s="45"/>
    </row>
    <row r="92" spans="1:18">
      <c r="A92" s="90"/>
      <c r="B92" s="29"/>
      <c r="C92" s="29"/>
      <c r="D92" s="29"/>
      <c r="E92" s="29"/>
      <c r="F92" s="29"/>
      <c r="G92" s="29"/>
      <c r="H92" s="29"/>
      <c r="I92" s="29"/>
      <c r="J92" s="29"/>
      <c r="K92" s="225"/>
      <c r="L92" s="225"/>
      <c r="M92" s="225"/>
      <c r="N92" s="29"/>
      <c r="O92" s="32"/>
      <c r="P92" s="32"/>
      <c r="Q92" s="83"/>
      <c r="R92" s="45"/>
    </row>
    <row r="93" spans="1:18">
      <c r="A93" s="90" t="s">
        <v>287</v>
      </c>
      <c r="B93" s="29"/>
      <c r="C93" s="29" t="s">
        <v>221</v>
      </c>
      <c r="D93" s="151"/>
      <c r="E93" s="122"/>
      <c r="F93" s="33"/>
      <c r="G93" s="33"/>
      <c r="H93" s="33"/>
      <c r="I93" s="33"/>
      <c r="J93" s="33"/>
      <c r="K93" s="225"/>
      <c r="L93" s="225"/>
      <c r="M93" s="225"/>
      <c r="N93" s="29"/>
      <c r="O93" s="32"/>
      <c r="P93" s="32"/>
      <c r="Q93" s="83"/>
      <c r="R93" s="45"/>
    </row>
    <row r="94" spans="1:18">
      <c r="A94" s="90"/>
      <c r="B94" s="29"/>
      <c r="C94" s="29"/>
      <c r="D94" s="122"/>
      <c r="E94" s="122"/>
      <c r="F94" s="33"/>
      <c r="G94" s="33"/>
      <c r="H94" s="33"/>
      <c r="I94" s="33"/>
      <c r="J94" s="33"/>
      <c r="K94" s="33"/>
      <c r="L94" s="33"/>
      <c r="M94" s="33"/>
      <c r="N94" s="100">
        <f>TRUNC(IF(F94=0,0,F93/F94),2)</f>
        <v>0</v>
      </c>
      <c r="O94" s="29"/>
      <c r="P94" s="29"/>
      <c r="Q94" s="81"/>
      <c r="R94" s="45"/>
    </row>
    <row r="95" spans="1:18">
      <c r="A95" s="90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81"/>
      <c r="R95" s="45"/>
    </row>
    <row r="96" spans="1:18">
      <c r="A96" s="90"/>
      <c r="B96" s="29"/>
      <c r="C96" s="29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29"/>
      <c r="P96" s="29"/>
      <c r="Q96" s="81"/>
      <c r="R96" s="45"/>
    </row>
    <row r="97" spans="1:18">
      <c r="A97" s="90"/>
      <c r="B97" s="29"/>
      <c r="C97" s="29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29"/>
      <c r="P97" s="29"/>
      <c r="Q97" s="81"/>
      <c r="R97" s="45"/>
    </row>
    <row r="98" spans="1:18">
      <c r="A98" s="92" t="s">
        <v>272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81"/>
      <c r="R98" s="45"/>
    </row>
    <row r="99" spans="1:18">
      <c r="A99" s="46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81"/>
      <c r="R99" s="45"/>
    </row>
    <row r="100" spans="1:18">
      <c r="A100" s="90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81"/>
      <c r="R100" s="45"/>
    </row>
    <row r="101" spans="1:18">
      <c r="A101" s="91" t="s">
        <v>287</v>
      </c>
      <c r="B101" s="32"/>
      <c r="C101" s="32"/>
      <c r="D101" s="32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27"/>
      <c r="P101" s="227"/>
      <c r="Q101" s="82"/>
      <c r="R101" s="45"/>
    </row>
    <row r="102" spans="1:18">
      <c r="A102" s="90"/>
      <c r="B102" s="29"/>
      <c r="C102" s="29"/>
      <c r="D102" s="29"/>
      <c r="E102" s="29"/>
      <c r="F102" s="29"/>
      <c r="G102" s="29"/>
      <c r="H102" s="187" t="s">
        <v>373</v>
      </c>
      <c r="I102" s="29"/>
      <c r="J102" s="29"/>
      <c r="K102" s="187" t="s">
        <v>353</v>
      </c>
      <c r="L102" s="29"/>
      <c r="M102" s="29"/>
      <c r="N102" s="29"/>
      <c r="O102" s="29" t="s">
        <v>220</v>
      </c>
      <c r="P102" s="29"/>
      <c r="Q102" s="81"/>
      <c r="R102" s="45"/>
    </row>
    <row r="103" spans="1:18" ht="12.75" customHeight="1">
      <c r="A103" s="228" t="s">
        <v>345</v>
      </c>
      <c r="B103" s="229"/>
      <c r="C103" s="229"/>
      <c r="D103" s="230"/>
      <c r="E103" s="230"/>
      <c r="F103" s="230"/>
      <c r="G103" s="202"/>
      <c r="H103" s="218" t="s">
        <v>384</v>
      </c>
      <c r="I103" s="218"/>
      <c r="J103" s="202"/>
      <c r="K103" s="225" t="str">
        <f>+"Los kilogramos de alimento que se consumieron para producir un cerdo fueron "&amp;VALUE(D106)&amp;" Kg. "</f>
        <v xml:space="preserve">Los kilogramos de alimento que se consumieron para producir un cerdo fueron 0 Kg. </v>
      </c>
      <c r="L103" s="225"/>
      <c r="M103" s="225"/>
      <c r="N103" s="29"/>
      <c r="O103" s="32"/>
      <c r="P103" s="32"/>
      <c r="Q103" s="83"/>
      <c r="R103" s="45"/>
    </row>
    <row r="104" spans="1:18">
      <c r="A104" s="228"/>
      <c r="B104" s="229"/>
      <c r="C104" s="229"/>
      <c r="D104" s="230"/>
      <c r="E104" s="230"/>
      <c r="F104" s="230"/>
      <c r="G104" s="202"/>
      <c r="H104" s="219" t="s">
        <v>383</v>
      </c>
      <c r="I104" s="219"/>
      <c r="J104" s="202"/>
      <c r="K104" s="225"/>
      <c r="L104" s="225"/>
      <c r="M104" s="225"/>
      <c r="N104" s="29"/>
      <c r="O104" s="32"/>
      <c r="P104" s="32"/>
      <c r="Q104" s="83"/>
      <c r="R104" s="45"/>
    </row>
    <row r="105" spans="1:18">
      <c r="A105" s="90"/>
      <c r="B105" s="29"/>
      <c r="C105" s="29"/>
      <c r="D105" s="29"/>
      <c r="E105" s="29"/>
      <c r="F105" s="29"/>
      <c r="G105" s="29"/>
      <c r="H105" s="29"/>
      <c r="I105" s="29"/>
      <c r="J105" s="29"/>
      <c r="K105" s="225"/>
      <c r="L105" s="225"/>
      <c r="M105" s="225"/>
      <c r="N105" s="29"/>
      <c r="O105" s="32"/>
      <c r="P105" s="32"/>
      <c r="Q105" s="83"/>
      <c r="R105" s="45"/>
    </row>
    <row r="106" spans="1:18">
      <c r="A106" s="90" t="s">
        <v>287</v>
      </c>
      <c r="B106" s="29"/>
      <c r="C106" s="29" t="s">
        <v>221</v>
      </c>
      <c r="D106" s="123"/>
      <c r="E106" s="122"/>
      <c r="F106" s="33"/>
      <c r="G106" s="33"/>
      <c r="H106" s="33"/>
      <c r="I106" s="33"/>
      <c r="J106" s="33"/>
      <c r="K106" s="225"/>
      <c r="L106" s="225"/>
      <c r="M106" s="225"/>
      <c r="N106" s="29"/>
      <c r="O106" s="32"/>
      <c r="P106" s="32"/>
      <c r="Q106" s="83"/>
      <c r="R106" s="45"/>
    </row>
    <row r="107" spans="1:18">
      <c r="A107" s="90"/>
      <c r="B107" s="29"/>
      <c r="C107" s="29"/>
      <c r="D107" s="122"/>
      <c r="E107" s="122"/>
      <c r="F107" s="33"/>
      <c r="G107" s="33"/>
      <c r="H107" s="33"/>
      <c r="I107" s="33"/>
      <c r="J107" s="33"/>
      <c r="K107" s="33"/>
      <c r="L107" s="33"/>
      <c r="M107" s="33"/>
      <c r="N107" s="100">
        <f>TRUNC(IF(F107=0,0,F106/F107),2)</f>
        <v>0</v>
      </c>
      <c r="O107" s="29"/>
      <c r="P107" s="29"/>
      <c r="Q107" s="81"/>
      <c r="R107" s="45"/>
    </row>
    <row r="108" spans="1:18">
      <c r="A108" s="90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81"/>
      <c r="R108" s="45"/>
    </row>
    <row r="109" spans="1:18">
      <c r="A109" s="90"/>
      <c r="B109" s="29"/>
      <c r="C109" s="29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29"/>
      <c r="P109" s="29"/>
      <c r="Q109" s="81"/>
      <c r="R109" s="45"/>
    </row>
    <row r="110" spans="1:18">
      <c r="A110" s="90"/>
      <c r="B110" s="29"/>
      <c r="C110" s="29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29"/>
      <c r="P110" s="29"/>
      <c r="Q110" s="81"/>
      <c r="R110" s="45"/>
    </row>
    <row r="111" spans="1:18">
      <c r="A111" s="92" t="s">
        <v>272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81"/>
      <c r="R111" s="45"/>
    </row>
    <row r="112" spans="1:18">
      <c r="A112" s="46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81"/>
      <c r="R112" s="45"/>
    </row>
    <row r="113" spans="1:18">
      <c r="A113" s="90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81"/>
      <c r="R113" s="45"/>
    </row>
    <row r="114" spans="1:18">
      <c r="A114" s="91" t="s">
        <v>279</v>
      </c>
      <c r="B114" s="32"/>
      <c r="C114" s="32"/>
      <c r="D114" s="32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27"/>
      <c r="P114" s="227"/>
      <c r="Q114" s="82"/>
      <c r="R114" s="45"/>
    </row>
    <row r="115" spans="1:18">
      <c r="A115" s="90"/>
      <c r="B115" s="29"/>
      <c r="C115" s="29"/>
      <c r="D115" s="29"/>
      <c r="E115" s="29"/>
      <c r="F115" s="29"/>
      <c r="G115" s="29"/>
      <c r="H115" s="187" t="s">
        <v>373</v>
      </c>
      <c r="I115" s="29"/>
      <c r="J115" s="29"/>
      <c r="K115" s="187" t="s">
        <v>353</v>
      </c>
      <c r="L115" s="29"/>
      <c r="M115" s="29"/>
      <c r="N115" s="29"/>
      <c r="O115" s="29" t="s">
        <v>220</v>
      </c>
      <c r="P115" s="29"/>
      <c r="Q115" s="81"/>
      <c r="R115" s="45"/>
    </row>
    <row r="116" spans="1:18" ht="12.75" customHeight="1">
      <c r="A116" s="228" t="s">
        <v>312</v>
      </c>
      <c r="B116" s="229"/>
      <c r="C116" s="229"/>
      <c r="D116" s="230"/>
      <c r="E116" s="230"/>
      <c r="F116" s="230"/>
      <c r="G116" s="202"/>
      <c r="H116" s="218" t="s">
        <v>385</v>
      </c>
      <c r="I116" s="218"/>
      <c r="J116" s="202"/>
      <c r="K116" s="225" t="str">
        <f>+"El costo de kilogramos de alimento que se consumieron para producir un cerdo fue de $"&amp;VALUE(D119)&amp;" "</f>
        <v xml:space="preserve">El costo de kilogramos de alimento que se consumieron para producir un cerdo fue de $0 </v>
      </c>
      <c r="L116" s="225"/>
      <c r="M116" s="225"/>
      <c r="N116" s="29"/>
      <c r="O116" s="32"/>
      <c r="P116" s="32"/>
      <c r="Q116" s="83"/>
      <c r="R116" s="45"/>
    </row>
    <row r="117" spans="1:18">
      <c r="A117" s="228"/>
      <c r="B117" s="229"/>
      <c r="C117" s="229"/>
      <c r="D117" s="230"/>
      <c r="E117" s="230"/>
      <c r="F117" s="230"/>
      <c r="G117" s="202"/>
      <c r="H117" s="219" t="s">
        <v>383</v>
      </c>
      <c r="I117" s="219"/>
      <c r="J117" s="202"/>
      <c r="K117" s="225"/>
      <c r="L117" s="225"/>
      <c r="M117" s="225"/>
      <c r="N117" s="29"/>
      <c r="O117" s="32"/>
      <c r="P117" s="32"/>
      <c r="Q117" s="83"/>
      <c r="R117" s="45"/>
    </row>
    <row r="118" spans="1:18">
      <c r="A118" s="90"/>
      <c r="B118" s="29"/>
      <c r="C118" s="29"/>
      <c r="D118" s="29"/>
      <c r="E118" s="29"/>
      <c r="F118" s="29"/>
      <c r="G118" s="29"/>
      <c r="H118" s="29"/>
      <c r="I118" s="29"/>
      <c r="J118" s="29"/>
      <c r="K118" s="225"/>
      <c r="L118" s="225"/>
      <c r="M118" s="225"/>
      <c r="N118" s="29"/>
      <c r="O118" s="32"/>
      <c r="P118" s="32"/>
      <c r="Q118" s="83"/>
      <c r="R118" s="45"/>
    </row>
    <row r="119" spans="1:18">
      <c r="A119" s="90" t="s">
        <v>269</v>
      </c>
      <c r="B119" s="29"/>
      <c r="C119" s="29" t="s">
        <v>221</v>
      </c>
      <c r="D119" s="151"/>
      <c r="E119" s="122"/>
      <c r="F119" s="33"/>
      <c r="G119" s="33"/>
      <c r="H119" s="33"/>
      <c r="I119" s="33"/>
      <c r="J119" s="33"/>
      <c r="K119" s="225"/>
      <c r="L119" s="225"/>
      <c r="M119" s="225"/>
      <c r="N119" s="29"/>
      <c r="O119" s="32"/>
      <c r="P119" s="32"/>
      <c r="Q119" s="83"/>
      <c r="R119" s="45"/>
    </row>
    <row r="120" spans="1:18">
      <c r="A120" s="90"/>
      <c r="B120" s="29"/>
      <c r="C120" s="29"/>
      <c r="D120" s="122"/>
      <c r="E120" s="122"/>
      <c r="F120" s="33"/>
      <c r="G120" s="33"/>
      <c r="H120" s="33"/>
      <c r="I120" s="33"/>
      <c r="J120" s="33"/>
      <c r="K120" s="33"/>
      <c r="L120" s="33"/>
      <c r="M120" s="33"/>
      <c r="N120" s="98"/>
      <c r="O120" s="29"/>
      <c r="P120" s="29"/>
      <c r="Q120" s="81"/>
      <c r="R120" s="45"/>
    </row>
    <row r="121" spans="1:18">
      <c r="A121" s="90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81"/>
      <c r="R121" s="45"/>
    </row>
    <row r="122" spans="1:18">
      <c r="A122" s="90"/>
      <c r="B122" s="29"/>
      <c r="C122" s="29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29"/>
      <c r="P122" s="29"/>
      <c r="Q122" s="81"/>
      <c r="R122" s="45"/>
    </row>
    <row r="123" spans="1:18">
      <c r="A123" s="90"/>
      <c r="B123" s="29"/>
      <c r="C123" s="29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29"/>
      <c r="P123" s="29"/>
      <c r="Q123" s="81"/>
      <c r="R123" s="45"/>
    </row>
    <row r="124" spans="1:18">
      <c r="A124" s="92" t="s">
        <v>272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81"/>
      <c r="R124" s="45"/>
    </row>
    <row r="125" spans="1:18">
      <c r="A125" s="46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81"/>
      <c r="R125" s="45"/>
    </row>
    <row r="126" spans="1:18">
      <c r="A126" s="90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81"/>
      <c r="R126" s="45"/>
    </row>
    <row r="127" spans="1:18">
      <c r="A127" s="91" t="s">
        <v>291</v>
      </c>
      <c r="B127" s="32"/>
      <c r="C127" s="32"/>
      <c r="D127" s="32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27"/>
      <c r="P127" s="227"/>
      <c r="Q127" s="82"/>
      <c r="R127" s="45"/>
    </row>
    <row r="128" spans="1:18">
      <c r="A128" s="90"/>
      <c r="B128" s="29"/>
      <c r="C128" s="29"/>
      <c r="D128" s="29"/>
      <c r="E128" s="29"/>
      <c r="F128" s="29"/>
      <c r="G128" s="29"/>
      <c r="H128" s="187" t="s">
        <v>373</v>
      </c>
      <c r="I128" s="29"/>
      <c r="J128" s="29"/>
      <c r="K128" s="187" t="s">
        <v>353</v>
      </c>
      <c r="L128" s="29"/>
      <c r="M128" s="29"/>
      <c r="N128" s="29"/>
      <c r="O128" s="29" t="s">
        <v>220</v>
      </c>
      <c r="P128" s="29"/>
      <c r="Q128" s="81"/>
      <c r="R128" s="45"/>
    </row>
    <row r="129" spans="1:18" ht="12.75" customHeight="1">
      <c r="A129" s="228" t="s">
        <v>318</v>
      </c>
      <c r="B129" s="229"/>
      <c r="C129" s="229"/>
      <c r="D129" s="230"/>
      <c r="E129" s="230"/>
      <c r="F129" s="230"/>
      <c r="G129" s="202"/>
      <c r="H129" s="218" t="s">
        <v>386</v>
      </c>
      <c r="I129" s="218"/>
      <c r="J129" s="202"/>
      <c r="K129" s="225" t="str">
        <f>+"El costo del consumo de alimento terminado y complementos alimenticios para producir un cerdo fue de $"&amp;VALUE(D132)&amp;""</f>
        <v>El costo del consumo de alimento terminado y complementos alimenticios para producir un cerdo fue de $0</v>
      </c>
      <c r="L129" s="225"/>
      <c r="M129" s="225"/>
      <c r="N129" s="29"/>
      <c r="O129" s="32"/>
      <c r="P129" s="32"/>
      <c r="Q129" s="83"/>
      <c r="R129" s="45"/>
    </row>
    <row r="130" spans="1:18">
      <c r="A130" s="228"/>
      <c r="B130" s="229"/>
      <c r="C130" s="229"/>
      <c r="D130" s="230"/>
      <c r="E130" s="230"/>
      <c r="F130" s="230"/>
      <c r="G130" s="202"/>
      <c r="H130" s="219" t="s">
        <v>383</v>
      </c>
      <c r="I130" s="219"/>
      <c r="J130" s="202"/>
      <c r="K130" s="225"/>
      <c r="L130" s="225"/>
      <c r="M130" s="225"/>
      <c r="N130" s="29"/>
      <c r="O130" s="32"/>
      <c r="P130" s="32"/>
      <c r="Q130" s="83"/>
      <c r="R130" s="45"/>
    </row>
    <row r="131" spans="1:18">
      <c r="A131" s="90"/>
      <c r="B131" s="29"/>
      <c r="C131" s="29"/>
      <c r="D131" s="29"/>
      <c r="E131" s="29"/>
      <c r="F131" s="29"/>
      <c r="G131" s="29"/>
      <c r="H131" s="29"/>
      <c r="I131" s="29"/>
      <c r="J131" s="29"/>
      <c r="K131" s="225"/>
      <c r="L131" s="225"/>
      <c r="M131" s="225"/>
      <c r="N131" s="29"/>
      <c r="O131" s="32"/>
      <c r="P131" s="32"/>
      <c r="Q131" s="83"/>
      <c r="R131" s="45"/>
    </row>
    <row r="132" spans="1:18">
      <c r="A132" s="90" t="s">
        <v>293</v>
      </c>
      <c r="B132" s="29"/>
      <c r="C132" s="29" t="s">
        <v>221</v>
      </c>
      <c r="D132" s="152"/>
      <c r="E132" s="126"/>
      <c r="F132" s="33"/>
      <c r="G132" s="33"/>
      <c r="H132" s="33"/>
      <c r="I132" s="33"/>
      <c r="J132" s="33"/>
      <c r="K132" s="225"/>
      <c r="L132" s="225"/>
      <c r="M132" s="225"/>
      <c r="N132" s="29"/>
      <c r="O132" s="32"/>
      <c r="P132" s="32"/>
      <c r="Q132" s="83"/>
      <c r="R132" s="45"/>
    </row>
    <row r="133" spans="1:18">
      <c r="A133" s="90"/>
      <c r="B133" s="29"/>
      <c r="C133" s="29"/>
      <c r="D133" s="122"/>
      <c r="E133" s="122"/>
      <c r="F133" s="33"/>
      <c r="G133" s="33"/>
      <c r="H133" s="33"/>
      <c r="I133" s="33"/>
      <c r="J133" s="33"/>
      <c r="K133" s="33"/>
      <c r="L133" s="33"/>
      <c r="M133" s="33"/>
      <c r="N133" s="98"/>
      <c r="O133" s="29"/>
      <c r="P133" s="29"/>
      <c r="Q133" s="81"/>
      <c r="R133" s="45"/>
    </row>
    <row r="134" spans="1:18">
      <c r="A134" s="90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39"/>
      <c r="O134" s="29"/>
      <c r="P134" s="29"/>
      <c r="Q134" s="81"/>
      <c r="R134" s="45"/>
    </row>
    <row r="135" spans="1:18">
      <c r="A135" s="90"/>
      <c r="B135" s="29"/>
      <c r="C135" s="29"/>
      <c r="D135" s="29"/>
      <c r="E135" s="29"/>
      <c r="F135" s="45"/>
      <c r="G135" s="45"/>
      <c r="H135" s="45"/>
      <c r="I135" s="45"/>
      <c r="J135" s="45"/>
      <c r="K135" s="45"/>
      <c r="L135" s="45"/>
      <c r="M135" s="45"/>
      <c r="N135" s="45"/>
      <c r="O135" s="29"/>
      <c r="P135" s="29"/>
      <c r="Q135" s="81"/>
      <c r="R135" s="45"/>
    </row>
    <row r="136" spans="1:18">
      <c r="A136" s="92" t="s">
        <v>272</v>
      </c>
      <c r="B136" s="29"/>
      <c r="C136" s="29"/>
      <c r="D136" s="29"/>
      <c r="E136" s="29"/>
      <c r="F136" s="45"/>
      <c r="G136" s="45"/>
      <c r="H136" s="45"/>
      <c r="I136" s="45"/>
      <c r="J136" s="45"/>
      <c r="K136" s="45"/>
      <c r="L136" s="45"/>
      <c r="M136" s="45"/>
      <c r="N136" s="45"/>
      <c r="O136" s="29"/>
      <c r="P136" s="29"/>
      <c r="Q136" s="81"/>
      <c r="R136" s="45"/>
    </row>
    <row r="137" spans="1:18">
      <c r="A137" s="90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81"/>
      <c r="R137" s="45"/>
    </row>
    <row r="138" spans="1:18">
      <c r="A138" s="90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81"/>
      <c r="R138" s="45"/>
    </row>
    <row r="139" spans="1:18">
      <c r="A139" s="91" t="s">
        <v>294</v>
      </c>
      <c r="B139" s="32"/>
      <c r="C139" s="32"/>
      <c r="D139" s="32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27"/>
      <c r="P139" s="227"/>
      <c r="Q139" s="82"/>
      <c r="R139" s="45"/>
    </row>
    <row r="140" spans="1:18">
      <c r="A140" s="90"/>
      <c r="B140" s="29"/>
      <c r="C140" s="29"/>
      <c r="D140" s="29"/>
      <c r="E140" s="29"/>
      <c r="F140" s="29"/>
      <c r="G140" s="29"/>
      <c r="H140" s="187" t="s">
        <v>373</v>
      </c>
      <c r="I140" s="29"/>
      <c r="J140" s="29"/>
      <c r="K140" s="187" t="s">
        <v>353</v>
      </c>
      <c r="L140" s="29"/>
      <c r="M140" s="29"/>
      <c r="N140" s="29"/>
      <c r="O140" s="29" t="s">
        <v>220</v>
      </c>
      <c r="P140" s="29"/>
      <c r="Q140" s="81"/>
    </row>
    <row r="141" spans="1:18" ht="12.75" customHeight="1">
      <c r="A141" s="228" t="s">
        <v>319</v>
      </c>
      <c r="B141" s="229"/>
      <c r="C141" s="229"/>
      <c r="D141" s="230"/>
      <c r="E141" s="230"/>
      <c r="F141" s="230"/>
      <c r="G141" s="202"/>
      <c r="H141" s="218" t="s">
        <v>387</v>
      </c>
      <c r="I141" s="218"/>
      <c r="J141" s="202"/>
      <c r="K141" s="225" t="str">
        <f>+"El costo del consumo de medicament preventivo para producir un cerdo fue de $"&amp;VALUE(D144)&amp;""</f>
        <v>El costo del consumo de medicament preventivo para producir un cerdo fue de $0</v>
      </c>
      <c r="L141" s="225"/>
      <c r="M141" s="225"/>
      <c r="N141" s="29"/>
      <c r="O141" s="32"/>
      <c r="P141" s="32"/>
      <c r="Q141" s="83"/>
    </row>
    <row r="142" spans="1:18">
      <c r="A142" s="228"/>
      <c r="B142" s="229"/>
      <c r="C142" s="229"/>
      <c r="D142" s="230"/>
      <c r="E142" s="230"/>
      <c r="F142" s="230"/>
      <c r="G142" s="202"/>
      <c r="H142" s="219" t="s">
        <v>383</v>
      </c>
      <c r="I142" s="219"/>
      <c r="J142" s="202"/>
      <c r="K142" s="225"/>
      <c r="L142" s="225"/>
      <c r="M142" s="225"/>
      <c r="N142" s="37"/>
      <c r="O142" s="32"/>
      <c r="P142" s="32"/>
      <c r="Q142" s="83"/>
    </row>
    <row r="143" spans="1:18">
      <c r="A143" s="90"/>
      <c r="B143" s="29"/>
      <c r="C143" s="29"/>
      <c r="D143" s="29"/>
      <c r="E143" s="29"/>
      <c r="F143" s="29"/>
      <c r="G143" s="29"/>
      <c r="H143" s="29"/>
      <c r="I143" s="29"/>
      <c r="J143" s="29"/>
      <c r="K143" s="225"/>
      <c r="L143" s="225"/>
      <c r="M143" s="225"/>
      <c r="N143" s="29"/>
      <c r="O143" s="32"/>
      <c r="P143" s="32"/>
      <c r="Q143" s="83"/>
    </row>
    <row r="144" spans="1:18" ht="12.75" customHeight="1">
      <c r="A144" s="128" t="s">
        <v>295</v>
      </c>
      <c r="B144" s="118"/>
      <c r="C144" s="29" t="s">
        <v>221</v>
      </c>
      <c r="D144" s="153"/>
      <c r="E144" s="118"/>
      <c r="F144" s="33"/>
      <c r="G144" s="33"/>
      <c r="H144" s="33"/>
      <c r="I144" s="33"/>
      <c r="J144" s="33"/>
      <c r="K144" s="225"/>
      <c r="L144" s="225"/>
      <c r="M144" s="225"/>
      <c r="N144" s="37"/>
      <c r="O144" s="32"/>
      <c r="P144" s="32"/>
      <c r="Q144" s="83"/>
    </row>
    <row r="145" spans="1:17">
      <c r="A145" s="128"/>
      <c r="B145" s="118"/>
      <c r="C145" s="29"/>
      <c r="D145" s="122"/>
      <c r="E145" s="122"/>
      <c r="F145" s="33"/>
      <c r="G145" s="33"/>
      <c r="H145" s="33"/>
      <c r="I145" s="33"/>
      <c r="J145" s="33"/>
      <c r="K145" s="33"/>
      <c r="L145" s="33"/>
      <c r="M145" s="33"/>
      <c r="N145" s="98"/>
      <c r="O145" s="31"/>
      <c r="P145" s="29"/>
      <c r="Q145" s="81"/>
    </row>
    <row r="146" spans="1:17">
      <c r="A146" s="90"/>
      <c r="B146" s="37"/>
      <c r="C146" s="29"/>
      <c r="D146" s="29"/>
      <c r="E146" s="29"/>
      <c r="F146" s="37"/>
      <c r="G146" s="37"/>
      <c r="H146" s="37"/>
      <c r="I146" s="37"/>
      <c r="J146" s="37"/>
      <c r="K146" s="37"/>
      <c r="L146" s="37"/>
      <c r="M146" s="37"/>
      <c r="N146" s="29"/>
      <c r="O146" s="29"/>
      <c r="P146" s="29"/>
      <c r="Q146" s="81"/>
    </row>
    <row r="147" spans="1:17">
      <c r="A147" s="90"/>
      <c r="B147" s="29"/>
      <c r="C147" s="29"/>
      <c r="D147" s="29"/>
      <c r="E147" s="29"/>
      <c r="F147" s="45"/>
      <c r="G147" s="45"/>
      <c r="H147" s="45"/>
      <c r="I147" s="45"/>
      <c r="J147" s="45"/>
      <c r="K147" s="45"/>
      <c r="L147" s="45"/>
      <c r="M147" s="45"/>
      <c r="N147" s="45"/>
      <c r="O147" s="29"/>
      <c r="P147" s="29"/>
      <c r="Q147" s="81"/>
    </row>
    <row r="148" spans="1:17">
      <c r="A148" s="92" t="s">
        <v>272</v>
      </c>
      <c r="B148" s="29"/>
      <c r="C148" s="29"/>
      <c r="D148" s="29"/>
      <c r="E148" s="29"/>
      <c r="F148" s="45"/>
      <c r="G148" s="45"/>
      <c r="H148" s="45"/>
      <c r="I148" s="45"/>
      <c r="J148" s="45"/>
      <c r="K148" s="45"/>
      <c r="L148" s="45"/>
      <c r="M148" s="45"/>
      <c r="N148" s="45"/>
      <c r="O148" s="29"/>
      <c r="P148" s="29"/>
      <c r="Q148" s="81"/>
    </row>
    <row r="149" spans="1:17">
      <c r="A149" s="90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81"/>
    </row>
    <row r="150" spans="1:17">
      <c r="A150" s="90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81"/>
    </row>
    <row r="151" spans="1:17">
      <c r="A151" s="91" t="s">
        <v>297</v>
      </c>
      <c r="B151" s="32"/>
      <c r="C151" s="32"/>
      <c r="D151" s="32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27"/>
      <c r="P151" s="227"/>
      <c r="Q151" s="82"/>
    </row>
    <row r="152" spans="1:17">
      <c r="A152" s="90"/>
      <c r="B152" s="29"/>
      <c r="C152" s="29"/>
      <c r="D152" s="29"/>
      <c r="E152" s="29"/>
      <c r="F152" s="29"/>
      <c r="G152" s="29"/>
      <c r="H152" s="187" t="s">
        <v>373</v>
      </c>
      <c r="I152" s="29"/>
      <c r="J152" s="29"/>
      <c r="K152" s="187" t="s">
        <v>353</v>
      </c>
      <c r="L152" s="29"/>
      <c r="M152" s="29"/>
      <c r="N152" s="29"/>
      <c r="O152" s="29" t="s">
        <v>220</v>
      </c>
      <c r="P152" s="29"/>
      <c r="Q152" s="81"/>
    </row>
    <row r="153" spans="1:17" ht="12.75" customHeight="1">
      <c r="A153" s="228" t="s">
        <v>320</v>
      </c>
      <c r="B153" s="229"/>
      <c r="C153" s="229"/>
      <c r="D153" s="230"/>
      <c r="E153" s="230"/>
      <c r="F153" s="230"/>
      <c r="G153" s="202"/>
      <c r="H153" s="218" t="s">
        <v>388</v>
      </c>
      <c r="I153" s="218"/>
      <c r="J153" s="202"/>
      <c r="K153" s="225" t="str">
        <f>+"El costo del consumo de material veterinario para producir un cerdo fue de $"&amp;VALUE(D156)&amp;""</f>
        <v>El costo del consumo de material veterinario para producir un cerdo fue de $0</v>
      </c>
      <c r="L153" s="225"/>
      <c r="M153" s="225"/>
      <c r="N153" s="29"/>
      <c r="O153" s="32"/>
      <c r="P153" s="32"/>
      <c r="Q153" s="83"/>
    </row>
    <row r="154" spans="1:17">
      <c r="A154" s="228"/>
      <c r="B154" s="229"/>
      <c r="C154" s="229"/>
      <c r="D154" s="230"/>
      <c r="E154" s="230"/>
      <c r="F154" s="230"/>
      <c r="G154" s="202"/>
      <c r="H154" s="219" t="s">
        <v>383</v>
      </c>
      <c r="I154" s="219"/>
      <c r="J154" s="202"/>
      <c r="K154" s="225"/>
      <c r="L154" s="225"/>
      <c r="M154" s="225"/>
      <c r="N154" s="37"/>
      <c r="O154" s="32"/>
      <c r="P154" s="32"/>
      <c r="Q154" s="83"/>
    </row>
    <row r="155" spans="1:17">
      <c r="A155" s="90"/>
      <c r="B155" s="29"/>
      <c r="C155" s="29"/>
      <c r="D155" s="29"/>
      <c r="E155" s="29"/>
      <c r="F155" s="29"/>
      <c r="G155" s="29"/>
      <c r="H155" s="29"/>
      <c r="I155" s="29"/>
      <c r="J155" s="29"/>
      <c r="K155" s="225"/>
      <c r="L155" s="225"/>
      <c r="M155" s="225"/>
      <c r="N155" s="29"/>
      <c r="O155" s="32"/>
      <c r="P155" s="32"/>
      <c r="Q155" s="83"/>
    </row>
    <row r="156" spans="1:17" ht="12.75" customHeight="1">
      <c r="A156" s="128" t="s">
        <v>297</v>
      </c>
      <c r="B156" s="85"/>
      <c r="C156" s="29" t="s">
        <v>221</v>
      </c>
      <c r="D156" s="153"/>
      <c r="E156" s="118"/>
      <c r="F156" s="33"/>
      <c r="G156" s="33"/>
      <c r="H156" s="33"/>
      <c r="I156" s="33"/>
      <c r="J156" s="33"/>
      <c r="K156" s="225"/>
      <c r="L156" s="225"/>
      <c r="M156" s="225"/>
      <c r="N156" s="37"/>
      <c r="O156" s="32"/>
      <c r="P156" s="32"/>
      <c r="Q156" s="83"/>
    </row>
    <row r="157" spans="1:17">
      <c r="A157" s="127"/>
      <c r="B157" s="85"/>
      <c r="C157" s="29"/>
      <c r="D157" s="122"/>
      <c r="E157" s="122"/>
      <c r="F157" s="33"/>
      <c r="G157" s="33"/>
      <c r="H157" s="33"/>
      <c r="I157" s="33"/>
      <c r="J157" s="33"/>
      <c r="K157" s="33"/>
      <c r="L157" s="33"/>
      <c r="M157" s="33"/>
      <c r="N157" s="98"/>
      <c r="O157" s="31"/>
      <c r="P157" s="29"/>
      <c r="Q157" s="81"/>
    </row>
    <row r="158" spans="1:17">
      <c r="A158" s="90"/>
      <c r="B158" s="37"/>
      <c r="C158" s="29"/>
      <c r="D158" s="29"/>
      <c r="E158" s="29"/>
      <c r="F158" s="37"/>
      <c r="G158" s="37"/>
      <c r="H158" s="37"/>
      <c r="I158" s="37"/>
      <c r="J158" s="37"/>
      <c r="K158" s="37"/>
      <c r="L158" s="37"/>
      <c r="M158" s="37"/>
      <c r="N158" s="29"/>
      <c r="O158" s="29"/>
      <c r="P158" s="29"/>
      <c r="Q158" s="81"/>
    </row>
    <row r="159" spans="1:17">
      <c r="A159" s="90"/>
      <c r="B159" s="29"/>
      <c r="C159" s="29"/>
      <c r="D159" s="29"/>
      <c r="E159" s="29"/>
      <c r="F159" s="45"/>
      <c r="G159" s="45"/>
      <c r="H159" s="45"/>
      <c r="I159" s="45"/>
      <c r="J159" s="45"/>
      <c r="K159" s="45"/>
      <c r="L159" s="45"/>
      <c r="M159" s="45"/>
      <c r="N159" s="45"/>
      <c r="O159" s="29"/>
      <c r="P159" s="29"/>
      <c r="Q159" s="81"/>
    </row>
    <row r="160" spans="1:17">
      <c r="A160" s="92" t="s">
        <v>272</v>
      </c>
      <c r="B160" s="29"/>
      <c r="C160" s="29"/>
      <c r="D160" s="29"/>
      <c r="E160" s="29"/>
      <c r="F160" s="45"/>
      <c r="G160" s="45"/>
      <c r="H160" s="45"/>
      <c r="I160" s="45"/>
      <c r="J160" s="45"/>
      <c r="K160" s="45"/>
      <c r="L160" s="45"/>
      <c r="M160" s="45"/>
      <c r="N160" s="45"/>
      <c r="O160" s="29"/>
      <c r="P160" s="29"/>
      <c r="Q160" s="81"/>
    </row>
    <row r="161" spans="1:17">
      <c r="A161" s="90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81"/>
    </row>
    <row r="162" spans="1:17">
      <c r="A162" s="90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81"/>
    </row>
    <row r="163" spans="1:17">
      <c r="A163" s="91" t="s">
        <v>280</v>
      </c>
      <c r="B163" s="32"/>
      <c r="C163" s="32"/>
      <c r="D163" s="32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27"/>
      <c r="P163" s="227"/>
      <c r="Q163" s="82"/>
    </row>
    <row r="164" spans="1:17">
      <c r="A164" s="90"/>
      <c r="B164" s="29"/>
      <c r="C164" s="29"/>
      <c r="D164" s="29"/>
      <c r="E164" s="29"/>
      <c r="F164" s="29"/>
      <c r="G164" s="29"/>
      <c r="H164" s="187" t="s">
        <v>373</v>
      </c>
      <c r="I164" s="29"/>
      <c r="J164" s="29"/>
      <c r="K164" s="187" t="s">
        <v>353</v>
      </c>
      <c r="L164" s="29"/>
      <c r="M164" s="29"/>
      <c r="N164" s="29"/>
      <c r="O164" s="29" t="s">
        <v>220</v>
      </c>
      <c r="P164" s="29"/>
      <c r="Q164" s="81"/>
    </row>
    <row r="165" spans="1:17" ht="12.75" customHeight="1">
      <c r="A165" s="228" t="s">
        <v>321</v>
      </c>
      <c r="B165" s="229"/>
      <c r="C165" s="229"/>
      <c r="D165" s="230"/>
      <c r="E165" s="230"/>
      <c r="F165" s="230"/>
      <c r="G165" s="202"/>
      <c r="H165" s="218" t="s">
        <v>389</v>
      </c>
      <c r="I165" s="218"/>
      <c r="J165" s="202"/>
      <c r="K165" s="225" t="str">
        <f>+"El monto de los gastos directos utilizados para producir un cerdo es de $"&amp;VALUE(D168)&amp;""</f>
        <v>El monto de los gastos directos utilizados para producir un cerdo es de $0</v>
      </c>
      <c r="L165" s="225"/>
      <c r="M165" s="225"/>
      <c r="N165" s="29"/>
      <c r="O165" s="32"/>
      <c r="P165" s="32"/>
      <c r="Q165" s="83"/>
    </row>
    <row r="166" spans="1:17">
      <c r="A166" s="228"/>
      <c r="B166" s="229"/>
      <c r="C166" s="229"/>
      <c r="D166" s="230"/>
      <c r="E166" s="230"/>
      <c r="F166" s="230"/>
      <c r="G166" s="202"/>
      <c r="H166" s="219" t="s">
        <v>383</v>
      </c>
      <c r="I166" s="219"/>
      <c r="J166" s="202"/>
      <c r="K166" s="225"/>
      <c r="L166" s="225"/>
      <c r="M166" s="225"/>
      <c r="N166" s="29"/>
      <c r="O166" s="32"/>
      <c r="P166" s="32"/>
      <c r="Q166" s="83"/>
    </row>
    <row r="167" spans="1:17">
      <c r="A167" s="90"/>
      <c r="B167" s="29"/>
      <c r="C167" s="29"/>
      <c r="D167" s="29"/>
      <c r="E167" s="29"/>
      <c r="F167" s="29"/>
      <c r="G167" s="29"/>
      <c r="H167" s="29"/>
      <c r="I167" s="29"/>
      <c r="J167" s="29"/>
      <c r="K167" s="225"/>
      <c r="L167" s="225"/>
      <c r="M167" s="225"/>
      <c r="N167" s="29"/>
      <c r="O167" s="32"/>
      <c r="P167" s="32"/>
      <c r="Q167" s="83"/>
    </row>
    <row r="168" spans="1:17">
      <c r="A168" s="90" t="s">
        <v>270</v>
      </c>
      <c r="B168" s="29"/>
      <c r="C168" s="29" t="s">
        <v>221</v>
      </c>
      <c r="D168" s="152"/>
      <c r="E168" s="126"/>
      <c r="F168" s="33"/>
      <c r="G168" s="33"/>
      <c r="H168" s="33"/>
      <c r="I168" s="33"/>
      <c r="J168" s="33"/>
      <c r="K168" s="225"/>
      <c r="L168" s="225"/>
      <c r="M168" s="225"/>
      <c r="N168" s="29"/>
      <c r="O168" s="32"/>
      <c r="P168" s="32"/>
      <c r="Q168" s="83"/>
    </row>
    <row r="169" spans="1:17">
      <c r="A169" s="90"/>
      <c r="B169" s="29"/>
      <c r="C169" s="29"/>
      <c r="D169" s="122"/>
      <c r="E169" s="122"/>
      <c r="F169" s="33"/>
      <c r="G169" s="33"/>
      <c r="H169" s="33"/>
      <c r="I169" s="33"/>
      <c r="J169" s="33"/>
      <c r="K169" s="33"/>
      <c r="L169" s="33"/>
      <c r="M169" s="33"/>
      <c r="N169" s="98"/>
      <c r="O169" s="29"/>
      <c r="P169" s="29"/>
      <c r="Q169" s="81"/>
    </row>
    <row r="170" spans="1:17">
      <c r="A170" s="90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9"/>
      <c r="O170" s="29"/>
      <c r="P170" s="29"/>
      <c r="Q170" s="81"/>
    </row>
    <row r="171" spans="1:17">
      <c r="A171" s="90"/>
      <c r="B171" s="29"/>
      <c r="C171" s="29"/>
      <c r="D171" s="29"/>
      <c r="E171" s="29"/>
      <c r="F171" s="45"/>
      <c r="G171" s="45"/>
      <c r="H171" s="45"/>
      <c r="I171" s="45"/>
      <c r="J171" s="45"/>
      <c r="K171" s="45"/>
      <c r="L171" s="45"/>
      <c r="M171" s="45"/>
      <c r="N171" s="45"/>
      <c r="O171" s="29"/>
      <c r="P171" s="29"/>
      <c r="Q171" s="81"/>
    </row>
    <row r="172" spans="1:17">
      <c r="A172" s="92" t="s">
        <v>272</v>
      </c>
      <c r="B172" s="29"/>
      <c r="C172" s="29"/>
      <c r="D172" s="29"/>
      <c r="E172" s="29"/>
      <c r="F172" s="45"/>
      <c r="G172" s="45"/>
      <c r="H172" s="45"/>
      <c r="I172" s="45"/>
      <c r="J172" s="45"/>
      <c r="K172" s="45"/>
      <c r="L172" s="45"/>
      <c r="M172" s="45"/>
      <c r="N172" s="45"/>
      <c r="O172" s="29"/>
      <c r="P172" s="29"/>
      <c r="Q172" s="81"/>
    </row>
    <row r="173" spans="1:17">
      <c r="A173" s="9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81"/>
    </row>
    <row r="174" spans="1:17">
      <c r="A174" s="9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81"/>
    </row>
    <row r="175" spans="1:17">
      <c r="A175" s="91" t="s">
        <v>354</v>
      </c>
      <c r="B175" s="32"/>
      <c r="C175" s="32"/>
      <c r="D175" s="32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27"/>
      <c r="P175" s="227"/>
      <c r="Q175" s="82"/>
    </row>
    <row r="176" spans="1:17">
      <c r="A176" s="90"/>
      <c r="B176" s="29"/>
      <c r="C176" s="29"/>
      <c r="D176" s="29"/>
      <c r="E176" s="29"/>
      <c r="F176" s="29"/>
      <c r="G176" s="29"/>
      <c r="H176" s="187" t="s">
        <v>373</v>
      </c>
      <c r="I176" s="29"/>
      <c r="J176" s="29"/>
      <c r="K176" s="187" t="s">
        <v>353</v>
      </c>
      <c r="L176" s="29"/>
      <c r="M176" s="29"/>
      <c r="N176" s="29"/>
      <c r="O176" s="29" t="s">
        <v>220</v>
      </c>
      <c r="P176" s="29"/>
      <c r="Q176" s="81"/>
    </row>
    <row r="177" spans="1:17" ht="12.75" customHeight="1">
      <c r="A177" s="228" t="s">
        <v>366</v>
      </c>
      <c r="B177" s="229"/>
      <c r="C177" s="229"/>
      <c r="D177" s="230"/>
      <c r="E177" s="230"/>
      <c r="F177" s="230"/>
      <c r="G177" s="202"/>
      <c r="H177" s="218" t="s">
        <v>390</v>
      </c>
      <c r="I177" s="218"/>
      <c r="J177" s="202"/>
      <c r="K177" s="225" t="str">
        <f>+"El monto de los sueldos y prestaciones utilizados para producir un cerdo es de $"&amp;VALUE(D180)&amp;" "</f>
        <v xml:space="preserve">El monto de los sueldos y prestaciones utilizados para producir un cerdo es de $0 </v>
      </c>
      <c r="L177" s="225"/>
      <c r="M177" s="225"/>
      <c r="N177" s="29"/>
      <c r="O177" s="32"/>
      <c r="P177" s="32"/>
      <c r="Q177" s="83"/>
    </row>
    <row r="178" spans="1:17">
      <c r="A178" s="228"/>
      <c r="B178" s="229"/>
      <c r="C178" s="229"/>
      <c r="D178" s="230"/>
      <c r="E178" s="230"/>
      <c r="F178" s="230"/>
      <c r="G178" s="202"/>
      <c r="H178" s="219" t="s">
        <v>383</v>
      </c>
      <c r="I178" s="219"/>
      <c r="J178" s="202"/>
      <c r="K178" s="225"/>
      <c r="L178" s="225"/>
      <c r="M178" s="225"/>
      <c r="N178" s="37"/>
      <c r="O178" s="32"/>
      <c r="P178" s="32"/>
      <c r="Q178" s="83"/>
    </row>
    <row r="179" spans="1:17">
      <c r="A179" s="90"/>
      <c r="B179" s="29"/>
      <c r="C179" s="29"/>
      <c r="D179" s="29"/>
      <c r="E179" s="29"/>
      <c r="F179" s="29"/>
      <c r="G179" s="29"/>
      <c r="H179" s="29"/>
      <c r="I179" s="29"/>
      <c r="J179" s="29"/>
      <c r="K179" s="225"/>
      <c r="L179" s="225"/>
      <c r="M179" s="225"/>
      <c r="N179" s="29"/>
      <c r="O179" s="32"/>
      <c r="P179" s="32"/>
      <c r="Q179" s="83"/>
    </row>
    <row r="180" spans="1:17">
      <c r="A180" s="90" t="s">
        <v>365</v>
      </c>
      <c r="B180" s="29"/>
      <c r="C180" s="29" t="s">
        <v>221</v>
      </c>
      <c r="D180" s="153"/>
      <c r="E180" s="118"/>
      <c r="F180" s="33"/>
      <c r="G180" s="33"/>
      <c r="H180" s="33"/>
      <c r="I180" s="33"/>
      <c r="J180" s="33"/>
      <c r="K180" s="225"/>
      <c r="L180" s="225"/>
      <c r="M180" s="225"/>
      <c r="N180" s="37"/>
      <c r="O180" s="32"/>
      <c r="P180" s="32"/>
      <c r="Q180" s="83"/>
    </row>
    <row r="181" spans="1:17">
      <c r="A181" s="90"/>
      <c r="B181" s="29"/>
      <c r="C181" s="29"/>
      <c r="D181" s="122"/>
      <c r="E181" s="122"/>
      <c r="F181" s="33"/>
      <c r="G181" s="33"/>
      <c r="H181" s="33"/>
      <c r="I181" s="33"/>
      <c r="J181" s="33"/>
      <c r="K181" s="33"/>
      <c r="L181" s="33"/>
      <c r="M181" s="33"/>
      <c r="N181" s="98"/>
      <c r="O181" s="31"/>
      <c r="P181" s="29"/>
      <c r="Q181" s="81"/>
    </row>
    <row r="182" spans="1:17">
      <c r="A182" s="90"/>
      <c r="B182" s="37"/>
      <c r="C182" s="29"/>
      <c r="D182" s="29"/>
      <c r="E182" s="29"/>
      <c r="F182" s="37"/>
      <c r="G182" s="37"/>
      <c r="H182" s="37"/>
      <c r="I182" s="37"/>
      <c r="J182" s="37"/>
      <c r="K182" s="37"/>
      <c r="L182" s="37"/>
      <c r="M182" s="37"/>
      <c r="N182" s="29"/>
      <c r="O182" s="29"/>
      <c r="P182" s="29"/>
      <c r="Q182" s="81"/>
    </row>
    <row r="183" spans="1:17">
      <c r="A183" s="90"/>
      <c r="B183" s="29"/>
      <c r="C183" s="29"/>
      <c r="D183" s="29"/>
      <c r="E183" s="29"/>
      <c r="F183" s="45"/>
      <c r="G183" s="45"/>
      <c r="H183" s="45"/>
      <c r="I183" s="45"/>
      <c r="J183" s="45"/>
      <c r="K183" s="45"/>
      <c r="L183" s="45"/>
      <c r="M183" s="45"/>
      <c r="N183" s="45"/>
      <c r="O183" s="29"/>
      <c r="P183" s="29"/>
      <c r="Q183" s="81"/>
    </row>
    <row r="184" spans="1:17">
      <c r="A184" s="92" t="s">
        <v>272</v>
      </c>
      <c r="B184" s="29"/>
      <c r="C184" s="29"/>
      <c r="D184" s="29"/>
      <c r="E184" s="29"/>
      <c r="F184" s="45"/>
      <c r="G184" s="45"/>
      <c r="H184" s="45"/>
      <c r="I184" s="45"/>
      <c r="J184" s="45"/>
      <c r="K184" s="45"/>
      <c r="L184" s="45"/>
      <c r="M184" s="45"/>
      <c r="N184" s="45"/>
      <c r="O184" s="29"/>
      <c r="P184" s="29"/>
      <c r="Q184" s="81"/>
    </row>
    <row r="185" spans="1:17">
      <c r="A185" s="90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81"/>
    </row>
    <row r="186" spans="1:17">
      <c r="A186" s="90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81"/>
    </row>
    <row r="187" spans="1:17" ht="15.75">
      <c r="A187" s="251" t="s">
        <v>299</v>
      </c>
      <c r="B187" s="252"/>
      <c r="C187" s="252"/>
      <c r="D187" s="252"/>
      <c r="E187" s="252"/>
      <c r="F187" s="252"/>
      <c r="G187" s="252"/>
      <c r="H187" s="252"/>
      <c r="I187" s="252"/>
      <c r="J187" s="252"/>
      <c r="K187" s="252"/>
      <c r="L187" s="252"/>
      <c r="M187" s="252"/>
      <c r="N187" s="252"/>
      <c r="O187" s="252"/>
      <c r="P187" s="252"/>
      <c r="Q187" s="253"/>
    </row>
    <row r="188" spans="1:17">
      <c r="A188" s="91" t="s">
        <v>429</v>
      </c>
      <c r="B188" s="32"/>
      <c r="C188" s="32"/>
      <c r="D188" s="32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27"/>
      <c r="P188" s="227"/>
      <c r="Q188" s="82"/>
    </row>
    <row r="189" spans="1:17">
      <c r="A189" s="90"/>
      <c r="B189" s="29"/>
      <c r="C189" s="29"/>
      <c r="D189" s="29"/>
      <c r="E189" s="29"/>
      <c r="F189" s="29"/>
      <c r="G189" s="29"/>
      <c r="H189" s="187" t="s">
        <v>373</v>
      </c>
      <c r="I189" s="29"/>
      <c r="J189" s="29"/>
      <c r="K189" s="187" t="s">
        <v>353</v>
      </c>
      <c r="L189" s="29"/>
      <c r="M189" s="29"/>
      <c r="N189" s="29"/>
      <c r="O189" s="29" t="s">
        <v>220</v>
      </c>
      <c r="P189" s="29"/>
      <c r="Q189" s="81"/>
    </row>
    <row r="190" spans="1:17" ht="12.75" customHeight="1">
      <c r="A190" s="228" t="s">
        <v>430</v>
      </c>
      <c r="B190" s="229"/>
      <c r="C190" s="229"/>
      <c r="D190" s="230"/>
      <c r="E190" s="230"/>
      <c r="F190" s="230"/>
      <c r="G190" s="202"/>
      <c r="H190" s="218" t="s">
        <v>431</v>
      </c>
      <c r="I190" s="218"/>
      <c r="J190" s="202"/>
      <c r="K190" s="225" t="str">
        <f>+"Al momento de pasar los cerdos a engroda cada uno costaba en promedio $"&amp;VALUE(D193)&amp;"  "</f>
        <v xml:space="preserve">Al momento de pasar los cerdos a engroda cada uno costaba en promedio $0  </v>
      </c>
      <c r="L190" s="225"/>
      <c r="M190" s="225"/>
      <c r="N190" s="29"/>
      <c r="O190" s="32"/>
      <c r="P190" s="32"/>
      <c r="Q190" s="83"/>
    </row>
    <row r="191" spans="1:17">
      <c r="A191" s="228"/>
      <c r="B191" s="229"/>
      <c r="C191" s="229"/>
      <c r="D191" s="230"/>
      <c r="E191" s="230"/>
      <c r="F191" s="230"/>
      <c r="G191" s="202"/>
      <c r="H191" s="219" t="s">
        <v>383</v>
      </c>
      <c r="I191" s="219"/>
      <c r="J191" s="202"/>
      <c r="K191" s="225"/>
      <c r="L191" s="225"/>
      <c r="M191" s="225"/>
      <c r="N191" s="29"/>
      <c r="O191" s="32"/>
      <c r="P191" s="32"/>
      <c r="Q191" s="83"/>
    </row>
    <row r="192" spans="1:17">
      <c r="A192" s="90"/>
      <c r="B192" s="29"/>
      <c r="C192" s="29"/>
      <c r="D192" s="29"/>
      <c r="E192" s="29"/>
      <c r="F192" s="29"/>
      <c r="G192" s="29"/>
      <c r="H192" s="29"/>
      <c r="I192" s="29"/>
      <c r="J192" s="29"/>
      <c r="K192" s="225"/>
      <c r="L192" s="225"/>
      <c r="M192" s="225"/>
      <c r="N192" s="29"/>
      <c r="O192" s="32"/>
      <c r="P192" s="32"/>
      <c r="Q192" s="83"/>
    </row>
    <row r="193" spans="1:17">
      <c r="A193" s="90" t="s">
        <v>429</v>
      </c>
      <c r="B193" s="29"/>
      <c r="C193" s="29" t="s">
        <v>221</v>
      </c>
      <c r="D193" s="154"/>
      <c r="E193" s="122"/>
      <c r="F193" s="33"/>
      <c r="G193" s="33"/>
      <c r="H193" s="33"/>
      <c r="I193" s="33"/>
      <c r="J193" s="33"/>
      <c r="K193" s="225"/>
      <c r="L193" s="225"/>
      <c r="M193" s="225"/>
      <c r="N193" s="29"/>
      <c r="O193" s="32"/>
      <c r="P193" s="32"/>
      <c r="Q193" s="83"/>
    </row>
    <row r="194" spans="1:17">
      <c r="A194" s="90"/>
      <c r="B194" s="29"/>
      <c r="C194" s="29"/>
      <c r="D194" s="122"/>
      <c r="E194" s="122"/>
      <c r="F194" s="33"/>
      <c r="G194" s="33"/>
      <c r="H194" s="33"/>
      <c r="I194" s="33"/>
      <c r="J194" s="33"/>
      <c r="K194" s="33"/>
      <c r="L194" s="33"/>
      <c r="M194" s="33"/>
      <c r="N194" s="100">
        <f>TRUNC(IF(F194=0,0,F193/F194),2)</f>
        <v>0</v>
      </c>
      <c r="O194" s="29"/>
      <c r="P194" s="29"/>
      <c r="Q194" s="81"/>
    </row>
    <row r="195" spans="1:17">
      <c r="A195" s="90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81"/>
    </row>
    <row r="196" spans="1:17">
      <c r="A196" s="90"/>
      <c r="B196" s="29"/>
      <c r="C196" s="29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29"/>
      <c r="P196" s="29"/>
      <c r="Q196" s="81"/>
    </row>
    <row r="197" spans="1:17">
      <c r="A197" s="90"/>
      <c r="B197" s="29"/>
      <c r="C197" s="29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29"/>
      <c r="P197" s="29"/>
      <c r="Q197" s="81"/>
    </row>
    <row r="198" spans="1:17">
      <c r="A198" s="92" t="s">
        <v>272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81"/>
    </row>
    <row r="199" spans="1:17">
      <c r="A199" s="46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81"/>
    </row>
    <row r="200" spans="1:17">
      <c r="A200" s="90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81"/>
    </row>
    <row r="201" spans="1:17">
      <c r="A201" s="91" t="s">
        <v>301</v>
      </c>
      <c r="B201" s="32"/>
      <c r="C201" s="32"/>
      <c r="D201" s="32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27"/>
      <c r="P201" s="227"/>
      <c r="Q201" s="82"/>
    </row>
    <row r="202" spans="1:17">
      <c r="A202" s="90"/>
      <c r="B202" s="29"/>
      <c r="C202" s="29"/>
      <c r="D202" s="29"/>
      <c r="E202" s="29"/>
      <c r="F202" s="29"/>
      <c r="G202" s="29"/>
      <c r="H202" s="187" t="s">
        <v>373</v>
      </c>
      <c r="I202" s="29"/>
      <c r="J202" s="29"/>
      <c r="K202" s="187" t="s">
        <v>353</v>
      </c>
      <c r="L202" s="29"/>
      <c r="M202" s="29"/>
      <c r="N202" s="29"/>
      <c r="O202" s="29" t="s">
        <v>220</v>
      </c>
      <c r="P202" s="29"/>
      <c r="Q202" s="81"/>
    </row>
    <row r="203" spans="1:17" ht="12.75" customHeight="1">
      <c r="A203" s="228" t="s">
        <v>315</v>
      </c>
      <c r="B203" s="229"/>
      <c r="C203" s="229"/>
      <c r="D203" s="230"/>
      <c r="E203" s="230"/>
      <c r="F203" s="230"/>
      <c r="G203" s="202"/>
      <c r="H203" s="218" t="s">
        <v>379</v>
      </c>
      <c r="I203" s="218"/>
      <c r="J203" s="202"/>
      <c r="K203" s="225" t="str">
        <f>+"Para que un cerdo aumentara un kg de peso en promedio durante su destete tenía que consumir "&amp;VALUE(D209)&amp;" Kg de alimento. "</f>
        <v xml:space="preserve">Para que un cerdo aumentara un kg de peso en promedio durante su destete tenía que consumir 0 Kg de alimento. </v>
      </c>
      <c r="L203" s="225"/>
      <c r="M203" s="225"/>
      <c r="N203" s="29"/>
      <c r="O203" s="32"/>
      <c r="P203" s="32"/>
      <c r="Q203" s="83"/>
    </row>
    <row r="204" spans="1:17">
      <c r="A204" s="228"/>
      <c r="B204" s="229"/>
      <c r="C204" s="229"/>
      <c r="D204" s="230"/>
      <c r="E204" s="230"/>
      <c r="F204" s="230"/>
      <c r="G204" s="202"/>
      <c r="H204" s="219" t="s">
        <v>391</v>
      </c>
      <c r="I204" s="219"/>
      <c r="J204" s="202"/>
      <c r="K204" s="225"/>
      <c r="L204" s="225"/>
      <c r="M204" s="225"/>
      <c r="N204" s="29"/>
      <c r="O204" s="32"/>
      <c r="P204" s="32"/>
      <c r="Q204" s="83"/>
    </row>
    <row r="205" spans="1:17">
      <c r="A205" s="200"/>
      <c r="B205" s="201"/>
      <c r="C205" s="201"/>
      <c r="D205" s="202"/>
      <c r="E205" s="202"/>
      <c r="F205" s="202"/>
      <c r="G205" s="202"/>
      <c r="H205" s="202"/>
      <c r="I205" s="202"/>
      <c r="J205" s="202"/>
      <c r="K205" s="225"/>
      <c r="L205" s="225"/>
      <c r="M205" s="225"/>
      <c r="N205" s="29"/>
      <c r="O205" s="32"/>
      <c r="P205" s="32"/>
      <c r="Q205" s="83"/>
    </row>
    <row r="206" spans="1:17" ht="12.75" customHeight="1">
      <c r="A206" s="200"/>
      <c r="B206" s="201"/>
      <c r="C206" s="201"/>
      <c r="D206" s="129"/>
      <c r="E206" s="129"/>
      <c r="F206" s="202"/>
      <c r="G206" s="202"/>
      <c r="H206" s="33"/>
      <c r="I206" s="33"/>
      <c r="J206" s="202"/>
      <c r="K206" s="225"/>
      <c r="L206" s="225"/>
      <c r="M206" s="225"/>
      <c r="N206" s="29"/>
      <c r="O206" s="32"/>
      <c r="P206" s="32"/>
      <c r="Q206" s="83"/>
    </row>
    <row r="207" spans="1:17">
      <c r="A207" s="200"/>
      <c r="B207" s="201"/>
      <c r="C207" s="201"/>
      <c r="D207" s="129"/>
      <c r="E207" s="129"/>
      <c r="F207" s="202"/>
      <c r="G207" s="202"/>
      <c r="H207" s="33"/>
      <c r="I207" s="33"/>
      <c r="J207" s="202"/>
      <c r="K207" s="202"/>
      <c r="L207" s="202"/>
      <c r="M207" s="202"/>
      <c r="N207" s="29"/>
      <c r="O207" s="32"/>
      <c r="P207" s="32"/>
      <c r="Q207" s="83"/>
    </row>
    <row r="208" spans="1:17">
      <c r="A208" s="90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32"/>
      <c r="P208" s="32"/>
      <c r="Q208" s="83"/>
    </row>
    <row r="209" spans="1:17">
      <c r="A209" s="90" t="s">
        <v>288</v>
      </c>
      <c r="B209" s="29"/>
      <c r="C209" s="29" t="s">
        <v>221</v>
      </c>
      <c r="D209" s="131"/>
      <c r="E209" s="121"/>
      <c r="F209" s="33"/>
      <c r="G209" s="33"/>
      <c r="H209" s="45"/>
      <c r="I209" s="45"/>
      <c r="J209" s="33"/>
      <c r="K209" s="33"/>
      <c r="L209" s="33"/>
      <c r="M209" s="33"/>
      <c r="N209" s="29"/>
      <c r="O209" s="32"/>
      <c r="P209" s="32"/>
      <c r="Q209" s="83"/>
    </row>
    <row r="210" spans="1:17">
      <c r="A210" s="90"/>
      <c r="B210" s="29"/>
      <c r="C210" s="29"/>
      <c r="D210" s="121"/>
      <c r="E210" s="121"/>
      <c r="F210" s="33"/>
      <c r="G210" s="33"/>
      <c r="H210" s="45"/>
      <c r="I210" s="45"/>
      <c r="J210" s="33"/>
      <c r="K210" s="33"/>
      <c r="L210" s="33"/>
      <c r="M210" s="33"/>
      <c r="N210" s="100"/>
      <c r="O210" s="29"/>
      <c r="P210" s="29"/>
      <c r="Q210" s="81"/>
    </row>
    <row r="211" spans="1:17">
      <c r="A211" s="90"/>
      <c r="B211" s="29"/>
      <c r="C211" s="29"/>
      <c r="D211" s="29"/>
      <c r="E211" s="29"/>
      <c r="F211" s="29"/>
      <c r="G211" s="29"/>
      <c r="H211" s="45"/>
      <c r="I211" s="45"/>
      <c r="J211" s="29"/>
      <c r="K211" s="29"/>
      <c r="L211" s="29"/>
      <c r="M211" s="29"/>
      <c r="N211" s="29"/>
      <c r="O211" s="29"/>
      <c r="P211" s="29"/>
      <c r="Q211" s="81"/>
    </row>
    <row r="212" spans="1:17">
      <c r="A212" s="90"/>
      <c r="B212" s="29"/>
      <c r="C212" s="29"/>
      <c r="D212" s="45"/>
      <c r="E212" s="45"/>
      <c r="F212" s="45"/>
      <c r="G212" s="45"/>
      <c r="H212" s="29"/>
      <c r="I212" s="29"/>
      <c r="J212" s="45"/>
      <c r="K212" s="45"/>
      <c r="L212" s="45"/>
      <c r="M212" s="45"/>
      <c r="N212" s="45"/>
      <c r="O212" s="29"/>
      <c r="P212" s="29"/>
      <c r="Q212" s="81"/>
    </row>
    <row r="213" spans="1:17">
      <c r="A213" s="90"/>
      <c r="B213" s="29"/>
      <c r="C213" s="29"/>
      <c r="D213" s="45"/>
      <c r="E213" s="45"/>
      <c r="F213" s="45"/>
      <c r="G213" s="45"/>
      <c r="H213" s="29"/>
      <c r="I213" s="29"/>
      <c r="J213" s="45"/>
      <c r="K213" s="45"/>
      <c r="L213" s="45"/>
      <c r="M213" s="45"/>
      <c r="N213" s="45"/>
      <c r="O213" s="29"/>
      <c r="P213" s="29"/>
      <c r="Q213" s="81"/>
    </row>
    <row r="214" spans="1:17">
      <c r="A214" s="92" t="s">
        <v>272</v>
      </c>
      <c r="B214" s="29"/>
      <c r="C214" s="29"/>
      <c r="D214" s="29"/>
      <c r="E214" s="29"/>
      <c r="F214" s="29"/>
      <c r="G214" s="29"/>
      <c r="J214" s="29"/>
      <c r="K214" s="29"/>
      <c r="L214" s="29"/>
      <c r="M214" s="29"/>
      <c r="N214" s="29"/>
      <c r="O214" s="29"/>
      <c r="P214" s="29"/>
      <c r="Q214" s="81"/>
    </row>
    <row r="215" spans="1:17">
      <c r="A215" s="46"/>
      <c r="B215" s="29"/>
      <c r="C215" s="29"/>
      <c r="D215" s="29"/>
      <c r="E215" s="29"/>
      <c r="F215" s="29"/>
      <c r="G215" s="29"/>
      <c r="J215" s="29"/>
      <c r="K215" s="29"/>
      <c r="L215" s="29"/>
      <c r="M215" s="29"/>
      <c r="N215" s="29"/>
      <c r="O215" s="29"/>
      <c r="P215" s="29"/>
      <c r="Q215" s="81"/>
    </row>
    <row r="216" spans="1:17">
      <c r="A216" s="90"/>
      <c r="B216" s="29"/>
      <c r="C216" s="29"/>
      <c r="D216" s="29"/>
      <c r="E216" s="29"/>
      <c r="F216" s="29"/>
      <c r="G216" s="29"/>
      <c r="J216" s="29"/>
      <c r="K216" s="29"/>
      <c r="L216" s="29"/>
      <c r="M216" s="29"/>
      <c r="N216" s="29"/>
      <c r="O216" s="29"/>
      <c r="P216" s="29"/>
      <c r="Q216" s="81"/>
    </row>
    <row r="217" spans="1:17">
      <c r="A217" s="91" t="s">
        <v>290</v>
      </c>
      <c r="B217" s="32"/>
      <c r="C217" s="32"/>
      <c r="D217" s="32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27"/>
      <c r="P217" s="227"/>
      <c r="Q217" s="82"/>
    </row>
    <row r="218" spans="1:17">
      <c r="A218" s="90"/>
      <c r="B218" s="29"/>
      <c r="C218" s="29"/>
      <c r="D218" s="29"/>
      <c r="E218" s="29"/>
      <c r="F218" s="29"/>
      <c r="G218" s="29"/>
      <c r="H218" s="187" t="s">
        <v>373</v>
      </c>
      <c r="I218" s="29"/>
      <c r="J218" s="29"/>
      <c r="K218" s="187" t="s">
        <v>353</v>
      </c>
      <c r="L218" s="29"/>
      <c r="M218" s="29"/>
      <c r="N218" s="29"/>
      <c r="O218" s="29" t="s">
        <v>220</v>
      </c>
      <c r="P218" s="29"/>
      <c r="Q218" s="81"/>
    </row>
    <row r="219" spans="1:17" ht="12.75" customHeight="1">
      <c r="A219" s="228" t="s">
        <v>316</v>
      </c>
      <c r="B219" s="229"/>
      <c r="C219" s="229"/>
      <c r="D219" s="230"/>
      <c r="E219" s="230"/>
      <c r="F219" s="230"/>
      <c r="G219" s="202"/>
      <c r="H219" s="218" t="s">
        <v>381</v>
      </c>
      <c r="I219" s="218"/>
      <c r="J219" s="202"/>
      <c r="K219" s="225" t="str">
        <f>+"El costo de que un cerdo aumentara un kg de peso durante su destete fue de $"&amp;VALUE(D222)&amp;" "</f>
        <v xml:space="preserve">El costo de que un cerdo aumentara un kg de peso durante su destete fue de $0 </v>
      </c>
      <c r="L219" s="225"/>
      <c r="M219" s="225"/>
      <c r="N219" s="29"/>
      <c r="O219" s="32"/>
      <c r="P219" s="32"/>
      <c r="Q219" s="83"/>
    </row>
    <row r="220" spans="1:17">
      <c r="A220" s="228"/>
      <c r="B220" s="229"/>
      <c r="C220" s="229"/>
      <c r="D220" s="230"/>
      <c r="E220" s="230"/>
      <c r="F220" s="230"/>
      <c r="G220" s="202"/>
      <c r="H220" s="219" t="s">
        <v>391</v>
      </c>
      <c r="I220" s="219"/>
      <c r="J220" s="202"/>
      <c r="K220" s="225"/>
      <c r="L220" s="225"/>
      <c r="M220" s="225"/>
      <c r="N220" s="29"/>
      <c r="O220" s="32"/>
      <c r="P220" s="32"/>
      <c r="Q220" s="83"/>
    </row>
    <row r="221" spans="1:17">
      <c r="A221" s="200"/>
      <c r="B221" s="201"/>
      <c r="C221" s="201"/>
      <c r="D221" s="202"/>
      <c r="E221" s="202"/>
      <c r="F221" s="202"/>
      <c r="G221" s="202"/>
      <c r="H221" s="202"/>
      <c r="I221" s="202"/>
      <c r="J221" s="202"/>
      <c r="K221" s="225"/>
      <c r="L221" s="225"/>
      <c r="M221" s="225"/>
      <c r="N221" s="29"/>
      <c r="O221" s="32"/>
      <c r="P221" s="32"/>
      <c r="Q221" s="83"/>
    </row>
    <row r="222" spans="1:17">
      <c r="A222" s="90" t="s">
        <v>292</v>
      </c>
      <c r="B222" s="29"/>
      <c r="C222" s="29" t="s">
        <v>221</v>
      </c>
      <c r="D222" s="154"/>
      <c r="E222" s="122"/>
      <c r="F222" s="33"/>
      <c r="G222" s="33"/>
      <c r="H222" s="33"/>
      <c r="I222" s="33"/>
      <c r="J222" s="33"/>
      <c r="K222" s="225"/>
      <c r="L222" s="225"/>
      <c r="M222" s="225"/>
      <c r="N222" s="29"/>
      <c r="O222" s="32"/>
      <c r="P222" s="32"/>
      <c r="Q222" s="83"/>
    </row>
    <row r="223" spans="1:17">
      <c r="A223" s="90"/>
      <c r="B223" s="29"/>
      <c r="C223" s="29"/>
      <c r="D223" s="122"/>
      <c r="E223" s="122"/>
      <c r="F223" s="33"/>
      <c r="G223" s="33"/>
      <c r="H223" s="33"/>
      <c r="I223" s="33"/>
      <c r="J223" s="33"/>
      <c r="K223" s="33"/>
      <c r="L223" s="33"/>
      <c r="M223" s="33"/>
      <c r="N223" s="98"/>
      <c r="O223" s="32"/>
      <c r="P223" s="32"/>
      <c r="Q223" s="83"/>
    </row>
    <row r="224" spans="1:17">
      <c r="A224" s="90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32"/>
      <c r="P224" s="32"/>
      <c r="Q224" s="83"/>
    </row>
    <row r="225" spans="1:17">
      <c r="A225" s="90"/>
      <c r="B225" s="29"/>
      <c r="C225" s="29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32"/>
      <c r="P225" s="32"/>
      <c r="Q225" s="83"/>
    </row>
    <row r="226" spans="1:17">
      <c r="A226" s="90"/>
      <c r="B226" s="29"/>
      <c r="C226" s="29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29"/>
      <c r="P226" s="29"/>
      <c r="Q226" s="81"/>
    </row>
    <row r="227" spans="1:17">
      <c r="A227" s="92" t="s">
        <v>272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81"/>
    </row>
    <row r="228" spans="1:17">
      <c r="A228" s="46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81"/>
    </row>
    <row r="229" spans="1:17">
      <c r="A229" s="90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81"/>
    </row>
    <row r="230" spans="1:17">
      <c r="A230" s="91" t="s">
        <v>300</v>
      </c>
      <c r="B230" s="32"/>
      <c r="C230" s="32"/>
      <c r="D230" s="32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27"/>
      <c r="P230" s="227"/>
      <c r="Q230" s="82"/>
    </row>
    <row r="231" spans="1:17">
      <c r="A231" s="90"/>
      <c r="B231" s="29"/>
      <c r="C231" s="29"/>
      <c r="D231" s="29"/>
      <c r="E231" s="29"/>
      <c r="F231" s="29"/>
      <c r="G231" s="29"/>
      <c r="H231" s="187" t="s">
        <v>373</v>
      </c>
      <c r="I231" s="29"/>
      <c r="J231" s="29"/>
      <c r="K231" s="187" t="s">
        <v>353</v>
      </c>
      <c r="L231" s="29"/>
      <c r="M231" s="29"/>
      <c r="N231" s="29"/>
      <c r="O231" s="29" t="s">
        <v>220</v>
      </c>
      <c r="P231" s="29"/>
      <c r="Q231" s="81"/>
    </row>
    <row r="232" spans="1:17" ht="12.75" customHeight="1">
      <c r="A232" s="228" t="s">
        <v>327</v>
      </c>
      <c r="B232" s="229"/>
      <c r="C232" s="229"/>
      <c r="D232" s="230"/>
      <c r="E232" s="230"/>
      <c r="F232" s="230"/>
      <c r="G232" s="202"/>
      <c r="H232" s="218" t="s">
        <v>384</v>
      </c>
      <c r="I232" s="218"/>
      <c r="J232" s="202"/>
      <c r="K232" s="225" t="str">
        <f>+"El alimento consumido por un cerdo durante deste fue de "&amp;VALUE(D235)&amp;" Kg."</f>
        <v>El alimento consumido por un cerdo durante deste fue de 0 Kg.</v>
      </c>
      <c r="L232" s="225"/>
      <c r="M232" s="225"/>
      <c r="N232" s="29"/>
      <c r="O232" s="32"/>
      <c r="P232" s="32"/>
      <c r="Q232" s="83"/>
    </row>
    <row r="233" spans="1:17">
      <c r="A233" s="228"/>
      <c r="B233" s="229"/>
      <c r="C233" s="229"/>
      <c r="D233" s="230"/>
      <c r="E233" s="230"/>
      <c r="F233" s="230"/>
      <c r="G233" s="202"/>
      <c r="H233" s="219" t="s">
        <v>392</v>
      </c>
      <c r="I233" s="219"/>
      <c r="J233" s="202"/>
      <c r="K233" s="225"/>
      <c r="L233" s="225"/>
      <c r="M233" s="225"/>
      <c r="N233" s="29"/>
      <c r="O233" s="32"/>
      <c r="P233" s="32"/>
      <c r="Q233" s="83"/>
    </row>
    <row r="234" spans="1:17">
      <c r="A234" s="90"/>
      <c r="B234" s="29"/>
      <c r="C234" s="29"/>
      <c r="D234" s="29"/>
      <c r="E234" s="29"/>
      <c r="F234" s="29"/>
      <c r="G234" s="29"/>
      <c r="H234" s="29"/>
      <c r="I234" s="29"/>
      <c r="J234" s="29"/>
      <c r="K234" s="225"/>
      <c r="L234" s="225"/>
      <c r="M234" s="225"/>
      <c r="N234" s="29"/>
      <c r="O234" s="32"/>
      <c r="P234" s="32"/>
      <c r="Q234" s="83"/>
    </row>
    <row r="235" spans="1:17">
      <c r="A235" s="90" t="s">
        <v>287</v>
      </c>
      <c r="B235" s="29"/>
      <c r="C235" s="29" t="s">
        <v>221</v>
      </c>
      <c r="D235" s="131"/>
      <c r="E235" s="121"/>
      <c r="F235" s="33"/>
      <c r="G235" s="33"/>
      <c r="H235" s="33"/>
      <c r="I235" s="33"/>
      <c r="J235" s="33"/>
      <c r="K235" s="225"/>
      <c r="L235" s="225"/>
      <c r="M235" s="225"/>
      <c r="N235" s="29"/>
      <c r="O235" s="32"/>
      <c r="P235" s="32"/>
      <c r="Q235" s="83"/>
    </row>
    <row r="236" spans="1:17">
      <c r="A236" s="90"/>
      <c r="B236" s="29"/>
      <c r="C236" s="29"/>
      <c r="D236" s="121"/>
      <c r="E236" s="121"/>
      <c r="F236" s="33"/>
      <c r="G236" s="33"/>
      <c r="H236" s="33"/>
      <c r="I236" s="33"/>
      <c r="J236" s="33"/>
      <c r="K236" s="33"/>
      <c r="L236" s="33"/>
      <c r="M236" s="33"/>
      <c r="N236" s="100"/>
      <c r="O236" s="29"/>
      <c r="P236" s="29"/>
      <c r="Q236" s="81"/>
    </row>
    <row r="237" spans="1:17">
      <c r="A237" s="90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81"/>
    </row>
    <row r="238" spans="1:17">
      <c r="A238" s="90"/>
      <c r="B238" s="29"/>
      <c r="C238" s="29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29"/>
      <c r="P238" s="29"/>
      <c r="Q238" s="81"/>
    </row>
    <row r="239" spans="1:17">
      <c r="A239" s="90"/>
      <c r="B239" s="29"/>
      <c r="C239" s="29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29"/>
      <c r="P239" s="29"/>
      <c r="Q239" s="81"/>
    </row>
    <row r="240" spans="1:17">
      <c r="A240" s="92" t="s">
        <v>272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81"/>
    </row>
    <row r="241" spans="1:17">
      <c r="A241" s="46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81"/>
    </row>
    <row r="242" spans="1:17">
      <c r="A242" s="90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81"/>
    </row>
    <row r="243" spans="1:17">
      <c r="A243" s="91" t="s">
        <v>279</v>
      </c>
      <c r="B243" s="32"/>
      <c r="C243" s="32"/>
      <c r="D243" s="32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27"/>
      <c r="P243" s="227"/>
      <c r="Q243" s="82"/>
    </row>
    <row r="244" spans="1:17">
      <c r="A244" s="90"/>
      <c r="B244" s="29"/>
      <c r="C244" s="29"/>
      <c r="D244" s="29"/>
      <c r="E244" s="29"/>
      <c r="F244" s="29"/>
      <c r="G244" s="29"/>
      <c r="H244" s="187" t="s">
        <v>373</v>
      </c>
      <c r="I244" s="29"/>
      <c r="J244" s="29"/>
      <c r="K244" s="187" t="s">
        <v>353</v>
      </c>
      <c r="L244" s="29"/>
      <c r="M244" s="29"/>
      <c r="N244" s="29"/>
      <c r="O244" s="29" t="s">
        <v>220</v>
      </c>
      <c r="P244" s="29"/>
      <c r="Q244" s="81"/>
    </row>
    <row r="245" spans="1:17" ht="12.75" customHeight="1">
      <c r="A245" s="228" t="s">
        <v>317</v>
      </c>
      <c r="B245" s="229"/>
      <c r="C245" s="229"/>
      <c r="D245" s="230"/>
      <c r="E245" s="230"/>
      <c r="F245" s="230"/>
      <c r="G245" s="202"/>
      <c r="H245" s="218" t="s">
        <v>385</v>
      </c>
      <c r="I245" s="218"/>
      <c r="J245" s="202"/>
      <c r="K245" s="225" t="str">
        <f>+"El costo del alimento consumido por un cerdo durante deste fue de $"&amp;VALUE(D248)&amp;""</f>
        <v>El costo del alimento consumido por un cerdo durante deste fue de $0</v>
      </c>
      <c r="L245" s="225"/>
      <c r="M245" s="225"/>
      <c r="N245" s="29"/>
      <c r="O245" s="32"/>
      <c r="P245" s="32"/>
      <c r="Q245" s="83"/>
    </row>
    <row r="246" spans="1:17">
      <c r="A246" s="228"/>
      <c r="B246" s="229"/>
      <c r="C246" s="229"/>
      <c r="D246" s="230"/>
      <c r="E246" s="230"/>
      <c r="F246" s="230"/>
      <c r="G246" s="202"/>
      <c r="H246" s="219" t="s">
        <v>392</v>
      </c>
      <c r="I246" s="219"/>
      <c r="J246" s="202"/>
      <c r="K246" s="225"/>
      <c r="L246" s="225"/>
      <c r="M246" s="225"/>
      <c r="N246" s="29"/>
      <c r="O246" s="32"/>
      <c r="P246" s="32"/>
      <c r="Q246" s="83"/>
    </row>
    <row r="247" spans="1:17">
      <c r="A247" s="90"/>
      <c r="B247" s="29"/>
      <c r="C247" s="29"/>
      <c r="D247" s="29"/>
      <c r="E247" s="29"/>
      <c r="F247" s="29"/>
      <c r="G247" s="29"/>
      <c r="H247" s="29"/>
      <c r="I247" s="29"/>
      <c r="J247" s="29"/>
      <c r="K247" s="225"/>
      <c r="L247" s="225"/>
      <c r="M247" s="225"/>
      <c r="N247" s="29"/>
      <c r="O247" s="32"/>
      <c r="P247" s="32"/>
      <c r="Q247" s="83"/>
    </row>
    <row r="248" spans="1:17">
      <c r="A248" s="90" t="s">
        <v>269</v>
      </c>
      <c r="B248" s="29"/>
      <c r="C248" s="29" t="s">
        <v>221</v>
      </c>
      <c r="D248" s="154"/>
      <c r="E248" s="122"/>
      <c r="F248" s="33"/>
      <c r="G248" s="33"/>
      <c r="H248" s="33"/>
      <c r="I248" s="33"/>
      <c r="J248" s="33"/>
      <c r="K248" s="225"/>
      <c r="L248" s="225"/>
      <c r="M248" s="225"/>
      <c r="N248" s="29"/>
      <c r="O248" s="32"/>
      <c r="P248" s="32"/>
      <c r="Q248" s="83"/>
    </row>
    <row r="249" spans="1:17">
      <c r="A249" s="90"/>
      <c r="B249" s="29"/>
      <c r="C249" s="29"/>
      <c r="D249" s="122"/>
      <c r="E249" s="122"/>
      <c r="F249" s="33"/>
      <c r="G249" s="33"/>
      <c r="H249" s="33"/>
      <c r="I249" s="33"/>
      <c r="J249" s="33"/>
      <c r="K249" s="33"/>
      <c r="L249" s="33"/>
      <c r="M249" s="33"/>
      <c r="N249" s="98"/>
      <c r="O249" s="29"/>
      <c r="P249" s="29"/>
      <c r="Q249" s="81"/>
    </row>
    <row r="250" spans="1:17">
      <c r="A250" s="90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81"/>
    </row>
    <row r="251" spans="1:17">
      <c r="A251" s="90"/>
      <c r="B251" s="29"/>
      <c r="C251" s="29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29"/>
      <c r="P251" s="29"/>
      <c r="Q251" s="81"/>
    </row>
    <row r="252" spans="1:17">
      <c r="A252" s="90"/>
      <c r="B252" s="29"/>
      <c r="C252" s="29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29"/>
      <c r="P252" s="29"/>
      <c r="Q252" s="81"/>
    </row>
    <row r="253" spans="1:17">
      <c r="A253" s="92" t="s">
        <v>272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81"/>
    </row>
    <row r="254" spans="1:17">
      <c r="A254" s="46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81"/>
    </row>
    <row r="255" spans="1:17">
      <c r="A255" s="90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81"/>
    </row>
    <row r="256" spans="1:17">
      <c r="A256" s="91" t="s">
        <v>291</v>
      </c>
      <c r="B256" s="32"/>
      <c r="C256" s="32"/>
      <c r="D256" s="32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81"/>
    </row>
    <row r="257" spans="1:17" ht="12.75" customHeight="1">
      <c r="A257" s="90"/>
      <c r="B257" s="29"/>
      <c r="C257" s="29"/>
      <c r="D257" s="29"/>
      <c r="E257" s="29"/>
      <c r="F257" s="29"/>
      <c r="G257" s="29"/>
      <c r="H257" s="187" t="s">
        <v>373</v>
      </c>
      <c r="I257" s="29"/>
      <c r="J257" s="29"/>
      <c r="K257" s="187" t="s">
        <v>353</v>
      </c>
      <c r="L257" s="29"/>
      <c r="M257" s="29"/>
      <c r="N257" s="29"/>
      <c r="O257" s="29"/>
      <c r="P257" s="29"/>
      <c r="Q257" s="81"/>
    </row>
    <row r="258" spans="1:17">
      <c r="A258" s="228" t="s">
        <v>322</v>
      </c>
      <c r="B258" s="229"/>
      <c r="C258" s="229"/>
      <c r="D258" s="230"/>
      <c r="E258" s="230"/>
      <c r="F258" s="230"/>
      <c r="G258" s="202"/>
      <c r="H258" s="218" t="s">
        <v>386</v>
      </c>
      <c r="I258" s="218"/>
      <c r="J258" s="202"/>
      <c r="K258" s="225" t="str">
        <f>+"El costo de los alimentos terminados y complementos alimenticios consumido por un cerdo durante deste fue de $"&amp;VALUE(D261)&amp;""</f>
        <v>El costo de los alimentos terminados y complementos alimenticios consumido por un cerdo durante deste fue de $0</v>
      </c>
      <c r="L258" s="225"/>
      <c r="M258" s="225"/>
      <c r="N258" s="29"/>
      <c r="O258" s="29"/>
      <c r="P258" s="29"/>
      <c r="Q258" s="81"/>
    </row>
    <row r="259" spans="1:17">
      <c r="A259" s="228"/>
      <c r="B259" s="229"/>
      <c r="C259" s="229"/>
      <c r="D259" s="230"/>
      <c r="E259" s="230"/>
      <c r="F259" s="230"/>
      <c r="G259" s="202"/>
      <c r="H259" s="219" t="s">
        <v>392</v>
      </c>
      <c r="I259" s="219"/>
      <c r="J259" s="202"/>
      <c r="K259" s="225"/>
      <c r="L259" s="225"/>
      <c r="M259" s="225"/>
      <c r="N259" s="29"/>
      <c r="O259" s="227"/>
      <c r="P259" s="227"/>
      <c r="Q259" s="82"/>
    </row>
    <row r="260" spans="1:17">
      <c r="A260" s="90"/>
      <c r="B260" s="29"/>
      <c r="C260" s="29"/>
      <c r="D260" s="29"/>
      <c r="E260" s="29"/>
      <c r="F260" s="29"/>
      <c r="G260" s="29"/>
      <c r="H260" s="29"/>
      <c r="I260" s="29"/>
      <c r="J260" s="29"/>
      <c r="K260" s="225"/>
      <c r="L260" s="225"/>
      <c r="M260" s="225"/>
      <c r="N260" s="29"/>
      <c r="O260" s="29" t="s">
        <v>220</v>
      </c>
      <c r="P260" s="29"/>
      <c r="Q260" s="81"/>
    </row>
    <row r="261" spans="1:17">
      <c r="A261" s="90" t="s">
        <v>293</v>
      </c>
      <c r="B261" s="29"/>
      <c r="C261" s="29" t="s">
        <v>221</v>
      </c>
      <c r="D261" s="155"/>
      <c r="E261" s="126"/>
      <c r="F261" s="33"/>
      <c r="G261" s="33"/>
      <c r="H261" s="33"/>
      <c r="I261" s="33"/>
      <c r="J261" s="33"/>
      <c r="K261" s="225"/>
      <c r="L261" s="225"/>
      <c r="M261" s="225"/>
      <c r="N261" s="29"/>
      <c r="O261" s="32"/>
      <c r="P261" s="32"/>
      <c r="Q261" s="83"/>
    </row>
    <row r="262" spans="1:17">
      <c r="A262" s="90"/>
      <c r="B262" s="29"/>
      <c r="C262" s="29"/>
      <c r="D262" s="122"/>
      <c r="E262" s="122"/>
      <c r="F262" s="33"/>
      <c r="G262" s="33"/>
      <c r="H262" s="33"/>
      <c r="I262" s="33"/>
      <c r="J262" s="33"/>
      <c r="K262" s="33"/>
      <c r="L262" s="33"/>
      <c r="M262" s="33"/>
      <c r="N262" s="98"/>
      <c r="O262" s="32"/>
      <c r="P262" s="32"/>
      <c r="Q262" s="83"/>
    </row>
    <row r="263" spans="1:17" ht="12.75" customHeight="1">
      <c r="A263" s="90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39"/>
      <c r="O263" s="32"/>
      <c r="P263" s="32"/>
      <c r="Q263" s="83"/>
    </row>
    <row r="264" spans="1:17">
      <c r="A264" s="90"/>
      <c r="B264" s="29"/>
      <c r="C264" s="29"/>
      <c r="D264" s="29"/>
      <c r="E264" s="29"/>
      <c r="F264" s="45"/>
      <c r="G264" s="45"/>
      <c r="H264" s="45"/>
      <c r="I264" s="45"/>
      <c r="J264" s="45"/>
      <c r="K264" s="45"/>
      <c r="L264" s="45"/>
      <c r="M264" s="45"/>
      <c r="N264" s="45"/>
      <c r="O264" s="32"/>
      <c r="P264" s="32"/>
      <c r="Q264" s="83"/>
    </row>
    <row r="265" spans="1:17">
      <c r="A265" s="92" t="s">
        <v>272</v>
      </c>
      <c r="B265" s="29"/>
      <c r="C265" s="29"/>
      <c r="D265" s="29"/>
      <c r="E265" s="29"/>
      <c r="F265" s="45"/>
      <c r="G265" s="45"/>
      <c r="H265" s="45"/>
      <c r="I265" s="45"/>
      <c r="J265" s="45"/>
      <c r="K265" s="45"/>
      <c r="L265" s="45"/>
      <c r="M265" s="45"/>
      <c r="N265" s="45"/>
      <c r="O265" s="29"/>
      <c r="P265" s="29"/>
      <c r="Q265" s="81"/>
    </row>
    <row r="266" spans="1:17">
      <c r="A266" s="90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81"/>
    </row>
    <row r="267" spans="1:17">
      <c r="A267" s="90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81"/>
    </row>
    <row r="268" spans="1:17">
      <c r="A268" s="91" t="s">
        <v>294</v>
      </c>
      <c r="B268" s="32"/>
      <c r="C268" s="32"/>
      <c r="D268" s="32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81"/>
    </row>
    <row r="269" spans="1:17" ht="12.75" customHeight="1">
      <c r="A269" s="90"/>
      <c r="B269" s="29"/>
      <c r="C269" s="29"/>
      <c r="D269" s="29"/>
      <c r="E269" s="29"/>
      <c r="F269" s="29"/>
      <c r="G269" s="29"/>
      <c r="H269" s="187" t="s">
        <v>373</v>
      </c>
      <c r="I269" s="29"/>
      <c r="J269" s="29"/>
      <c r="K269" s="187" t="s">
        <v>353</v>
      </c>
      <c r="L269" s="29"/>
      <c r="M269" s="29"/>
      <c r="N269" s="29"/>
      <c r="O269" s="29"/>
      <c r="P269" s="29"/>
      <c r="Q269" s="81"/>
    </row>
    <row r="270" spans="1:17">
      <c r="A270" s="228" t="s">
        <v>323</v>
      </c>
      <c r="B270" s="229"/>
      <c r="C270" s="229"/>
      <c r="D270" s="230"/>
      <c r="E270" s="230"/>
      <c r="F270" s="230"/>
      <c r="G270" s="202"/>
      <c r="H270" s="218" t="s">
        <v>387</v>
      </c>
      <c r="I270" s="218"/>
      <c r="J270" s="202"/>
      <c r="K270" s="225" t="str">
        <f>+"El costo de los medicamentos preventivos aplicados a un cerdo durante deste fue de $"&amp;VALUE(D273)&amp;""</f>
        <v>El costo de los medicamentos preventivos aplicados a un cerdo durante deste fue de $0</v>
      </c>
      <c r="L270" s="225"/>
      <c r="M270" s="225"/>
      <c r="N270" s="29"/>
      <c r="O270" s="29"/>
      <c r="P270" s="29"/>
      <c r="Q270" s="81"/>
    </row>
    <row r="271" spans="1:17">
      <c r="A271" s="228"/>
      <c r="B271" s="229"/>
      <c r="C271" s="229"/>
      <c r="D271" s="230"/>
      <c r="E271" s="230"/>
      <c r="F271" s="230"/>
      <c r="G271" s="202"/>
      <c r="H271" s="219" t="s">
        <v>392</v>
      </c>
      <c r="I271" s="219"/>
      <c r="J271" s="202"/>
      <c r="K271" s="225"/>
      <c r="L271" s="225"/>
      <c r="M271" s="225"/>
      <c r="N271" s="37"/>
      <c r="O271" s="227"/>
      <c r="P271" s="227"/>
      <c r="Q271" s="82"/>
    </row>
    <row r="272" spans="1:17">
      <c r="A272" s="90"/>
      <c r="B272" s="29"/>
      <c r="C272" s="29"/>
      <c r="D272" s="29"/>
      <c r="E272" s="29"/>
      <c r="F272" s="29"/>
      <c r="G272" s="29"/>
      <c r="H272" s="29"/>
      <c r="I272" s="29"/>
      <c r="J272" s="29"/>
      <c r="K272" s="225"/>
      <c r="L272" s="225"/>
      <c r="M272" s="225"/>
      <c r="N272" s="29"/>
      <c r="O272" s="29" t="s">
        <v>220</v>
      </c>
      <c r="P272" s="29"/>
      <c r="Q272" s="81"/>
    </row>
    <row r="273" spans="1:17">
      <c r="A273" s="128" t="s">
        <v>295</v>
      </c>
      <c r="B273" s="118"/>
      <c r="C273" s="29" t="s">
        <v>221</v>
      </c>
      <c r="D273" s="156"/>
      <c r="E273" s="118"/>
      <c r="F273" s="33"/>
      <c r="G273" s="33"/>
      <c r="H273" s="33"/>
      <c r="I273" s="33"/>
      <c r="J273" s="33"/>
      <c r="K273" s="225"/>
      <c r="L273" s="225"/>
      <c r="M273" s="225"/>
      <c r="N273" s="37"/>
      <c r="O273" s="32"/>
      <c r="P273" s="32"/>
      <c r="Q273" s="83"/>
    </row>
    <row r="274" spans="1:17">
      <c r="A274" s="128"/>
      <c r="B274" s="118"/>
      <c r="C274" s="29"/>
      <c r="D274" s="122"/>
      <c r="E274" s="122"/>
      <c r="F274" s="33"/>
      <c r="G274" s="33"/>
      <c r="H274" s="33"/>
      <c r="I274" s="33"/>
      <c r="J274" s="33"/>
      <c r="K274" s="33"/>
      <c r="L274" s="33"/>
      <c r="M274" s="33"/>
      <c r="N274" s="98"/>
      <c r="O274" s="32"/>
      <c r="P274" s="32"/>
      <c r="Q274" s="83"/>
    </row>
    <row r="275" spans="1:17" ht="12.75" customHeight="1">
      <c r="A275" s="90"/>
      <c r="B275" s="37"/>
      <c r="C275" s="29"/>
      <c r="D275" s="29"/>
      <c r="E275" s="29"/>
      <c r="F275" s="37"/>
      <c r="G275" s="37"/>
      <c r="H275" s="37"/>
      <c r="I275" s="37"/>
      <c r="J275" s="37"/>
      <c r="K275" s="37"/>
      <c r="L275" s="37"/>
      <c r="M275" s="37"/>
      <c r="N275" s="29"/>
      <c r="O275" s="32"/>
      <c r="P275" s="32"/>
      <c r="Q275" s="83"/>
    </row>
    <row r="276" spans="1:17">
      <c r="A276" s="90"/>
      <c r="B276" s="29"/>
      <c r="C276" s="29"/>
      <c r="D276" s="29"/>
      <c r="E276" s="29"/>
      <c r="F276" s="45"/>
      <c r="G276" s="45"/>
      <c r="H276" s="45"/>
      <c r="I276" s="45"/>
      <c r="J276" s="45"/>
      <c r="K276" s="45"/>
      <c r="L276" s="45"/>
      <c r="M276" s="45"/>
      <c r="N276" s="45"/>
      <c r="O276" s="32"/>
      <c r="P276" s="32"/>
      <c r="Q276" s="83"/>
    </row>
    <row r="277" spans="1:17">
      <c r="A277" s="92" t="s">
        <v>272</v>
      </c>
      <c r="B277" s="29"/>
      <c r="C277" s="29"/>
      <c r="D277" s="29"/>
      <c r="E277" s="29"/>
      <c r="F277" s="45"/>
      <c r="G277" s="45"/>
      <c r="H277" s="45"/>
      <c r="I277" s="45"/>
      <c r="J277" s="45"/>
      <c r="K277" s="45"/>
      <c r="L277" s="45"/>
      <c r="M277" s="45"/>
      <c r="N277" s="45"/>
      <c r="O277" s="31"/>
      <c r="P277" s="29"/>
      <c r="Q277" s="81"/>
    </row>
    <row r="278" spans="1:17">
      <c r="A278" s="90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81"/>
    </row>
    <row r="279" spans="1:17">
      <c r="A279" s="90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81"/>
    </row>
    <row r="280" spans="1:17">
      <c r="A280" s="91" t="s">
        <v>297</v>
      </c>
      <c r="B280" s="32"/>
      <c r="C280" s="32"/>
      <c r="D280" s="32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81"/>
    </row>
    <row r="281" spans="1:17" ht="12.75" customHeight="1">
      <c r="A281" s="90"/>
      <c r="B281" s="29"/>
      <c r="C281" s="29"/>
      <c r="D281" s="29"/>
      <c r="E281" s="29"/>
      <c r="F281" s="29"/>
      <c r="G281" s="29"/>
      <c r="H281" s="187" t="s">
        <v>373</v>
      </c>
      <c r="I281" s="29"/>
      <c r="J281" s="29"/>
      <c r="K281" s="187" t="s">
        <v>353</v>
      </c>
      <c r="L281" s="29"/>
      <c r="M281" s="29"/>
      <c r="N281" s="29"/>
      <c r="O281" s="29"/>
      <c r="P281" s="29"/>
      <c r="Q281" s="81"/>
    </row>
    <row r="282" spans="1:17">
      <c r="A282" s="228" t="s">
        <v>324</v>
      </c>
      <c r="B282" s="229"/>
      <c r="C282" s="229"/>
      <c r="D282" s="230"/>
      <c r="E282" s="230"/>
      <c r="F282" s="230"/>
      <c r="G282" s="202"/>
      <c r="H282" s="218" t="s">
        <v>388</v>
      </c>
      <c r="I282" s="218"/>
      <c r="J282" s="202"/>
      <c r="K282" s="225" t="str">
        <f>+"El costo del material veterinario utilizado en un cerdo durante deste fue de $"&amp;VALUE(D285)&amp;""</f>
        <v>El costo del material veterinario utilizado en un cerdo durante deste fue de $0</v>
      </c>
      <c r="L282" s="225"/>
      <c r="M282" s="225"/>
      <c r="N282" s="29"/>
      <c r="O282" s="29"/>
      <c r="P282" s="29"/>
      <c r="Q282" s="81"/>
    </row>
    <row r="283" spans="1:17">
      <c r="A283" s="228"/>
      <c r="B283" s="229"/>
      <c r="C283" s="229"/>
      <c r="D283" s="230"/>
      <c r="E283" s="230"/>
      <c r="F283" s="230"/>
      <c r="G283" s="202"/>
      <c r="H283" s="219" t="s">
        <v>392</v>
      </c>
      <c r="I283" s="219"/>
      <c r="J283" s="202"/>
      <c r="K283" s="225"/>
      <c r="L283" s="225"/>
      <c r="M283" s="225"/>
      <c r="N283" s="37"/>
      <c r="O283" s="227"/>
      <c r="P283" s="227"/>
      <c r="Q283" s="82"/>
    </row>
    <row r="284" spans="1:17">
      <c r="A284" s="90"/>
      <c r="B284" s="29"/>
      <c r="C284" s="29"/>
      <c r="D284" s="29"/>
      <c r="E284" s="29"/>
      <c r="F284" s="29"/>
      <c r="G284" s="29"/>
      <c r="H284" s="29"/>
      <c r="I284" s="29"/>
      <c r="J284" s="29"/>
      <c r="K284" s="225"/>
      <c r="L284" s="225"/>
      <c r="M284" s="225"/>
      <c r="N284" s="29"/>
      <c r="O284" s="29" t="s">
        <v>220</v>
      </c>
      <c r="P284" s="29"/>
      <c r="Q284" s="81"/>
    </row>
    <row r="285" spans="1:17">
      <c r="A285" s="128" t="s">
        <v>297</v>
      </c>
      <c r="B285" s="118"/>
      <c r="C285" s="29" t="s">
        <v>221</v>
      </c>
      <c r="D285" s="156"/>
      <c r="E285" s="118"/>
      <c r="F285" s="33"/>
      <c r="G285" s="33"/>
      <c r="H285" s="33"/>
      <c r="I285" s="33"/>
      <c r="J285" s="33"/>
      <c r="K285" s="225"/>
      <c r="L285" s="225"/>
      <c r="M285" s="225"/>
      <c r="N285" s="37"/>
      <c r="O285" s="32"/>
      <c r="P285" s="32"/>
      <c r="Q285" s="83"/>
    </row>
    <row r="286" spans="1:17">
      <c r="A286" s="128"/>
      <c r="B286" s="118"/>
      <c r="C286" s="29"/>
      <c r="D286" s="122"/>
      <c r="E286" s="122"/>
      <c r="F286" s="33"/>
      <c r="G286" s="33"/>
      <c r="H286" s="33"/>
      <c r="I286" s="33"/>
      <c r="J286" s="33"/>
      <c r="K286" s="33"/>
      <c r="L286" s="33"/>
      <c r="M286" s="33"/>
      <c r="N286" s="98"/>
      <c r="O286" s="32"/>
      <c r="P286" s="32"/>
      <c r="Q286" s="83"/>
    </row>
    <row r="287" spans="1:17">
      <c r="A287" s="90"/>
      <c r="B287" s="37"/>
      <c r="C287" s="29"/>
      <c r="D287" s="29"/>
      <c r="E287" s="29"/>
      <c r="F287" s="37"/>
      <c r="G287" s="37"/>
      <c r="H287" s="37"/>
      <c r="I287" s="37"/>
      <c r="J287" s="37"/>
      <c r="K287" s="37"/>
      <c r="L287" s="37"/>
      <c r="M287" s="37"/>
      <c r="N287" s="29"/>
      <c r="O287" s="32"/>
      <c r="P287" s="32"/>
      <c r="Q287" s="83"/>
    </row>
    <row r="288" spans="1:17">
      <c r="A288" s="90"/>
      <c r="B288" s="29"/>
      <c r="C288" s="29"/>
      <c r="D288" s="29"/>
      <c r="E288" s="29"/>
      <c r="F288" s="45"/>
      <c r="G288" s="45"/>
      <c r="H288" s="45"/>
      <c r="I288" s="45"/>
      <c r="J288" s="45"/>
      <c r="K288" s="45"/>
      <c r="L288" s="45"/>
      <c r="M288" s="45"/>
      <c r="N288" s="45"/>
      <c r="O288" s="32"/>
      <c r="P288" s="32"/>
      <c r="Q288" s="83"/>
    </row>
    <row r="289" spans="1:17">
      <c r="A289" s="92" t="s">
        <v>272</v>
      </c>
      <c r="B289" s="29"/>
      <c r="C289" s="29"/>
      <c r="D289" s="29"/>
      <c r="E289" s="29"/>
      <c r="F289" s="45"/>
      <c r="G289" s="45"/>
      <c r="H289" s="45"/>
      <c r="I289" s="45"/>
      <c r="J289" s="45"/>
      <c r="K289" s="45"/>
      <c r="L289" s="45"/>
      <c r="M289" s="45"/>
      <c r="N289" s="45"/>
      <c r="O289" s="31"/>
      <c r="P289" s="29"/>
      <c r="Q289" s="81"/>
    </row>
    <row r="290" spans="1:17">
      <c r="A290" s="90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81"/>
    </row>
    <row r="291" spans="1:17">
      <c r="A291" s="90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81"/>
    </row>
    <row r="292" spans="1:17">
      <c r="A292" s="91" t="s">
        <v>280</v>
      </c>
      <c r="B292" s="32"/>
      <c r="C292" s="32"/>
      <c r="D292" s="32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81"/>
    </row>
    <row r="293" spans="1:17" ht="12.75" customHeight="1">
      <c r="A293" s="90"/>
      <c r="B293" s="29"/>
      <c r="C293" s="29"/>
      <c r="D293" s="29"/>
      <c r="E293" s="29"/>
      <c r="F293" s="29"/>
      <c r="G293" s="29"/>
      <c r="H293" s="187" t="s">
        <v>373</v>
      </c>
      <c r="I293" s="29"/>
      <c r="J293" s="29"/>
      <c r="K293" s="187" t="s">
        <v>353</v>
      </c>
      <c r="L293" s="29"/>
      <c r="M293" s="29"/>
      <c r="N293" s="29"/>
      <c r="O293" s="29"/>
      <c r="P293" s="29"/>
      <c r="Q293" s="81"/>
    </row>
    <row r="294" spans="1:17">
      <c r="A294" s="228" t="s">
        <v>325</v>
      </c>
      <c r="B294" s="229"/>
      <c r="C294" s="229"/>
      <c r="D294" s="230"/>
      <c r="E294" s="230"/>
      <c r="F294" s="230"/>
      <c r="G294" s="202"/>
      <c r="H294" s="218" t="s">
        <v>389</v>
      </c>
      <c r="I294" s="218"/>
      <c r="J294" s="202"/>
      <c r="K294" s="225" t="str">
        <f>+"Los gastos directos aplicados a un cerdo durante su destete fueron de $"&amp;VALUE(D297)&amp;""</f>
        <v>Los gastos directos aplicados a un cerdo durante su destete fueron de $0</v>
      </c>
      <c r="L294" s="225"/>
      <c r="M294" s="225"/>
      <c r="N294" s="29"/>
      <c r="O294" s="29"/>
      <c r="P294" s="29"/>
      <c r="Q294" s="81"/>
    </row>
    <row r="295" spans="1:17">
      <c r="A295" s="228"/>
      <c r="B295" s="229"/>
      <c r="C295" s="229"/>
      <c r="D295" s="230"/>
      <c r="E295" s="230"/>
      <c r="F295" s="230"/>
      <c r="G295" s="202"/>
      <c r="H295" s="219" t="s">
        <v>392</v>
      </c>
      <c r="I295" s="219"/>
      <c r="J295" s="202"/>
      <c r="K295" s="225"/>
      <c r="L295" s="225"/>
      <c r="M295" s="225"/>
      <c r="N295" s="29"/>
      <c r="O295" s="227"/>
      <c r="P295" s="227"/>
      <c r="Q295" s="82"/>
    </row>
    <row r="296" spans="1:17">
      <c r="A296" s="90"/>
      <c r="B296" s="29"/>
      <c r="C296" s="29"/>
      <c r="D296" s="29"/>
      <c r="E296" s="29"/>
      <c r="F296" s="29"/>
      <c r="G296" s="29"/>
      <c r="H296" s="29"/>
      <c r="I296" s="29"/>
      <c r="J296" s="29"/>
      <c r="K296" s="225"/>
      <c r="L296" s="225"/>
      <c r="M296" s="225"/>
      <c r="N296" s="29"/>
      <c r="O296" s="29" t="s">
        <v>220</v>
      </c>
      <c r="P296" s="29"/>
      <c r="Q296" s="81"/>
    </row>
    <row r="297" spans="1:17">
      <c r="A297" s="90" t="s">
        <v>270</v>
      </c>
      <c r="B297" s="29"/>
      <c r="C297" s="29" t="s">
        <v>221</v>
      </c>
      <c r="D297" s="155"/>
      <c r="E297" s="126"/>
      <c r="F297" s="33"/>
      <c r="G297" s="33"/>
      <c r="H297" s="33"/>
      <c r="I297" s="33"/>
      <c r="J297" s="33"/>
      <c r="K297" s="225"/>
      <c r="L297" s="225"/>
      <c r="M297" s="225"/>
      <c r="N297" s="29"/>
      <c r="O297" s="32"/>
      <c r="P297" s="32"/>
      <c r="Q297" s="83"/>
    </row>
    <row r="298" spans="1:17">
      <c r="A298" s="90"/>
      <c r="B298" s="29"/>
      <c r="C298" s="29"/>
      <c r="D298" s="122"/>
      <c r="E298" s="122"/>
      <c r="F298" s="33"/>
      <c r="G298" s="33"/>
      <c r="H298" s="33"/>
      <c r="I298" s="33"/>
      <c r="J298" s="33"/>
      <c r="K298" s="33"/>
      <c r="L298" s="33"/>
      <c r="M298" s="33"/>
      <c r="N298" s="98"/>
      <c r="O298" s="32"/>
      <c r="P298" s="32"/>
      <c r="Q298" s="83"/>
    </row>
    <row r="299" spans="1:17">
      <c r="A299" s="90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39"/>
      <c r="O299" s="32"/>
      <c r="P299" s="32"/>
      <c r="Q299" s="83"/>
    </row>
    <row r="300" spans="1:17">
      <c r="A300" s="90"/>
      <c r="B300" s="29"/>
      <c r="C300" s="29"/>
      <c r="D300" s="29"/>
      <c r="E300" s="29"/>
      <c r="F300" s="45"/>
      <c r="G300" s="45"/>
      <c r="H300" s="45"/>
      <c r="I300" s="45"/>
      <c r="J300" s="45"/>
      <c r="K300" s="45"/>
      <c r="L300" s="45"/>
      <c r="M300" s="45"/>
      <c r="N300" s="45"/>
      <c r="O300" s="32"/>
      <c r="P300" s="32"/>
      <c r="Q300" s="83"/>
    </row>
    <row r="301" spans="1:17">
      <c r="A301" s="92" t="s">
        <v>272</v>
      </c>
      <c r="B301" s="29"/>
      <c r="C301" s="29"/>
      <c r="D301" s="29"/>
      <c r="E301" s="29"/>
      <c r="F301" s="45"/>
      <c r="G301" s="45"/>
      <c r="H301" s="45"/>
      <c r="I301" s="45"/>
      <c r="J301" s="45"/>
      <c r="K301" s="45"/>
      <c r="L301" s="45"/>
      <c r="M301" s="45"/>
      <c r="N301" s="45"/>
      <c r="O301" s="29"/>
      <c r="P301" s="29"/>
      <c r="Q301" s="81"/>
    </row>
    <row r="302" spans="1:17">
      <c r="A302" s="90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81"/>
    </row>
    <row r="303" spans="1:17">
      <c r="A303" s="90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81"/>
    </row>
    <row r="304" spans="1:17">
      <c r="A304" s="91" t="s">
        <v>354</v>
      </c>
      <c r="B304" s="32"/>
      <c r="C304" s="32"/>
      <c r="D304" s="32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81"/>
    </row>
    <row r="305" spans="1:17">
      <c r="A305" s="90"/>
      <c r="B305" s="29"/>
      <c r="C305" s="29"/>
      <c r="D305" s="29"/>
      <c r="E305" s="29"/>
      <c r="F305" s="29"/>
      <c r="G305" s="29"/>
      <c r="H305" s="187" t="s">
        <v>373</v>
      </c>
      <c r="I305" s="29"/>
      <c r="J305" s="29"/>
      <c r="K305" s="187" t="s">
        <v>353</v>
      </c>
      <c r="L305" s="29"/>
      <c r="M305" s="29"/>
      <c r="N305" s="29"/>
      <c r="O305" s="29"/>
      <c r="P305" s="29"/>
      <c r="Q305" s="81"/>
    </row>
    <row r="306" spans="1:17" ht="12.75" customHeight="1">
      <c r="A306" s="228" t="s">
        <v>367</v>
      </c>
      <c r="B306" s="229"/>
      <c r="C306" s="229"/>
      <c r="D306" s="230"/>
      <c r="E306" s="230"/>
      <c r="F306" s="230"/>
      <c r="G306" s="202"/>
      <c r="H306" s="218" t="s">
        <v>390</v>
      </c>
      <c r="I306" s="218"/>
      <c r="J306" s="202"/>
      <c r="K306" s="225" t="str">
        <f>+"Los sueldos y prestaciones aplicados a un cerdo durante su destete fueron de $"&amp;VALUE(D309)&amp;""</f>
        <v>Los sueldos y prestaciones aplicados a un cerdo durante su destete fueron de $0</v>
      </c>
      <c r="L306" s="225"/>
      <c r="M306" s="225"/>
      <c r="N306" s="29"/>
      <c r="O306" s="29"/>
      <c r="P306" s="29"/>
      <c r="Q306" s="81"/>
    </row>
    <row r="307" spans="1:17">
      <c r="A307" s="228"/>
      <c r="B307" s="229"/>
      <c r="C307" s="229"/>
      <c r="D307" s="230"/>
      <c r="E307" s="230"/>
      <c r="F307" s="230"/>
      <c r="G307" s="202"/>
      <c r="H307" s="219" t="s">
        <v>392</v>
      </c>
      <c r="I307" s="219"/>
      <c r="J307" s="202"/>
      <c r="K307" s="225"/>
      <c r="L307" s="225"/>
      <c r="M307" s="225"/>
      <c r="N307" s="37"/>
      <c r="O307" s="227"/>
      <c r="P307" s="227"/>
      <c r="Q307" s="82"/>
    </row>
    <row r="308" spans="1:17">
      <c r="A308" s="90"/>
      <c r="B308" s="29"/>
      <c r="C308" s="29"/>
      <c r="D308" s="29"/>
      <c r="E308" s="29"/>
      <c r="F308" s="29"/>
      <c r="G308" s="29"/>
      <c r="H308" s="29"/>
      <c r="I308" s="29"/>
      <c r="J308" s="29"/>
      <c r="K308" s="225"/>
      <c r="L308" s="225"/>
      <c r="M308" s="225"/>
      <c r="N308" s="29"/>
      <c r="O308" s="29" t="s">
        <v>220</v>
      </c>
      <c r="P308" s="29"/>
      <c r="Q308" s="81"/>
    </row>
    <row r="309" spans="1:17">
      <c r="A309" s="90" t="s">
        <v>365</v>
      </c>
      <c r="B309" s="29"/>
      <c r="C309" s="29" t="s">
        <v>221</v>
      </c>
      <c r="D309" s="156"/>
      <c r="E309" s="118"/>
      <c r="F309" s="33"/>
      <c r="G309" s="33"/>
      <c r="H309" s="33"/>
      <c r="I309" s="33"/>
      <c r="J309" s="33"/>
      <c r="K309" s="225"/>
      <c r="L309" s="225"/>
      <c r="M309" s="225"/>
      <c r="N309" s="37"/>
      <c r="O309" s="32"/>
      <c r="P309" s="32"/>
      <c r="Q309" s="83"/>
    </row>
    <row r="310" spans="1:17">
      <c r="A310" s="90"/>
      <c r="B310" s="29"/>
      <c r="C310" s="29"/>
      <c r="D310" s="122"/>
      <c r="E310" s="122"/>
      <c r="F310" s="33"/>
      <c r="G310" s="33"/>
      <c r="H310" s="33"/>
      <c r="I310" s="33"/>
      <c r="J310" s="33"/>
      <c r="K310" s="33"/>
      <c r="L310" s="33"/>
      <c r="M310" s="33"/>
      <c r="N310" s="98"/>
      <c r="O310" s="32"/>
      <c r="P310" s="32"/>
      <c r="Q310" s="83"/>
    </row>
    <row r="311" spans="1:17">
      <c r="A311" s="90"/>
      <c r="B311" s="37"/>
      <c r="C311" s="29"/>
      <c r="D311" s="29"/>
      <c r="E311" s="29"/>
      <c r="F311" s="37"/>
      <c r="G311" s="37"/>
      <c r="H311" s="37"/>
      <c r="I311" s="37"/>
      <c r="J311" s="37"/>
      <c r="K311" s="37"/>
      <c r="L311" s="37"/>
      <c r="M311" s="37"/>
      <c r="N311" s="29"/>
      <c r="O311" s="32"/>
      <c r="P311" s="32"/>
      <c r="Q311" s="83"/>
    </row>
    <row r="312" spans="1:17">
      <c r="A312" s="90"/>
      <c r="B312" s="29"/>
      <c r="C312" s="29"/>
      <c r="D312" s="29"/>
      <c r="E312" s="29"/>
      <c r="F312" s="45"/>
      <c r="G312" s="45"/>
      <c r="H312" s="45"/>
      <c r="I312" s="45"/>
      <c r="J312" s="45"/>
      <c r="K312" s="45"/>
      <c r="L312" s="45"/>
      <c r="M312" s="45"/>
      <c r="N312" s="45"/>
      <c r="O312" s="32"/>
      <c r="P312" s="32"/>
      <c r="Q312" s="83"/>
    </row>
    <row r="313" spans="1:17">
      <c r="A313" s="92" t="s">
        <v>272</v>
      </c>
      <c r="B313" s="29"/>
      <c r="C313" s="29"/>
      <c r="D313" s="29"/>
      <c r="E313" s="29"/>
      <c r="F313" s="45"/>
      <c r="G313" s="45"/>
      <c r="H313" s="45"/>
      <c r="I313" s="45"/>
      <c r="J313" s="45"/>
      <c r="K313" s="45"/>
      <c r="L313" s="45"/>
      <c r="M313" s="45"/>
      <c r="N313" s="45"/>
      <c r="O313" s="31"/>
      <c r="P313" s="29"/>
      <c r="Q313" s="81"/>
    </row>
    <row r="314" spans="1:17">
      <c r="A314" s="90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81"/>
    </row>
    <row r="315" spans="1:17">
      <c r="A315" s="90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81"/>
    </row>
    <row r="316" spans="1:17" ht="15.75">
      <c r="A316" s="248" t="s">
        <v>296</v>
      </c>
      <c r="B316" s="249"/>
      <c r="C316" s="249"/>
      <c r="D316" s="249"/>
      <c r="E316" s="249"/>
      <c r="F316" s="249"/>
      <c r="G316" s="249"/>
      <c r="H316" s="249"/>
      <c r="I316" s="249"/>
      <c r="J316" s="249"/>
      <c r="K316" s="249"/>
      <c r="L316" s="249"/>
      <c r="M316" s="249"/>
      <c r="N316" s="249"/>
      <c r="O316" s="249"/>
      <c r="P316" s="249"/>
      <c r="Q316" s="250"/>
    </row>
    <row r="317" spans="1:17">
      <c r="A317" s="91" t="s">
        <v>289</v>
      </c>
      <c r="B317" s="32"/>
      <c r="C317" s="32"/>
      <c r="D317" s="32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27"/>
      <c r="P317" s="227"/>
      <c r="Q317" s="82"/>
    </row>
    <row r="318" spans="1:17">
      <c r="A318" s="90"/>
      <c r="B318" s="29"/>
      <c r="C318" s="29"/>
      <c r="D318" s="29"/>
      <c r="E318" s="29"/>
      <c r="F318" s="29"/>
      <c r="G318" s="29"/>
      <c r="H318" s="187" t="s">
        <v>373</v>
      </c>
      <c r="I318" s="29"/>
      <c r="J318" s="29"/>
      <c r="K318" s="187" t="s">
        <v>353</v>
      </c>
      <c r="L318" s="29"/>
      <c r="M318" s="29"/>
      <c r="N318" s="29"/>
      <c r="O318" s="29" t="s">
        <v>220</v>
      </c>
      <c r="P318" s="29"/>
      <c r="Q318" s="81"/>
    </row>
    <row r="319" spans="1:17" ht="12.75" customHeight="1">
      <c r="A319" s="228" t="s">
        <v>328</v>
      </c>
      <c r="B319" s="229"/>
      <c r="C319" s="229"/>
      <c r="D319" s="230"/>
      <c r="E319" s="230"/>
      <c r="F319" s="230"/>
      <c r="G319" s="202"/>
      <c r="H319" s="218" t="s">
        <v>384</v>
      </c>
      <c r="I319" s="218"/>
      <c r="J319" s="202"/>
      <c r="K319" s="225" t="str">
        <f>+"El alimento consumido por un cerdo durante engorda fue de "&amp;VALUE(D322)&amp;" Kg."</f>
        <v>El alimento consumido por un cerdo durante engorda fue de 0 Kg.</v>
      </c>
      <c r="L319" s="225"/>
      <c r="M319" s="225"/>
      <c r="N319" s="29"/>
      <c r="O319" s="32"/>
      <c r="P319" s="32"/>
      <c r="Q319" s="83"/>
    </row>
    <row r="320" spans="1:17">
      <c r="A320" s="228"/>
      <c r="B320" s="229"/>
      <c r="C320" s="229"/>
      <c r="D320" s="230"/>
      <c r="E320" s="230"/>
      <c r="F320" s="230"/>
      <c r="G320" s="202"/>
      <c r="H320" s="219" t="s">
        <v>394</v>
      </c>
      <c r="I320" s="219"/>
      <c r="J320" s="202"/>
      <c r="K320" s="225"/>
      <c r="L320" s="225"/>
      <c r="M320" s="225"/>
      <c r="N320" s="29"/>
      <c r="O320" s="32"/>
      <c r="P320" s="32"/>
      <c r="Q320" s="83"/>
    </row>
    <row r="321" spans="1:17">
      <c r="A321" s="90"/>
      <c r="B321" s="29"/>
      <c r="C321" s="29"/>
      <c r="D321" s="29"/>
      <c r="E321" s="29"/>
      <c r="F321" s="29"/>
      <c r="G321" s="29"/>
      <c r="H321" s="29"/>
      <c r="I321" s="29"/>
      <c r="J321" s="29"/>
      <c r="K321" s="225"/>
      <c r="L321" s="225"/>
      <c r="M321" s="225"/>
      <c r="N321" s="29"/>
      <c r="O321" s="32"/>
      <c r="P321" s="32"/>
      <c r="Q321" s="83"/>
    </row>
    <row r="322" spans="1:17">
      <c r="A322" s="90" t="s">
        <v>287</v>
      </c>
      <c r="B322" s="29"/>
      <c r="C322" s="29" t="s">
        <v>221</v>
      </c>
      <c r="D322" s="136"/>
      <c r="E322" s="122"/>
      <c r="F322" s="33"/>
      <c r="G322" s="33"/>
      <c r="H322" s="33"/>
      <c r="I322" s="33"/>
      <c r="J322" s="33"/>
      <c r="K322" s="225"/>
      <c r="L322" s="225"/>
      <c r="M322" s="225"/>
      <c r="N322" s="29"/>
      <c r="O322" s="32"/>
      <c r="P322" s="32"/>
      <c r="Q322" s="83"/>
    </row>
    <row r="323" spans="1:17">
      <c r="A323" s="90"/>
      <c r="B323" s="29"/>
      <c r="C323" s="29"/>
      <c r="D323" s="122"/>
      <c r="E323" s="122"/>
      <c r="F323" s="33"/>
      <c r="G323" s="33"/>
      <c r="H323" s="33"/>
      <c r="I323" s="33"/>
      <c r="J323" s="33"/>
      <c r="K323" s="33"/>
      <c r="L323" s="33"/>
      <c r="M323" s="33"/>
      <c r="N323" s="132"/>
      <c r="O323" s="29"/>
      <c r="P323" s="29"/>
      <c r="Q323" s="81"/>
    </row>
    <row r="324" spans="1:17">
      <c r="A324" s="90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81"/>
    </row>
    <row r="325" spans="1:17">
      <c r="A325" s="90"/>
      <c r="B325" s="29"/>
      <c r="C325" s="29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29"/>
      <c r="P325" s="29"/>
      <c r="Q325" s="81"/>
    </row>
    <row r="326" spans="1:17">
      <c r="A326" s="90"/>
      <c r="B326" s="29"/>
      <c r="C326" s="29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29"/>
      <c r="P326" s="29"/>
      <c r="Q326" s="81"/>
    </row>
    <row r="327" spans="1:17">
      <c r="A327" s="92" t="s">
        <v>272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81"/>
    </row>
    <row r="328" spans="1:17">
      <c r="A328" s="46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81"/>
    </row>
    <row r="329" spans="1:17">
      <c r="A329" s="90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81"/>
    </row>
    <row r="330" spans="1:17">
      <c r="A330" s="91" t="s">
        <v>279</v>
      </c>
      <c r="B330" s="32"/>
      <c r="C330" s="32"/>
      <c r="D330" s="32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27"/>
      <c r="P330" s="227"/>
      <c r="Q330" s="82"/>
    </row>
    <row r="331" spans="1:17">
      <c r="A331" s="90"/>
      <c r="B331" s="29"/>
      <c r="C331" s="29"/>
      <c r="D331" s="29"/>
      <c r="E331" s="29"/>
      <c r="F331" s="29"/>
      <c r="G331" s="29"/>
      <c r="H331" s="187" t="s">
        <v>373</v>
      </c>
      <c r="I331" s="29"/>
      <c r="J331" s="29"/>
      <c r="K331" s="187" t="s">
        <v>353</v>
      </c>
      <c r="L331" s="29"/>
      <c r="M331" s="29"/>
      <c r="N331" s="29"/>
      <c r="O331" s="29" t="s">
        <v>220</v>
      </c>
      <c r="P331" s="29"/>
      <c r="Q331" s="81"/>
    </row>
    <row r="332" spans="1:17" ht="12.75" customHeight="1">
      <c r="A332" s="228" t="s">
        <v>330</v>
      </c>
      <c r="B332" s="229"/>
      <c r="C332" s="229"/>
      <c r="D332" s="230"/>
      <c r="E332" s="230"/>
      <c r="F332" s="230"/>
      <c r="G332" s="202"/>
      <c r="H332" s="218" t="s">
        <v>385</v>
      </c>
      <c r="I332" s="218"/>
      <c r="J332" s="202"/>
      <c r="K332" s="225" t="str">
        <f>+"El costo del alimento consumido por un cerdo durante engorda fue de $"&amp;VALUE(D335)&amp;""</f>
        <v>El costo del alimento consumido por un cerdo durante engorda fue de $0</v>
      </c>
      <c r="L332" s="225"/>
      <c r="M332" s="225"/>
      <c r="N332" s="29"/>
      <c r="O332" s="32"/>
      <c r="P332" s="32"/>
      <c r="Q332" s="83"/>
    </row>
    <row r="333" spans="1:17">
      <c r="A333" s="228"/>
      <c r="B333" s="229"/>
      <c r="C333" s="229"/>
      <c r="D333" s="230"/>
      <c r="E333" s="230"/>
      <c r="F333" s="230"/>
      <c r="G333" s="202"/>
      <c r="H333" s="219" t="s">
        <v>394</v>
      </c>
      <c r="I333" s="219"/>
      <c r="J333" s="202"/>
      <c r="K333" s="225"/>
      <c r="L333" s="225"/>
      <c r="M333" s="225"/>
      <c r="N333" s="29"/>
      <c r="O333" s="32"/>
      <c r="P333" s="32"/>
      <c r="Q333" s="83"/>
    </row>
    <row r="334" spans="1:17">
      <c r="A334" s="90"/>
      <c r="B334" s="29"/>
      <c r="C334" s="29"/>
      <c r="D334" s="29"/>
      <c r="E334" s="29"/>
      <c r="F334" s="29"/>
      <c r="G334" s="29"/>
      <c r="H334" s="29"/>
      <c r="I334" s="29"/>
      <c r="J334" s="29"/>
      <c r="K334" s="225"/>
      <c r="L334" s="225"/>
      <c r="M334" s="225"/>
      <c r="N334" s="29"/>
      <c r="O334" s="32"/>
      <c r="P334" s="32"/>
      <c r="Q334" s="83"/>
    </row>
    <row r="335" spans="1:17">
      <c r="A335" s="90" t="s">
        <v>269</v>
      </c>
      <c r="B335" s="29"/>
      <c r="C335" s="29" t="s">
        <v>221</v>
      </c>
      <c r="D335" s="147"/>
      <c r="E335" s="122"/>
      <c r="F335" s="33"/>
      <c r="G335" s="33"/>
      <c r="H335" s="33"/>
      <c r="I335" s="33"/>
      <c r="J335" s="33"/>
      <c r="K335" s="225"/>
      <c r="L335" s="225"/>
      <c r="M335" s="225"/>
      <c r="N335" s="29"/>
      <c r="O335" s="32"/>
      <c r="P335" s="32"/>
      <c r="Q335" s="83"/>
    </row>
    <row r="336" spans="1:17">
      <c r="A336" s="90"/>
      <c r="B336" s="29"/>
      <c r="C336" s="29"/>
      <c r="D336" s="122"/>
      <c r="E336" s="122"/>
      <c r="F336" s="33"/>
      <c r="G336" s="33"/>
      <c r="H336" s="33"/>
      <c r="I336" s="33"/>
      <c r="J336" s="33"/>
      <c r="K336" s="33"/>
      <c r="L336" s="33"/>
      <c r="M336" s="33"/>
      <c r="N336" s="98"/>
      <c r="O336" s="29"/>
      <c r="P336" s="29"/>
      <c r="Q336" s="81"/>
    </row>
    <row r="337" spans="1:17">
      <c r="A337" s="90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81"/>
    </row>
    <row r="338" spans="1:17">
      <c r="A338" s="90"/>
      <c r="B338" s="29"/>
      <c r="C338" s="29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29"/>
      <c r="P338" s="29"/>
      <c r="Q338" s="81"/>
    </row>
    <row r="339" spans="1:17">
      <c r="A339" s="90"/>
      <c r="B339" s="29"/>
      <c r="C339" s="29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29"/>
      <c r="P339" s="29"/>
      <c r="Q339" s="81"/>
    </row>
    <row r="340" spans="1:17">
      <c r="A340" s="92" t="s">
        <v>272</v>
      </c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81"/>
    </row>
    <row r="341" spans="1:17">
      <c r="A341" s="46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81"/>
    </row>
    <row r="342" spans="1:17">
      <c r="A342" s="90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81"/>
    </row>
    <row r="343" spans="1:17">
      <c r="A343" s="91" t="s">
        <v>288</v>
      </c>
      <c r="B343" s="32"/>
      <c r="C343" s="32"/>
      <c r="D343" s="32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27"/>
      <c r="P343" s="227"/>
      <c r="Q343" s="82"/>
    </row>
    <row r="344" spans="1:17">
      <c r="A344" s="90"/>
      <c r="B344" s="29"/>
      <c r="C344" s="29"/>
      <c r="D344" s="29"/>
      <c r="E344" s="29"/>
      <c r="F344" s="29"/>
      <c r="G344" s="29"/>
      <c r="H344" s="187" t="s">
        <v>373</v>
      </c>
      <c r="I344" s="29"/>
      <c r="J344" s="29"/>
      <c r="K344" s="187" t="s">
        <v>353</v>
      </c>
      <c r="L344" s="29"/>
      <c r="M344" s="29"/>
      <c r="N344" s="29"/>
      <c r="O344" s="29" t="s">
        <v>220</v>
      </c>
      <c r="P344" s="29"/>
      <c r="Q344" s="81"/>
    </row>
    <row r="345" spans="1:17" ht="12.75" customHeight="1">
      <c r="A345" s="228" t="s">
        <v>329</v>
      </c>
      <c r="B345" s="229"/>
      <c r="C345" s="229"/>
      <c r="D345" s="230"/>
      <c r="E345" s="230"/>
      <c r="F345" s="230"/>
      <c r="G345" s="202"/>
      <c r="H345" s="218" t="s">
        <v>379</v>
      </c>
      <c r="I345" s="218"/>
      <c r="J345" s="202"/>
      <c r="K345" s="225" t="str">
        <f>+"Para que un cerdo aumentara un kg de peso en promedio durante su engorda tenía que consumir "&amp;VALUE(D348)&amp;" Kg de alimento. "</f>
        <v xml:space="preserve">Para que un cerdo aumentara un kg de peso en promedio durante su engorda tenía que consumir 0 Kg de alimento. </v>
      </c>
      <c r="L345" s="225"/>
      <c r="M345" s="225"/>
      <c r="N345" s="29"/>
      <c r="O345" s="32"/>
      <c r="P345" s="32"/>
      <c r="Q345" s="83"/>
    </row>
    <row r="346" spans="1:17">
      <c r="A346" s="228"/>
      <c r="B346" s="229"/>
      <c r="C346" s="229"/>
      <c r="D346" s="230"/>
      <c r="E346" s="230"/>
      <c r="F346" s="230"/>
      <c r="G346" s="202"/>
      <c r="H346" s="219" t="s">
        <v>393</v>
      </c>
      <c r="I346" s="219"/>
      <c r="J346" s="202"/>
      <c r="K346" s="225"/>
      <c r="L346" s="225"/>
      <c r="M346" s="225"/>
      <c r="N346" s="29"/>
      <c r="O346" s="32"/>
      <c r="P346" s="32"/>
      <c r="Q346" s="83"/>
    </row>
    <row r="347" spans="1:17">
      <c r="A347" s="200"/>
      <c r="B347" s="201"/>
      <c r="C347" s="201"/>
      <c r="D347" s="202"/>
      <c r="E347" s="202"/>
      <c r="F347" s="202"/>
      <c r="G347" s="202"/>
      <c r="H347" s="202"/>
      <c r="I347" s="202"/>
      <c r="J347" s="202"/>
      <c r="K347" s="225"/>
      <c r="L347" s="225"/>
      <c r="M347" s="225"/>
      <c r="N347" s="29"/>
      <c r="O347" s="32"/>
      <c r="P347" s="32"/>
      <c r="Q347" s="83"/>
    </row>
    <row r="348" spans="1:17">
      <c r="A348" s="90" t="s">
        <v>288</v>
      </c>
      <c r="B348" s="29"/>
      <c r="C348" s="29" t="s">
        <v>221</v>
      </c>
      <c r="D348" s="136"/>
      <c r="E348" s="122"/>
      <c r="F348" s="33"/>
      <c r="G348" s="33"/>
      <c r="H348" s="33"/>
      <c r="I348" s="33"/>
      <c r="J348" s="33"/>
      <c r="K348" s="225"/>
      <c r="L348" s="225"/>
      <c r="M348" s="225"/>
      <c r="N348" s="29"/>
      <c r="O348" s="32"/>
      <c r="P348" s="32"/>
      <c r="Q348" s="83"/>
    </row>
    <row r="349" spans="1:17">
      <c r="A349" s="90"/>
      <c r="B349" s="29"/>
      <c r="C349" s="29"/>
      <c r="D349" s="122"/>
      <c r="E349" s="122"/>
      <c r="F349" s="33"/>
      <c r="G349" s="33"/>
      <c r="H349" s="33"/>
      <c r="I349" s="33"/>
      <c r="J349" s="33"/>
      <c r="K349" s="33"/>
      <c r="L349" s="33"/>
      <c r="M349" s="33"/>
      <c r="N349" s="132"/>
      <c r="O349" s="32"/>
      <c r="P349" s="32"/>
      <c r="Q349" s="83"/>
    </row>
    <row r="350" spans="1:17">
      <c r="A350" s="90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32"/>
      <c r="P350" s="32"/>
      <c r="Q350" s="83"/>
    </row>
    <row r="351" spans="1:17">
      <c r="A351" s="90"/>
      <c r="B351" s="29"/>
      <c r="C351" s="29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32"/>
      <c r="P351" s="32"/>
      <c r="Q351" s="83"/>
    </row>
    <row r="352" spans="1:17">
      <c r="A352" s="90"/>
      <c r="B352" s="29"/>
      <c r="C352" s="29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29"/>
      <c r="P352" s="29"/>
      <c r="Q352" s="81"/>
    </row>
    <row r="353" spans="1:17">
      <c r="A353" s="92" t="s">
        <v>272</v>
      </c>
      <c r="B353" s="29"/>
      <c r="C353" s="29"/>
      <c r="D353" s="29"/>
      <c r="E353" s="29"/>
      <c r="F353" s="29"/>
      <c r="G353" s="29"/>
      <c r="H353" s="45"/>
      <c r="I353" s="45"/>
      <c r="J353" s="29"/>
      <c r="K353" s="29"/>
      <c r="L353" s="29"/>
      <c r="M353" s="29"/>
      <c r="N353" s="29"/>
      <c r="O353" s="29"/>
      <c r="P353" s="29"/>
      <c r="Q353" s="81"/>
    </row>
    <row r="354" spans="1:17">
      <c r="A354" s="46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81"/>
    </row>
    <row r="355" spans="1:17">
      <c r="A355" s="90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81"/>
    </row>
    <row r="356" spans="1:17">
      <c r="A356" s="91" t="s">
        <v>290</v>
      </c>
      <c r="B356" s="32"/>
      <c r="C356" s="32"/>
      <c r="D356" s="32"/>
      <c r="E356" s="29"/>
      <c r="F356" s="29"/>
      <c r="G356" s="29"/>
      <c r="J356" s="29"/>
      <c r="K356" s="29"/>
      <c r="L356" s="29"/>
      <c r="M356" s="29"/>
      <c r="N356" s="29"/>
      <c r="O356" s="227"/>
      <c r="P356" s="227"/>
      <c r="Q356" s="82"/>
    </row>
    <row r="357" spans="1:17">
      <c r="A357" s="90"/>
      <c r="B357" s="29"/>
      <c r="C357" s="29"/>
      <c r="D357" s="29"/>
      <c r="E357" s="29"/>
      <c r="F357" s="29"/>
      <c r="G357" s="29"/>
      <c r="H357" s="187" t="s">
        <v>373</v>
      </c>
      <c r="I357" s="29"/>
      <c r="J357" s="29"/>
      <c r="K357" s="187" t="s">
        <v>353</v>
      </c>
      <c r="L357" s="29"/>
      <c r="M357" s="29"/>
      <c r="N357" s="29"/>
      <c r="O357" s="29" t="s">
        <v>220</v>
      </c>
      <c r="P357" s="29"/>
      <c r="Q357" s="81"/>
    </row>
    <row r="358" spans="1:17" ht="12.75" customHeight="1">
      <c r="A358" s="228" t="s">
        <v>330</v>
      </c>
      <c r="B358" s="229"/>
      <c r="C358" s="229"/>
      <c r="D358" s="230"/>
      <c r="E358" s="230"/>
      <c r="F358" s="230"/>
      <c r="G358" s="202"/>
      <c r="H358" s="218" t="s">
        <v>381</v>
      </c>
      <c r="I358" s="218"/>
      <c r="J358" s="202"/>
      <c r="K358" s="225" t="str">
        <f>+"El costo de que un cerdo aumentara un kg de peso durante su engorda fue de $"&amp;VALUE(D361)&amp;" "</f>
        <v xml:space="preserve">El costo de que un cerdo aumentara un kg de peso durante su engorda fue de $0 </v>
      </c>
      <c r="L358" s="225"/>
      <c r="M358" s="225"/>
      <c r="N358" s="29"/>
      <c r="O358" s="32"/>
      <c r="P358" s="32"/>
      <c r="Q358" s="83"/>
    </row>
    <row r="359" spans="1:17">
      <c r="A359" s="228"/>
      <c r="B359" s="229"/>
      <c r="C359" s="229"/>
      <c r="D359" s="230"/>
      <c r="E359" s="230"/>
      <c r="F359" s="230"/>
      <c r="G359" s="202"/>
      <c r="H359" s="219" t="s">
        <v>393</v>
      </c>
      <c r="I359" s="219"/>
      <c r="J359" s="202"/>
      <c r="K359" s="225"/>
      <c r="L359" s="225"/>
      <c r="M359" s="225"/>
      <c r="N359" s="29"/>
      <c r="O359" s="32"/>
      <c r="P359" s="32"/>
      <c r="Q359" s="83"/>
    </row>
    <row r="360" spans="1:17">
      <c r="A360" s="200"/>
      <c r="B360" s="201"/>
      <c r="C360" s="201"/>
      <c r="D360" s="202"/>
      <c r="E360" s="202"/>
      <c r="F360" s="202"/>
      <c r="G360" s="202"/>
      <c r="J360" s="202"/>
      <c r="K360" s="225"/>
      <c r="L360" s="225"/>
      <c r="M360" s="225"/>
      <c r="N360" s="29"/>
      <c r="O360" s="32"/>
      <c r="P360" s="32"/>
      <c r="Q360" s="83"/>
    </row>
    <row r="361" spans="1:17">
      <c r="A361" s="90" t="s">
        <v>292</v>
      </c>
      <c r="B361" s="29"/>
      <c r="C361" s="29" t="s">
        <v>221</v>
      </c>
      <c r="D361" s="147"/>
      <c r="E361" s="122"/>
      <c r="F361" s="33"/>
      <c r="G361" s="33"/>
      <c r="J361" s="33"/>
      <c r="K361" s="225"/>
      <c r="L361" s="225"/>
      <c r="M361" s="225"/>
      <c r="N361" s="29"/>
      <c r="O361" s="32"/>
      <c r="P361" s="32"/>
      <c r="Q361" s="83"/>
    </row>
    <row r="362" spans="1:17">
      <c r="A362" s="90"/>
      <c r="B362" s="29"/>
      <c r="C362" s="29"/>
      <c r="D362" s="122"/>
      <c r="E362" s="122"/>
      <c r="F362" s="33"/>
      <c r="G362" s="33"/>
      <c r="J362" s="33"/>
      <c r="K362" s="33"/>
      <c r="L362" s="33"/>
      <c r="M362" s="33"/>
      <c r="N362" s="98"/>
      <c r="O362" s="32"/>
      <c r="P362" s="32"/>
      <c r="Q362" s="83"/>
    </row>
    <row r="363" spans="1:17">
      <c r="A363" s="90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32"/>
      <c r="P363" s="32"/>
      <c r="Q363" s="83"/>
    </row>
    <row r="364" spans="1:17">
      <c r="A364" s="90"/>
      <c r="B364" s="29"/>
      <c r="C364" s="29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32"/>
      <c r="P364" s="32"/>
      <c r="Q364" s="83"/>
    </row>
    <row r="365" spans="1:17">
      <c r="A365" s="90"/>
      <c r="B365" s="29"/>
      <c r="C365" s="29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29"/>
      <c r="P365" s="29"/>
      <c r="Q365" s="81"/>
    </row>
    <row r="366" spans="1:17">
      <c r="A366" s="92" t="s">
        <v>272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81"/>
    </row>
    <row r="367" spans="1:17">
      <c r="A367" s="46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81"/>
    </row>
    <row r="368" spans="1:17">
      <c r="A368" s="90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81"/>
    </row>
    <row r="369" spans="1:17">
      <c r="A369" s="91" t="s">
        <v>291</v>
      </c>
      <c r="B369" s="32"/>
      <c r="C369" s="32"/>
      <c r="D369" s="32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27"/>
      <c r="P369" s="227"/>
      <c r="Q369" s="82"/>
    </row>
    <row r="370" spans="1:17" ht="12.75" customHeight="1">
      <c r="A370" s="90"/>
      <c r="B370" s="29"/>
      <c r="C370" s="29"/>
      <c r="D370" s="29"/>
      <c r="E370" s="29"/>
      <c r="F370" s="29"/>
      <c r="G370" s="29"/>
      <c r="H370" s="187" t="s">
        <v>373</v>
      </c>
      <c r="I370" s="29"/>
      <c r="J370" s="29"/>
      <c r="K370" s="187" t="s">
        <v>353</v>
      </c>
      <c r="L370" s="29"/>
      <c r="M370" s="29"/>
      <c r="N370" s="29"/>
      <c r="O370" s="29" t="s">
        <v>220</v>
      </c>
      <c r="P370" s="29"/>
      <c r="Q370" s="81"/>
    </row>
    <row r="371" spans="1:17">
      <c r="A371" s="228" t="s">
        <v>332</v>
      </c>
      <c r="B371" s="229"/>
      <c r="C371" s="229"/>
      <c r="D371" s="230"/>
      <c r="E371" s="230"/>
      <c r="F371" s="230"/>
      <c r="G371" s="202"/>
      <c r="H371" s="218" t="s">
        <v>386</v>
      </c>
      <c r="I371" s="218"/>
      <c r="J371" s="202"/>
      <c r="K371" s="225" t="str">
        <f>+"El costo de los alimentos terminados y complementos alimenticios consumido por un cerdo durante engorda fue de $"&amp;VALUE(D374)&amp;""</f>
        <v>El costo de los alimentos terminados y complementos alimenticios consumido por un cerdo durante engorda fue de $0</v>
      </c>
      <c r="L371" s="225"/>
      <c r="M371" s="225"/>
      <c r="N371" s="29"/>
      <c r="O371" s="32"/>
      <c r="P371" s="32"/>
      <c r="Q371" s="83"/>
    </row>
    <row r="372" spans="1:17">
      <c r="A372" s="228"/>
      <c r="B372" s="229"/>
      <c r="C372" s="229"/>
      <c r="D372" s="230"/>
      <c r="E372" s="230"/>
      <c r="F372" s="230"/>
      <c r="G372" s="202"/>
      <c r="H372" s="219" t="s">
        <v>394</v>
      </c>
      <c r="I372" s="219"/>
      <c r="J372" s="202"/>
      <c r="K372" s="225"/>
      <c r="L372" s="225"/>
      <c r="M372" s="225"/>
      <c r="N372" s="29"/>
      <c r="O372" s="32"/>
      <c r="P372" s="32"/>
      <c r="Q372" s="83"/>
    </row>
    <row r="373" spans="1:17" ht="12.75" customHeight="1">
      <c r="A373" s="90"/>
      <c r="B373" s="29"/>
      <c r="C373" s="29"/>
      <c r="D373" s="29"/>
      <c r="E373" s="29"/>
      <c r="F373" s="29"/>
      <c r="G373" s="29"/>
      <c r="H373" s="29"/>
      <c r="I373" s="29"/>
      <c r="J373" s="29"/>
      <c r="K373" s="225"/>
      <c r="L373" s="225"/>
      <c r="M373" s="225"/>
      <c r="N373" s="29"/>
      <c r="O373" s="32"/>
      <c r="P373" s="32"/>
      <c r="Q373" s="83"/>
    </row>
    <row r="374" spans="1:17">
      <c r="A374" s="90" t="s">
        <v>293</v>
      </c>
      <c r="B374" s="29"/>
      <c r="C374" s="29" t="s">
        <v>221</v>
      </c>
      <c r="D374" s="148"/>
      <c r="E374" s="126"/>
      <c r="F374" s="33"/>
      <c r="G374" s="33"/>
      <c r="H374" s="33"/>
      <c r="I374" s="33"/>
      <c r="J374" s="33"/>
      <c r="K374" s="225"/>
      <c r="L374" s="225"/>
      <c r="M374" s="225"/>
      <c r="N374" s="29"/>
      <c r="O374" s="32"/>
      <c r="P374" s="32"/>
      <c r="Q374" s="83"/>
    </row>
    <row r="375" spans="1:17">
      <c r="A375" s="90"/>
      <c r="B375" s="29"/>
      <c r="C375" s="29"/>
      <c r="D375" s="122"/>
      <c r="E375" s="122"/>
      <c r="F375" s="33"/>
      <c r="G375" s="33"/>
      <c r="H375" s="33"/>
      <c r="I375" s="33"/>
      <c r="J375" s="33"/>
      <c r="K375" s="33"/>
      <c r="L375" s="33"/>
      <c r="M375" s="33"/>
      <c r="N375" s="98"/>
      <c r="O375" s="29"/>
      <c r="P375" s="29"/>
      <c r="Q375" s="81"/>
    </row>
    <row r="376" spans="1:17">
      <c r="A376" s="90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9"/>
      <c r="O376" s="29"/>
      <c r="P376" s="29"/>
      <c r="Q376" s="81"/>
    </row>
    <row r="377" spans="1:17">
      <c r="A377" s="90"/>
      <c r="B377" s="29"/>
      <c r="C377" s="29"/>
      <c r="D377" s="29"/>
      <c r="E377" s="29"/>
      <c r="F377" s="45"/>
      <c r="G377" s="45"/>
      <c r="H377" s="45"/>
      <c r="I377" s="45"/>
      <c r="J377" s="45"/>
      <c r="K377" s="45"/>
      <c r="L377" s="45"/>
      <c r="M377" s="45"/>
      <c r="N377" s="45"/>
      <c r="O377" s="29"/>
      <c r="P377" s="29"/>
      <c r="Q377" s="81"/>
    </row>
    <row r="378" spans="1:17" ht="12.75" customHeight="1">
      <c r="A378" s="92" t="s">
        <v>272</v>
      </c>
      <c r="B378" s="29"/>
      <c r="C378" s="29"/>
      <c r="D378" s="29"/>
      <c r="E378" s="29"/>
      <c r="F378" s="45"/>
      <c r="G378" s="45"/>
      <c r="H378" s="45"/>
      <c r="I378" s="45"/>
      <c r="J378" s="45"/>
      <c r="K378" s="45"/>
      <c r="L378" s="45"/>
      <c r="M378" s="45"/>
      <c r="N378" s="45"/>
      <c r="O378" s="29"/>
      <c r="P378" s="29"/>
      <c r="Q378" s="81"/>
    </row>
    <row r="379" spans="1:17">
      <c r="A379" s="90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81"/>
    </row>
    <row r="380" spans="1:17">
      <c r="A380" s="90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81"/>
    </row>
    <row r="381" spans="1:17">
      <c r="A381" s="91" t="s">
        <v>294</v>
      </c>
      <c r="B381" s="32"/>
      <c r="C381" s="32"/>
      <c r="D381" s="32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27"/>
      <c r="P381" s="227"/>
      <c r="Q381" s="82"/>
    </row>
    <row r="382" spans="1:17" ht="12.75" customHeight="1">
      <c r="A382" s="90"/>
      <c r="B382" s="29"/>
      <c r="C382" s="29"/>
      <c r="D382" s="29"/>
      <c r="E382" s="29"/>
      <c r="F382" s="29"/>
      <c r="G382" s="29"/>
      <c r="H382" s="187" t="s">
        <v>373</v>
      </c>
      <c r="I382" s="29"/>
      <c r="J382" s="29"/>
      <c r="K382" s="187" t="s">
        <v>353</v>
      </c>
      <c r="L382" s="29"/>
      <c r="M382" s="29"/>
      <c r="N382" s="29"/>
      <c r="O382" s="29" t="s">
        <v>220</v>
      </c>
      <c r="P382" s="29"/>
      <c r="Q382" s="81"/>
    </row>
    <row r="383" spans="1:17">
      <c r="A383" s="228" t="s">
        <v>331</v>
      </c>
      <c r="B383" s="229"/>
      <c r="C383" s="229"/>
      <c r="D383" s="230"/>
      <c r="E383" s="230"/>
      <c r="F383" s="230"/>
      <c r="G383" s="202"/>
      <c r="H383" s="218" t="s">
        <v>387</v>
      </c>
      <c r="I383" s="218"/>
      <c r="J383" s="202"/>
      <c r="K383" s="225" t="str">
        <f>+"El costo de los medicamentos preventivos aplicados a un cerdo durante engorda fue de $"&amp;VALUE(D386)&amp;""</f>
        <v>El costo de los medicamentos preventivos aplicados a un cerdo durante engorda fue de $0</v>
      </c>
      <c r="L383" s="225"/>
      <c r="M383" s="225"/>
      <c r="N383" s="29"/>
      <c r="O383" s="32"/>
      <c r="P383" s="32"/>
      <c r="Q383" s="83"/>
    </row>
    <row r="384" spans="1:17">
      <c r="A384" s="228"/>
      <c r="B384" s="229"/>
      <c r="C384" s="229"/>
      <c r="D384" s="230"/>
      <c r="E384" s="230"/>
      <c r="F384" s="230"/>
      <c r="G384" s="202"/>
      <c r="H384" s="219" t="s">
        <v>394</v>
      </c>
      <c r="I384" s="219"/>
      <c r="J384" s="202"/>
      <c r="K384" s="225"/>
      <c r="L384" s="225"/>
      <c r="M384" s="225"/>
      <c r="N384" s="37"/>
      <c r="O384" s="32"/>
      <c r="P384" s="32"/>
      <c r="Q384" s="83"/>
    </row>
    <row r="385" spans="1:17" ht="12.75" customHeight="1">
      <c r="A385" s="90"/>
      <c r="B385" s="29"/>
      <c r="C385" s="29"/>
      <c r="D385" s="29"/>
      <c r="E385" s="29"/>
      <c r="F385" s="29"/>
      <c r="G385" s="29"/>
      <c r="H385" s="29"/>
      <c r="I385" s="29"/>
      <c r="J385" s="29"/>
      <c r="K385" s="225"/>
      <c r="L385" s="225"/>
      <c r="M385" s="225"/>
      <c r="N385" s="29"/>
      <c r="O385" s="32"/>
      <c r="P385" s="32"/>
      <c r="Q385" s="83"/>
    </row>
    <row r="386" spans="1:17">
      <c r="A386" s="128" t="s">
        <v>295</v>
      </c>
      <c r="B386" s="85"/>
      <c r="C386" s="29" t="s">
        <v>221</v>
      </c>
      <c r="D386" s="149"/>
      <c r="E386" s="118"/>
      <c r="F386" s="33"/>
      <c r="G386" s="33"/>
      <c r="H386" s="33"/>
      <c r="I386" s="33"/>
      <c r="J386" s="33"/>
      <c r="K386" s="225"/>
      <c r="L386" s="225"/>
      <c r="M386" s="225"/>
      <c r="N386" s="37"/>
      <c r="O386" s="32"/>
      <c r="P386" s="32"/>
      <c r="Q386" s="83"/>
    </row>
    <row r="387" spans="1:17">
      <c r="A387" s="127"/>
      <c r="B387" s="85"/>
      <c r="C387" s="29"/>
      <c r="D387" s="122"/>
      <c r="E387" s="122"/>
      <c r="F387" s="33"/>
      <c r="G387" s="33"/>
      <c r="H387" s="33"/>
      <c r="I387" s="33"/>
      <c r="J387" s="33"/>
      <c r="K387" s="33"/>
      <c r="L387" s="33"/>
      <c r="M387" s="33"/>
      <c r="N387" s="98"/>
      <c r="O387" s="31"/>
      <c r="P387" s="29"/>
      <c r="Q387" s="81"/>
    </row>
    <row r="388" spans="1:17">
      <c r="A388" s="90"/>
      <c r="B388" s="37"/>
      <c r="C388" s="29"/>
      <c r="D388" s="29"/>
      <c r="E388" s="29"/>
      <c r="F388" s="37"/>
      <c r="G388" s="37"/>
      <c r="H388" s="37"/>
      <c r="I388" s="37"/>
      <c r="J388" s="37"/>
      <c r="K388" s="37"/>
      <c r="L388" s="37"/>
      <c r="M388" s="37"/>
      <c r="N388" s="29"/>
      <c r="O388" s="29"/>
      <c r="P388" s="29"/>
      <c r="Q388" s="81"/>
    </row>
    <row r="389" spans="1:17">
      <c r="A389" s="90"/>
      <c r="B389" s="29"/>
      <c r="C389" s="29"/>
      <c r="D389" s="29"/>
      <c r="E389" s="29"/>
      <c r="F389" s="45"/>
      <c r="G389" s="45"/>
      <c r="H389" s="45"/>
      <c r="I389" s="45"/>
      <c r="J389" s="45"/>
      <c r="K389" s="45"/>
      <c r="L389" s="45"/>
      <c r="M389" s="45"/>
      <c r="N389" s="45"/>
      <c r="O389" s="29"/>
      <c r="P389" s="29"/>
      <c r="Q389" s="81"/>
    </row>
    <row r="390" spans="1:17">
      <c r="A390" s="92" t="s">
        <v>272</v>
      </c>
      <c r="B390" s="29"/>
      <c r="C390" s="29"/>
      <c r="D390" s="29"/>
      <c r="E390" s="29"/>
      <c r="F390" s="45"/>
      <c r="G390" s="45"/>
      <c r="H390" s="45"/>
      <c r="I390" s="45"/>
      <c r="J390" s="45"/>
      <c r="K390" s="45"/>
      <c r="L390" s="45"/>
      <c r="M390" s="45"/>
      <c r="N390" s="45"/>
      <c r="O390" s="29"/>
      <c r="P390" s="29"/>
      <c r="Q390" s="81"/>
    </row>
    <row r="391" spans="1:17">
      <c r="A391" s="90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81"/>
    </row>
    <row r="392" spans="1:17">
      <c r="A392" s="90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81"/>
    </row>
    <row r="393" spans="1:17">
      <c r="A393" s="91" t="s">
        <v>297</v>
      </c>
      <c r="B393" s="32"/>
      <c r="C393" s="32"/>
      <c r="D393" s="32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27"/>
      <c r="P393" s="227"/>
      <c r="Q393" s="82"/>
    </row>
    <row r="394" spans="1:17" ht="12.75" customHeight="1">
      <c r="A394" s="90"/>
      <c r="B394" s="29"/>
      <c r="C394" s="29"/>
      <c r="D394" s="29"/>
      <c r="E394" s="29"/>
      <c r="F394" s="29"/>
      <c r="G394" s="29"/>
      <c r="H394" s="187" t="s">
        <v>373</v>
      </c>
      <c r="I394" s="29"/>
      <c r="J394" s="29"/>
      <c r="K394" s="187" t="s">
        <v>353</v>
      </c>
      <c r="L394" s="29"/>
      <c r="M394" s="29"/>
      <c r="N394" s="29"/>
      <c r="O394" s="29" t="s">
        <v>220</v>
      </c>
      <c r="P394" s="29"/>
      <c r="Q394" s="81"/>
    </row>
    <row r="395" spans="1:17">
      <c r="A395" s="228" t="s">
        <v>333</v>
      </c>
      <c r="B395" s="229"/>
      <c r="C395" s="229"/>
      <c r="D395" s="230"/>
      <c r="E395" s="230"/>
      <c r="F395" s="230"/>
      <c r="G395" s="202"/>
      <c r="H395" s="218" t="s">
        <v>388</v>
      </c>
      <c r="I395" s="218"/>
      <c r="J395" s="202"/>
      <c r="K395" s="225" t="str">
        <f>+"El costo del material veterinario utilizado en un cerdo durante engorda fue de $"&amp;VALUE(D398)&amp;""</f>
        <v>El costo del material veterinario utilizado en un cerdo durante engorda fue de $0</v>
      </c>
      <c r="L395" s="225"/>
      <c r="M395" s="225"/>
      <c r="N395" s="29"/>
      <c r="O395" s="32"/>
      <c r="P395" s="32"/>
      <c r="Q395" s="83"/>
    </row>
    <row r="396" spans="1:17">
      <c r="A396" s="228"/>
      <c r="B396" s="229"/>
      <c r="C396" s="229"/>
      <c r="D396" s="230"/>
      <c r="E396" s="230"/>
      <c r="F396" s="230"/>
      <c r="G396" s="202"/>
      <c r="H396" s="219" t="s">
        <v>394</v>
      </c>
      <c r="I396" s="219"/>
      <c r="J396" s="202"/>
      <c r="K396" s="225"/>
      <c r="L396" s="225"/>
      <c r="M396" s="225"/>
      <c r="N396" s="37"/>
      <c r="O396" s="32"/>
      <c r="P396" s="32"/>
      <c r="Q396" s="83"/>
    </row>
    <row r="397" spans="1:17">
      <c r="A397" s="90"/>
      <c r="B397" s="29"/>
      <c r="C397" s="29"/>
      <c r="D397" s="29"/>
      <c r="E397" s="29"/>
      <c r="F397" s="29"/>
      <c r="G397" s="29"/>
      <c r="H397" s="29"/>
      <c r="I397" s="29"/>
      <c r="J397" s="29"/>
      <c r="K397" s="225"/>
      <c r="L397" s="225"/>
      <c r="M397" s="225"/>
      <c r="N397" s="29"/>
      <c r="O397" s="32"/>
      <c r="P397" s="32"/>
      <c r="Q397" s="83"/>
    </row>
    <row r="398" spans="1:17">
      <c r="A398" s="128" t="s">
        <v>297</v>
      </c>
      <c r="B398" s="118"/>
      <c r="C398" s="29" t="s">
        <v>221</v>
      </c>
      <c r="D398" s="149"/>
      <c r="E398" s="118"/>
      <c r="F398" s="33"/>
      <c r="G398" s="33"/>
      <c r="H398" s="33"/>
      <c r="I398" s="33"/>
      <c r="J398" s="33"/>
      <c r="K398" s="225"/>
      <c r="L398" s="225"/>
      <c r="M398" s="225"/>
      <c r="N398" s="37"/>
      <c r="O398" s="32"/>
      <c r="P398" s="32"/>
      <c r="Q398" s="83"/>
    </row>
    <row r="399" spans="1:17">
      <c r="A399" s="128"/>
      <c r="B399" s="118"/>
      <c r="C399" s="29"/>
      <c r="D399" s="122"/>
      <c r="E399" s="122"/>
      <c r="F399" s="33"/>
      <c r="G399" s="33"/>
      <c r="H399" s="33"/>
      <c r="I399" s="33"/>
      <c r="J399" s="33"/>
      <c r="K399" s="33"/>
      <c r="L399" s="33"/>
      <c r="M399" s="33"/>
      <c r="N399" s="98"/>
      <c r="O399" s="31"/>
      <c r="P399" s="29"/>
      <c r="Q399" s="81"/>
    </row>
    <row r="400" spans="1:17">
      <c r="A400" s="90"/>
      <c r="B400" s="37"/>
      <c r="C400" s="29"/>
      <c r="D400" s="29"/>
      <c r="E400" s="29"/>
      <c r="F400" s="37"/>
      <c r="G400" s="37"/>
      <c r="H400" s="37"/>
      <c r="I400" s="37"/>
      <c r="J400" s="37"/>
      <c r="K400" s="37"/>
      <c r="L400" s="37"/>
      <c r="M400" s="37"/>
      <c r="N400" s="29"/>
      <c r="O400" s="29"/>
      <c r="P400" s="29"/>
      <c r="Q400" s="81"/>
    </row>
    <row r="401" spans="1:17">
      <c r="A401" s="90"/>
      <c r="B401" s="29"/>
      <c r="C401" s="29"/>
      <c r="D401" s="29"/>
      <c r="E401" s="29"/>
      <c r="F401" s="130"/>
      <c r="G401" s="130"/>
      <c r="H401" s="45"/>
      <c r="I401" s="45"/>
      <c r="J401" s="130"/>
      <c r="K401" s="45"/>
      <c r="L401" s="45"/>
      <c r="M401" s="45"/>
      <c r="N401" s="130"/>
      <c r="O401" s="29"/>
      <c r="P401" s="29"/>
      <c r="Q401" s="81"/>
    </row>
    <row r="402" spans="1:17">
      <c r="A402" s="92" t="s">
        <v>272</v>
      </c>
      <c r="B402" s="29"/>
      <c r="C402" s="29"/>
      <c r="D402" s="29"/>
      <c r="E402" s="29"/>
      <c r="F402" s="45"/>
      <c r="G402" s="45"/>
      <c r="H402" s="45"/>
      <c r="I402" s="45"/>
      <c r="J402" s="45"/>
      <c r="K402" s="45"/>
      <c r="L402" s="45"/>
      <c r="M402" s="45"/>
      <c r="N402" s="45"/>
      <c r="O402" s="29"/>
      <c r="P402" s="29"/>
      <c r="Q402" s="81"/>
    </row>
    <row r="403" spans="1:17">
      <c r="A403" s="90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81"/>
    </row>
    <row r="404" spans="1:17">
      <c r="A404" s="90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81"/>
    </row>
    <row r="405" spans="1:17">
      <c r="A405" s="91" t="s">
        <v>280</v>
      </c>
      <c r="B405" s="32"/>
      <c r="C405" s="32"/>
      <c r="D405" s="32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27"/>
      <c r="P405" s="227"/>
      <c r="Q405" s="82"/>
    </row>
    <row r="406" spans="1:17" ht="12.75" customHeight="1">
      <c r="A406" s="90"/>
      <c r="B406" s="29"/>
      <c r="C406" s="29"/>
      <c r="D406" s="29"/>
      <c r="E406" s="29"/>
      <c r="F406" s="29"/>
      <c r="G406" s="29"/>
      <c r="H406" s="187" t="s">
        <v>373</v>
      </c>
      <c r="I406" s="29"/>
      <c r="J406" s="29"/>
      <c r="K406" s="187" t="s">
        <v>353</v>
      </c>
      <c r="L406" s="29"/>
      <c r="M406" s="29"/>
      <c r="N406" s="29"/>
      <c r="O406" s="29" t="s">
        <v>220</v>
      </c>
      <c r="P406" s="29"/>
      <c r="Q406" s="81"/>
    </row>
    <row r="407" spans="1:17">
      <c r="A407" s="228" t="s">
        <v>334</v>
      </c>
      <c r="B407" s="229"/>
      <c r="C407" s="229"/>
      <c r="D407" s="230"/>
      <c r="E407" s="230"/>
      <c r="F407" s="230"/>
      <c r="G407" s="202"/>
      <c r="H407" s="218" t="s">
        <v>389</v>
      </c>
      <c r="I407" s="218"/>
      <c r="J407" s="202"/>
      <c r="K407" s="225" t="str">
        <f>+"Los gastos directos aplicados a un cerdo durante su engorda fueron de $"&amp;VALUE(D410)&amp;""</f>
        <v>Los gastos directos aplicados a un cerdo durante su engorda fueron de $0</v>
      </c>
      <c r="L407" s="225"/>
      <c r="M407" s="225"/>
      <c r="N407" s="29"/>
      <c r="O407" s="32"/>
      <c r="P407" s="32"/>
      <c r="Q407" s="83"/>
    </row>
    <row r="408" spans="1:17">
      <c r="A408" s="228"/>
      <c r="B408" s="229"/>
      <c r="C408" s="229"/>
      <c r="D408" s="230"/>
      <c r="E408" s="230"/>
      <c r="F408" s="230"/>
      <c r="G408" s="202"/>
      <c r="H408" s="219" t="s">
        <v>394</v>
      </c>
      <c r="I408" s="219"/>
      <c r="J408" s="202"/>
      <c r="K408" s="225"/>
      <c r="L408" s="225"/>
      <c r="M408" s="225"/>
      <c r="N408" s="29"/>
      <c r="O408" s="32"/>
      <c r="P408" s="32"/>
      <c r="Q408" s="83"/>
    </row>
    <row r="409" spans="1:17">
      <c r="A409" s="90"/>
      <c r="B409" s="29"/>
      <c r="C409" s="29"/>
      <c r="D409" s="29"/>
      <c r="E409" s="29"/>
      <c r="F409" s="29"/>
      <c r="G409" s="29"/>
      <c r="H409" s="29"/>
      <c r="I409" s="29"/>
      <c r="J409" s="29"/>
      <c r="K409" s="225"/>
      <c r="L409" s="225"/>
      <c r="M409" s="225"/>
      <c r="N409" s="29"/>
      <c r="O409" s="32"/>
      <c r="P409" s="32"/>
      <c r="Q409" s="83"/>
    </row>
    <row r="410" spans="1:17">
      <c r="A410" s="90" t="s">
        <v>270</v>
      </c>
      <c r="B410" s="29"/>
      <c r="C410" s="29" t="s">
        <v>221</v>
      </c>
      <c r="D410" s="148"/>
      <c r="E410" s="126"/>
      <c r="F410" s="33"/>
      <c r="G410" s="33"/>
      <c r="H410" s="33"/>
      <c r="I410" s="33"/>
      <c r="J410" s="33"/>
      <c r="K410" s="225"/>
      <c r="L410" s="225"/>
      <c r="M410" s="225"/>
      <c r="N410" s="29"/>
      <c r="O410" s="32"/>
      <c r="P410" s="32"/>
      <c r="Q410" s="83"/>
    </row>
    <row r="411" spans="1:17">
      <c r="A411" s="90"/>
      <c r="B411" s="29"/>
      <c r="C411" s="29"/>
      <c r="D411" s="122"/>
      <c r="E411" s="122"/>
      <c r="F411" s="33"/>
      <c r="G411" s="33"/>
      <c r="H411" s="33"/>
      <c r="I411" s="33"/>
      <c r="J411" s="33"/>
      <c r="K411" s="33"/>
      <c r="L411" s="33"/>
      <c r="M411" s="33"/>
      <c r="N411" s="98"/>
      <c r="O411" s="29"/>
      <c r="P411" s="29"/>
      <c r="Q411" s="81"/>
    </row>
    <row r="412" spans="1:17">
      <c r="A412" s="90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39"/>
      <c r="O412" s="29"/>
      <c r="P412" s="29"/>
      <c r="Q412" s="81"/>
    </row>
    <row r="413" spans="1:17">
      <c r="A413" s="90"/>
      <c r="B413" s="29"/>
      <c r="C413" s="29"/>
      <c r="D413" s="29"/>
      <c r="E413" s="29"/>
      <c r="F413" s="45"/>
      <c r="G413" s="45"/>
      <c r="H413" s="45"/>
      <c r="I413" s="45"/>
      <c r="J413" s="45"/>
      <c r="K413" s="45"/>
      <c r="L413" s="45"/>
      <c r="M413" s="45"/>
      <c r="N413" s="45"/>
      <c r="O413" s="29"/>
      <c r="P413" s="29"/>
      <c r="Q413" s="81"/>
    </row>
    <row r="414" spans="1:17">
      <c r="A414" s="92" t="s">
        <v>272</v>
      </c>
      <c r="B414" s="29"/>
      <c r="C414" s="29"/>
      <c r="D414" s="29"/>
      <c r="E414" s="29"/>
      <c r="F414" s="45"/>
      <c r="G414" s="45"/>
      <c r="H414" s="45"/>
      <c r="I414" s="45"/>
      <c r="J414" s="45"/>
      <c r="K414" s="45"/>
      <c r="L414" s="45"/>
      <c r="M414" s="45"/>
      <c r="N414" s="45"/>
      <c r="O414" s="29"/>
      <c r="P414" s="29"/>
      <c r="Q414" s="81"/>
    </row>
    <row r="415" spans="1:17">
      <c r="A415" s="90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81"/>
    </row>
    <row r="416" spans="1:17">
      <c r="A416" s="90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81"/>
    </row>
    <row r="417" spans="1:17">
      <c r="A417" s="91" t="s">
        <v>354</v>
      </c>
      <c r="B417" s="32"/>
      <c r="C417" s="32"/>
      <c r="D417" s="32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27"/>
      <c r="P417" s="227"/>
      <c r="Q417" s="82"/>
    </row>
    <row r="418" spans="1:17">
      <c r="A418" s="90"/>
      <c r="B418" s="29"/>
      <c r="C418" s="29"/>
      <c r="D418" s="29"/>
      <c r="E418" s="29"/>
      <c r="F418" s="29"/>
      <c r="G418" s="29"/>
      <c r="H418" s="187" t="s">
        <v>373</v>
      </c>
      <c r="I418" s="29"/>
      <c r="J418" s="29"/>
      <c r="K418" s="187" t="s">
        <v>353</v>
      </c>
      <c r="L418" s="29"/>
      <c r="M418" s="29"/>
      <c r="N418" s="29"/>
      <c r="O418" s="29" t="s">
        <v>220</v>
      </c>
      <c r="P418" s="29"/>
      <c r="Q418" s="81"/>
    </row>
    <row r="419" spans="1:17" ht="12.75" customHeight="1">
      <c r="A419" s="228" t="s">
        <v>368</v>
      </c>
      <c r="B419" s="229"/>
      <c r="C419" s="229"/>
      <c r="D419" s="230"/>
      <c r="E419" s="230"/>
      <c r="F419" s="230"/>
      <c r="G419" s="202"/>
      <c r="H419" s="218" t="s">
        <v>390</v>
      </c>
      <c r="I419" s="218"/>
      <c r="J419" s="202"/>
      <c r="K419" s="225" t="str">
        <f>+"Los sueldos y prestaciones aplicados a un cerdo durante su engorda fueron de $"&amp;VALUE(D422)&amp;""</f>
        <v>Los sueldos y prestaciones aplicados a un cerdo durante su engorda fueron de $0</v>
      </c>
      <c r="L419" s="225"/>
      <c r="M419" s="225"/>
      <c r="N419" s="29"/>
      <c r="O419" s="32"/>
      <c r="P419" s="32"/>
      <c r="Q419" s="83"/>
    </row>
    <row r="420" spans="1:17">
      <c r="A420" s="228"/>
      <c r="B420" s="229"/>
      <c r="C420" s="229"/>
      <c r="D420" s="230"/>
      <c r="E420" s="230"/>
      <c r="F420" s="230"/>
      <c r="G420" s="202"/>
      <c r="H420" s="219" t="s">
        <v>394</v>
      </c>
      <c r="I420" s="219"/>
      <c r="J420" s="202"/>
      <c r="K420" s="225"/>
      <c r="L420" s="225"/>
      <c r="M420" s="225"/>
      <c r="N420" s="37"/>
      <c r="O420" s="32"/>
      <c r="P420" s="32"/>
      <c r="Q420" s="83"/>
    </row>
    <row r="421" spans="1:17">
      <c r="A421" s="90"/>
      <c r="B421" s="29"/>
      <c r="C421" s="29"/>
      <c r="D421" s="29"/>
      <c r="E421" s="29"/>
      <c r="F421" s="29"/>
      <c r="G421" s="29"/>
      <c r="H421" s="29"/>
      <c r="I421" s="29"/>
      <c r="J421" s="29"/>
      <c r="K421" s="225"/>
      <c r="L421" s="225"/>
      <c r="M421" s="225"/>
      <c r="N421" s="29"/>
      <c r="O421" s="32"/>
      <c r="P421" s="32"/>
      <c r="Q421" s="83"/>
    </row>
    <row r="422" spans="1:17">
      <c r="A422" s="90" t="s">
        <v>365</v>
      </c>
      <c r="B422" s="29"/>
      <c r="C422" s="29" t="s">
        <v>221</v>
      </c>
      <c r="D422" s="149"/>
      <c r="E422" s="118"/>
      <c r="F422" s="33"/>
      <c r="G422" s="33"/>
      <c r="H422" s="33"/>
      <c r="I422" s="33"/>
      <c r="J422" s="33"/>
      <c r="K422" s="225"/>
      <c r="L422" s="225"/>
      <c r="M422" s="225"/>
      <c r="N422" s="37"/>
      <c r="O422" s="32"/>
      <c r="P422" s="32"/>
      <c r="Q422" s="83"/>
    </row>
    <row r="423" spans="1:17">
      <c r="A423" s="90"/>
      <c r="B423" s="29"/>
      <c r="C423" s="29"/>
      <c r="D423" s="122"/>
      <c r="E423" s="122"/>
      <c r="F423" s="33"/>
      <c r="G423" s="33"/>
      <c r="H423" s="33"/>
      <c r="I423" s="33"/>
      <c r="J423" s="33"/>
      <c r="K423" s="33"/>
      <c r="L423" s="33"/>
      <c r="M423" s="33"/>
      <c r="N423" s="98"/>
      <c r="O423" s="31"/>
      <c r="P423" s="29"/>
      <c r="Q423" s="81"/>
    </row>
    <row r="424" spans="1:17">
      <c r="A424" s="90"/>
      <c r="B424" s="37"/>
      <c r="C424" s="29"/>
      <c r="D424" s="29"/>
      <c r="E424" s="29"/>
      <c r="F424" s="37"/>
      <c r="G424" s="37"/>
      <c r="H424" s="37"/>
      <c r="I424" s="37"/>
      <c r="J424" s="37"/>
      <c r="K424" s="37"/>
      <c r="L424" s="37"/>
      <c r="M424" s="37"/>
      <c r="N424" s="29"/>
      <c r="O424" s="29"/>
      <c r="P424" s="29"/>
      <c r="Q424" s="81"/>
    </row>
    <row r="425" spans="1:17">
      <c r="A425" s="90"/>
      <c r="B425" s="29"/>
      <c r="C425" s="29"/>
      <c r="D425" s="29"/>
      <c r="E425" s="29"/>
      <c r="F425" s="130"/>
      <c r="G425" s="130"/>
      <c r="H425" s="130"/>
      <c r="I425" s="130"/>
      <c r="J425" s="130"/>
      <c r="K425" s="130"/>
      <c r="L425" s="130"/>
      <c r="M425" s="130"/>
      <c r="N425" s="130"/>
      <c r="O425" s="29"/>
      <c r="P425" s="29"/>
      <c r="Q425" s="81"/>
    </row>
    <row r="426" spans="1:17">
      <c r="A426" s="92" t="s">
        <v>272</v>
      </c>
      <c r="B426" s="29"/>
      <c r="C426" s="29"/>
      <c r="D426" s="29"/>
      <c r="E426" s="29"/>
      <c r="F426" s="45"/>
      <c r="G426" s="45"/>
      <c r="H426" s="45"/>
      <c r="I426" s="45"/>
      <c r="J426" s="45"/>
      <c r="K426" s="45"/>
      <c r="L426" s="45"/>
      <c r="M426" s="45"/>
      <c r="N426" s="45"/>
      <c r="O426" s="29"/>
      <c r="P426" s="29"/>
      <c r="Q426" s="81"/>
    </row>
    <row r="427" spans="1:17">
      <c r="A427" s="90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81"/>
    </row>
    <row r="428" spans="1:17" ht="15.75">
      <c r="A428" s="245" t="s">
        <v>326</v>
      </c>
      <c r="B428" s="246"/>
      <c r="C428" s="246"/>
      <c r="D428" s="246"/>
      <c r="E428" s="246"/>
      <c r="F428" s="246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7"/>
    </row>
    <row r="429" spans="1:17">
      <c r="A429" s="90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81"/>
    </row>
    <row r="430" spans="1:17">
      <c r="A430" s="93" t="s">
        <v>335</v>
      </c>
      <c r="B430" s="32"/>
      <c r="C430" s="32"/>
      <c r="D430" s="32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81"/>
    </row>
    <row r="431" spans="1:17" ht="12.75" customHeight="1">
      <c r="A431" s="90"/>
      <c r="B431" s="29"/>
      <c r="C431" s="29"/>
      <c r="D431" s="29"/>
      <c r="E431" s="29"/>
      <c r="F431" s="29"/>
      <c r="G431" s="29"/>
      <c r="H431" s="187" t="s">
        <v>373</v>
      </c>
      <c r="I431" s="29"/>
      <c r="J431" s="29"/>
      <c r="K431" s="187" t="s">
        <v>353</v>
      </c>
      <c r="L431" s="29"/>
      <c r="M431" s="29"/>
      <c r="N431" s="29"/>
      <c r="O431" s="29" t="s">
        <v>220</v>
      </c>
      <c r="P431" s="29"/>
      <c r="Q431" s="81"/>
    </row>
    <row r="432" spans="1:17">
      <c r="A432" s="234" t="s">
        <v>275</v>
      </c>
      <c r="B432" s="235"/>
      <c r="C432" s="235"/>
      <c r="D432" s="235"/>
      <c r="E432" s="235"/>
      <c r="F432" s="235"/>
      <c r="G432" s="204"/>
      <c r="H432" s="233" t="s">
        <v>397</v>
      </c>
      <c r="I432" s="233"/>
      <c r="J432" s="204"/>
      <c r="K432" s="225" t="str">
        <f>+"Del total de cerdos que se destetaron el "&amp;VALUE(D435*100)&amp;"% murieron"</f>
        <v>Del total de cerdos que se destetaron el 0% murieron</v>
      </c>
      <c r="L432" s="225"/>
      <c r="M432" s="225"/>
      <c r="N432" s="85"/>
      <c r="O432" s="32"/>
      <c r="P432" s="32"/>
      <c r="Q432" s="83"/>
    </row>
    <row r="433" spans="1:17">
      <c r="A433" s="234"/>
      <c r="B433" s="235"/>
      <c r="C433" s="235"/>
      <c r="D433" s="235"/>
      <c r="E433" s="235"/>
      <c r="F433" s="235"/>
      <c r="G433" s="204"/>
      <c r="H433" s="221" t="s">
        <v>395</v>
      </c>
      <c r="I433" s="221"/>
      <c r="J433" s="204"/>
      <c r="K433" s="225"/>
      <c r="L433" s="225"/>
      <c r="M433" s="225"/>
      <c r="N433" s="85"/>
      <c r="O433" s="32"/>
      <c r="P433" s="32"/>
      <c r="Q433" s="83"/>
    </row>
    <row r="434" spans="1:17">
      <c r="A434" s="90"/>
      <c r="B434" s="29"/>
      <c r="C434" s="29"/>
      <c r="D434" s="29"/>
      <c r="E434" s="29"/>
      <c r="F434" s="29"/>
      <c r="G434" s="29"/>
      <c r="H434" s="29"/>
      <c r="I434" s="29"/>
      <c r="J434" s="29"/>
      <c r="K434" s="225"/>
      <c r="L434" s="225"/>
      <c r="M434" s="225"/>
      <c r="N434" s="29"/>
      <c r="O434" s="32"/>
      <c r="P434" s="32"/>
      <c r="Q434" s="83"/>
    </row>
    <row r="435" spans="1:17">
      <c r="A435" s="90" t="s">
        <v>266</v>
      </c>
      <c r="B435" s="29"/>
      <c r="C435" s="29" t="s">
        <v>239</v>
      </c>
      <c r="D435" s="158"/>
      <c r="E435" s="126"/>
      <c r="F435" s="33"/>
      <c r="G435" s="33"/>
      <c r="H435" s="33"/>
      <c r="I435" s="33"/>
      <c r="J435" s="33"/>
      <c r="K435" s="225"/>
      <c r="L435" s="225"/>
      <c r="M435" s="225"/>
      <c r="N435" s="130"/>
      <c r="O435" s="32"/>
      <c r="P435" s="32"/>
      <c r="Q435" s="83"/>
    </row>
    <row r="436" spans="1:17">
      <c r="A436" s="90"/>
      <c r="B436" s="29"/>
      <c r="C436" s="29"/>
      <c r="D436" s="126"/>
      <c r="E436" s="126"/>
      <c r="F436" s="33"/>
      <c r="G436" s="33"/>
      <c r="H436" s="33"/>
      <c r="I436" s="33"/>
      <c r="J436" s="33"/>
      <c r="K436" s="33"/>
      <c r="L436" s="33"/>
      <c r="M436" s="33"/>
      <c r="N436" s="132"/>
      <c r="O436" s="29"/>
      <c r="P436" s="29"/>
      <c r="Q436" s="81"/>
    </row>
    <row r="437" spans="1:17">
      <c r="A437" s="90"/>
      <c r="B437" s="29"/>
      <c r="C437" s="29"/>
      <c r="D437" s="29"/>
      <c r="E437" s="36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81"/>
    </row>
    <row r="438" spans="1:17">
      <c r="A438" s="46"/>
      <c r="B438" s="29"/>
      <c r="C438" s="29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29"/>
      <c r="P438" s="29"/>
      <c r="Q438" s="81"/>
    </row>
    <row r="439" spans="1:17">
      <c r="A439" s="92" t="s">
        <v>272</v>
      </c>
      <c r="B439" s="29"/>
      <c r="C439" s="29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29"/>
      <c r="P439" s="29"/>
      <c r="Q439" s="81"/>
    </row>
    <row r="440" spans="1:17">
      <c r="A440" s="90"/>
      <c r="B440" s="29"/>
      <c r="C440" s="29"/>
      <c r="D440" s="45"/>
      <c r="E440" s="45"/>
      <c r="F440" s="33"/>
      <c r="G440" s="33"/>
      <c r="H440" s="33"/>
      <c r="I440" s="33"/>
      <c r="J440" s="33"/>
      <c r="K440" s="33"/>
      <c r="L440" s="33"/>
      <c r="M440" s="33"/>
      <c r="N440" s="47"/>
      <c r="O440" s="29"/>
      <c r="P440" s="29"/>
      <c r="Q440" s="81"/>
    </row>
    <row r="441" spans="1:17">
      <c r="A441" s="90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81"/>
    </row>
    <row r="442" spans="1:17">
      <c r="A442" s="91" t="s">
        <v>372</v>
      </c>
      <c r="B442" s="32"/>
      <c r="C442" s="32"/>
      <c r="D442" s="32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27"/>
      <c r="P442" s="227"/>
      <c r="Q442" s="82"/>
    </row>
    <row r="443" spans="1:17" ht="12.75" customHeight="1">
      <c r="A443" s="90"/>
      <c r="B443" s="29"/>
      <c r="C443" s="29"/>
      <c r="D443" s="29"/>
      <c r="E443" s="29"/>
      <c r="F443" s="29"/>
      <c r="G443" s="29"/>
      <c r="H443" s="187" t="s">
        <v>373</v>
      </c>
      <c r="I443" s="29"/>
      <c r="J443" s="29"/>
      <c r="K443" s="187" t="s">
        <v>353</v>
      </c>
      <c r="L443" s="29"/>
      <c r="M443" s="29"/>
      <c r="N443" s="29"/>
      <c r="O443" s="29" t="s">
        <v>220</v>
      </c>
      <c r="P443" s="29"/>
      <c r="Q443" s="81"/>
    </row>
    <row r="444" spans="1:17">
      <c r="A444" s="228" t="s">
        <v>369</v>
      </c>
      <c r="B444" s="229"/>
      <c r="C444" s="229"/>
      <c r="D444" s="230"/>
      <c r="E444" s="230"/>
      <c r="F444" s="230"/>
      <c r="G444" s="202"/>
      <c r="H444" s="220" t="s">
        <v>396</v>
      </c>
      <c r="I444" s="220"/>
      <c r="J444" s="202"/>
      <c r="K444" s="225" t="str">
        <f>+"Las muertes en destete fueron "&amp;VALUE(D447)&amp;"."</f>
        <v>Las muertes en destete fueron 0.</v>
      </c>
      <c r="L444" s="225"/>
      <c r="M444" s="225"/>
      <c r="N444" s="29"/>
      <c r="O444" s="32"/>
      <c r="P444" s="32"/>
      <c r="Q444" s="83"/>
    </row>
    <row r="445" spans="1:17">
      <c r="A445" s="228"/>
      <c r="B445" s="229"/>
      <c r="C445" s="229"/>
      <c r="D445" s="230"/>
      <c r="E445" s="230"/>
      <c r="F445" s="230"/>
      <c r="G445" s="202"/>
      <c r="H445" s="202"/>
      <c r="I445" s="202"/>
      <c r="J445" s="202"/>
      <c r="K445" s="225"/>
      <c r="L445" s="225"/>
      <c r="M445" s="225"/>
      <c r="N445" s="29"/>
      <c r="O445" s="32"/>
      <c r="P445" s="32"/>
      <c r="Q445" s="83"/>
    </row>
    <row r="446" spans="1:17">
      <c r="A446" s="90"/>
      <c r="B446" s="29"/>
      <c r="C446" s="29"/>
      <c r="D446" s="29"/>
      <c r="E446" s="29"/>
      <c r="F446" s="29"/>
      <c r="G446" s="29"/>
      <c r="H446" s="29"/>
      <c r="I446" s="29"/>
      <c r="J446" s="29"/>
      <c r="K446" s="225"/>
      <c r="L446" s="225"/>
      <c r="M446" s="225"/>
      <c r="N446" s="29"/>
      <c r="O446" s="32"/>
      <c r="P446" s="32"/>
      <c r="Q446" s="83"/>
    </row>
    <row r="447" spans="1:17">
      <c r="A447" s="231" t="s">
        <v>369</v>
      </c>
      <c r="B447" s="232"/>
      <c r="C447" s="29" t="s">
        <v>221</v>
      </c>
      <c r="D447" s="119"/>
      <c r="E447" s="118"/>
      <c r="F447" s="118"/>
      <c r="G447" s="118"/>
      <c r="H447" s="118"/>
      <c r="I447" s="118"/>
      <c r="J447" s="118"/>
      <c r="K447" s="225"/>
      <c r="L447" s="225"/>
      <c r="M447" s="225"/>
      <c r="N447" s="130"/>
      <c r="O447" s="29"/>
      <c r="P447" s="29"/>
      <c r="Q447" s="81"/>
    </row>
    <row r="448" spans="1:17">
      <c r="A448" s="90"/>
      <c r="B448" s="29"/>
      <c r="C448" s="29"/>
      <c r="D448" s="29"/>
      <c r="E448" s="29"/>
      <c r="F448" s="130"/>
      <c r="G448" s="130"/>
      <c r="H448" s="130"/>
      <c r="I448" s="130"/>
      <c r="J448" s="130"/>
      <c r="K448" s="130"/>
      <c r="L448" s="130"/>
      <c r="M448" s="130"/>
      <c r="N448" s="130"/>
      <c r="O448" s="29"/>
      <c r="P448" s="29"/>
      <c r="Q448" s="81"/>
    </row>
    <row r="449" spans="1:17">
      <c r="A449" s="90"/>
      <c r="B449" s="29"/>
      <c r="C449" s="29"/>
      <c r="D449" s="134"/>
      <c r="E449" s="203"/>
      <c r="F449" s="134"/>
      <c r="G449" s="134"/>
      <c r="H449" s="134"/>
      <c r="I449" s="134"/>
      <c r="J449" s="134"/>
      <c r="K449" s="134"/>
      <c r="L449" s="134"/>
      <c r="M449" s="134"/>
      <c r="N449" s="29"/>
      <c r="O449" s="29"/>
      <c r="P449" s="29"/>
      <c r="Q449" s="81"/>
    </row>
    <row r="450" spans="1:17">
      <c r="A450" s="90"/>
      <c r="B450" s="29"/>
      <c r="C450" s="29"/>
      <c r="D450" s="33"/>
      <c r="E450" s="37"/>
      <c r="F450" s="33"/>
      <c r="G450" s="33"/>
      <c r="H450" s="33"/>
      <c r="I450" s="33"/>
      <c r="J450" s="33"/>
      <c r="K450" s="33"/>
      <c r="L450" s="33"/>
      <c r="M450" s="33"/>
      <c r="N450" s="98"/>
      <c r="O450" s="29"/>
      <c r="P450" s="29"/>
      <c r="Q450" s="81"/>
    </row>
    <row r="451" spans="1:17">
      <c r="A451" s="92" t="s">
        <v>272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81"/>
    </row>
    <row r="452" spans="1:17">
      <c r="A452" s="46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81"/>
    </row>
    <row r="453" spans="1:17">
      <c r="A453" s="90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81"/>
    </row>
    <row r="454" spans="1:17">
      <c r="A454" s="93" t="s">
        <v>340</v>
      </c>
      <c r="B454" s="32"/>
      <c r="C454" s="32"/>
      <c r="D454" s="32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81"/>
    </row>
    <row r="455" spans="1:17" ht="12.75" customHeight="1">
      <c r="A455" s="90"/>
      <c r="B455" s="29"/>
      <c r="C455" s="29"/>
      <c r="D455" s="29"/>
      <c r="E455" s="29"/>
      <c r="F455" s="29"/>
      <c r="G455" s="29"/>
      <c r="H455" s="187" t="s">
        <v>373</v>
      </c>
      <c r="I455" s="29"/>
      <c r="J455" s="29"/>
      <c r="K455" s="187" t="s">
        <v>353</v>
      </c>
      <c r="L455" s="29"/>
      <c r="M455" s="29"/>
      <c r="N455" s="29"/>
      <c r="O455" s="29" t="s">
        <v>220</v>
      </c>
      <c r="P455" s="29"/>
      <c r="Q455" s="81"/>
    </row>
    <row r="456" spans="1:17">
      <c r="A456" s="234" t="s">
        <v>336</v>
      </c>
      <c r="B456" s="235"/>
      <c r="C456" s="235"/>
      <c r="D456" s="235"/>
      <c r="E456" s="235"/>
      <c r="F456" s="235"/>
      <c r="G456" s="204"/>
      <c r="H456" s="220" t="s">
        <v>396</v>
      </c>
      <c r="I456" s="220"/>
      <c r="J456" s="204"/>
      <c r="K456" s="225" t="str">
        <f>+"Del total de cerdos que se destetaron el "&amp;VALUE(D459*100)&amp;"% murieron en destete"</f>
        <v>Del total de cerdos que se destetaron el 0% murieron en destete</v>
      </c>
      <c r="L456" s="225"/>
      <c r="M456" s="225"/>
      <c r="N456" s="85"/>
      <c r="O456" s="32"/>
      <c r="P456" s="32"/>
      <c r="Q456" s="83"/>
    </row>
    <row r="457" spans="1:17">
      <c r="A457" s="234"/>
      <c r="B457" s="235"/>
      <c r="C457" s="235"/>
      <c r="D457" s="235"/>
      <c r="E457" s="235"/>
      <c r="F457" s="235"/>
      <c r="G457" s="204"/>
      <c r="H457" s="221" t="s">
        <v>395</v>
      </c>
      <c r="I457" s="221"/>
      <c r="J457" s="204"/>
      <c r="K457" s="225"/>
      <c r="L457" s="225"/>
      <c r="M457" s="225"/>
      <c r="N457" s="85"/>
      <c r="O457" s="32"/>
      <c r="P457" s="32"/>
      <c r="Q457" s="83"/>
    </row>
    <row r="458" spans="1:17">
      <c r="A458" s="90"/>
      <c r="B458" s="29"/>
      <c r="C458" s="29"/>
      <c r="D458" s="29"/>
      <c r="E458" s="29"/>
      <c r="F458" s="29"/>
      <c r="G458" s="29"/>
      <c r="H458" s="29"/>
      <c r="I458" s="29"/>
      <c r="J458" s="29"/>
      <c r="K458" s="225"/>
      <c r="L458" s="225"/>
      <c r="M458" s="225"/>
      <c r="N458" s="29"/>
      <c r="O458" s="32"/>
      <c r="P458" s="32"/>
      <c r="Q458" s="83"/>
    </row>
    <row r="459" spans="1:17">
      <c r="A459" s="90" t="s">
        <v>339</v>
      </c>
      <c r="B459" s="29"/>
      <c r="C459" s="29" t="s">
        <v>239</v>
      </c>
      <c r="D459" s="158"/>
      <c r="E459" s="126"/>
      <c r="F459" s="33"/>
      <c r="G459" s="33"/>
      <c r="H459" s="33"/>
      <c r="I459" s="33"/>
      <c r="J459" s="33"/>
      <c r="K459" s="225"/>
      <c r="L459" s="225"/>
      <c r="M459" s="225"/>
      <c r="N459" s="130"/>
      <c r="O459" s="32"/>
      <c r="P459" s="32"/>
      <c r="Q459" s="83"/>
    </row>
    <row r="460" spans="1:17">
      <c r="A460" s="90"/>
      <c r="B460" s="29"/>
      <c r="C460" s="29"/>
      <c r="D460" s="126"/>
      <c r="E460" s="126"/>
      <c r="F460" s="33"/>
      <c r="G460" s="33"/>
      <c r="H460" s="33"/>
      <c r="I460" s="33"/>
      <c r="J460" s="33"/>
      <c r="K460" s="33"/>
      <c r="L460" s="33"/>
      <c r="M460" s="33"/>
      <c r="N460" s="132"/>
      <c r="O460" s="29"/>
      <c r="P460" s="29"/>
      <c r="Q460" s="81"/>
    </row>
    <row r="461" spans="1:17">
      <c r="A461" s="90"/>
      <c r="B461" s="29"/>
      <c r="C461" s="29"/>
      <c r="D461" s="29"/>
      <c r="E461" s="36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81"/>
    </row>
    <row r="462" spans="1:17">
      <c r="A462" s="46"/>
      <c r="B462" s="29"/>
      <c r="C462" s="29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29"/>
      <c r="P462" s="29"/>
      <c r="Q462" s="81"/>
    </row>
    <row r="463" spans="1:17">
      <c r="A463" s="92" t="s">
        <v>272</v>
      </c>
      <c r="B463" s="29"/>
      <c r="C463" s="29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29"/>
      <c r="P463" s="29"/>
      <c r="Q463" s="81"/>
    </row>
    <row r="464" spans="1:17">
      <c r="A464" s="90"/>
      <c r="B464" s="29"/>
      <c r="C464" s="29"/>
      <c r="D464" s="45"/>
      <c r="E464" s="45"/>
      <c r="F464" s="33"/>
      <c r="G464" s="33"/>
      <c r="H464" s="33"/>
      <c r="I464" s="33"/>
      <c r="J464" s="33"/>
      <c r="K464" s="33"/>
      <c r="L464" s="33"/>
      <c r="M464" s="33"/>
      <c r="N464" s="47"/>
      <c r="O464" s="29"/>
      <c r="P464" s="29"/>
      <c r="Q464" s="81"/>
    </row>
    <row r="465" spans="1:17">
      <c r="A465" s="90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81"/>
    </row>
    <row r="466" spans="1:17">
      <c r="A466" s="91" t="s">
        <v>347</v>
      </c>
      <c r="B466" s="32"/>
      <c r="C466" s="32"/>
      <c r="D466" s="32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27"/>
      <c r="P466" s="227"/>
      <c r="Q466" s="82"/>
    </row>
    <row r="467" spans="1:17" ht="12.75" customHeight="1">
      <c r="A467" s="90"/>
      <c r="B467" s="29"/>
      <c r="C467" s="29"/>
      <c r="D467" s="29"/>
      <c r="E467" s="29"/>
      <c r="F467" s="29"/>
      <c r="G467" s="29"/>
      <c r="H467" s="187" t="s">
        <v>373</v>
      </c>
      <c r="I467" s="29"/>
      <c r="J467" s="29"/>
      <c r="K467" s="187" t="s">
        <v>353</v>
      </c>
      <c r="L467" s="29"/>
      <c r="M467" s="29"/>
      <c r="N467" s="29"/>
      <c r="O467" s="29" t="s">
        <v>220</v>
      </c>
      <c r="P467" s="29"/>
      <c r="Q467" s="81"/>
    </row>
    <row r="468" spans="1:17">
      <c r="A468" s="228" t="s">
        <v>337</v>
      </c>
      <c r="B468" s="229"/>
      <c r="C468" s="229"/>
      <c r="D468" s="230"/>
      <c r="E468" s="230"/>
      <c r="F468" s="230"/>
      <c r="G468" s="202"/>
      <c r="H468" s="220" t="s">
        <v>398</v>
      </c>
      <c r="I468" s="220"/>
      <c r="J468" s="202"/>
      <c r="K468" s="225" t="str">
        <f>+"Lo que se pudo haber recuperado si hubieran llegado a venta las muertes es  $"&amp;VALUE(D471)&amp;""</f>
        <v>Lo que se pudo haber recuperado si hubieran llegado a venta las muertes es  $0</v>
      </c>
      <c r="L468" s="225"/>
      <c r="M468" s="225"/>
      <c r="N468" s="29"/>
      <c r="O468" s="32"/>
      <c r="P468" s="32"/>
      <c r="Q468" s="83"/>
    </row>
    <row r="469" spans="1:17">
      <c r="A469" s="228"/>
      <c r="B469" s="229"/>
      <c r="C469" s="229"/>
      <c r="D469" s="230"/>
      <c r="E469" s="230"/>
      <c r="F469" s="230"/>
      <c r="G469" s="202"/>
      <c r="H469" s="202"/>
      <c r="I469" s="202"/>
      <c r="J469" s="202"/>
      <c r="K469" s="225"/>
      <c r="L469" s="225"/>
      <c r="M469" s="225"/>
      <c r="N469" s="29"/>
      <c r="O469" s="32"/>
      <c r="P469" s="32"/>
      <c r="Q469" s="83"/>
    </row>
    <row r="470" spans="1:17">
      <c r="A470" s="90"/>
      <c r="B470" s="29"/>
      <c r="C470" s="29"/>
      <c r="D470" s="29"/>
      <c r="E470" s="29"/>
      <c r="F470" s="29"/>
      <c r="G470" s="29"/>
      <c r="H470" s="29"/>
      <c r="I470" s="29"/>
      <c r="J470" s="29"/>
      <c r="K470" s="225"/>
      <c r="L470" s="225"/>
      <c r="M470" s="225"/>
      <c r="N470" s="29"/>
      <c r="O470" s="32"/>
      <c r="P470" s="32"/>
      <c r="Q470" s="83"/>
    </row>
    <row r="471" spans="1:17">
      <c r="A471" s="231" t="s">
        <v>350</v>
      </c>
      <c r="B471" s="232"/>
      <c r="C471" s="29" t="s">
        <v>221</v>
      </c>
      <c r="D471" s="157"/>
      <c r="E471" s="118"/>
      <c r="F471" s="118"/>
      <c r="G471" s="118"/>
      <c r="H471" s="118"/>
      <c r="I471" s="118"/>
      <c r="J471" s="118"/>
      <c r="K471" s="225"/>
      <c r="L471" s="225"/>
      <c r="M471" s="225"/>
      <c r="N471" s="130"/>
      <c r="O471" s="29"/>
      <c r="P471" s="29"/>
      <c r="Q471" s="81"/>
    </row>
    <row r="472" spans="1:17">
      <c r="A472" s="90"/>
      <c r="B472" s="29"/>
      <c r="C472" s="29"/>
      <c r="D472" s="29"/>
      <c r="E472" s="29"/>
      <c r="F472" s="130"/>
      <c r="G472" s="130"/>
      <c r="H472" s="130"/>
      <c r="I472" s="130"/>
      <c r="J472" s="130"/>
      <c r="K472" s="130"/>
      <c r="L472" s="130"/>
      <c r="M472" s="130"/>
      <c r="N472" s="130"/>
      <c r="O472" s="29"/>
      <c r="P472" s="29"/>
      <c r="Q472" s="81"/>
    </row>
    <row r="473" spans="1:17">
      <c r="A473" s="90"/>
      <c r="B473" s="29"/>
      <c r="C473" s="29"/>
      <c r="D473" s="134"/>
      <c r="E473" s="203"/>
      <c r="F473" s="134"/>
      <c r="G473" s="134"/>
      <c r="H473" s="134"/>
      <c r="I473" s="134"/>
      <c r="J473" s="134"/>
      <c r="K473" s="134"/>
      <c r="L473" s="134"/>
      <c r="M473" s="134"/>
      <c r="N473" s="29"/>
      <c r="O473" s="29"/>
      <c r="P473" s="29"/>
      <c r="Q473" s="81"/>
    </row>
    <row r="474" spans="1:17">
      <c r="A474" s="90"/>
      <c r="B474" s="29"/>
      <c r="C474" s="29"/>
      <c r="D474" s="33"/>
      <c r="E474" s="37"/>
      <c r="F474" s="33"/>
      <c r="G474" s="33"/>
      <c r="H474" s="33"/>
      <c r="I474" s="33"/>
      <c r="J474" s="33"/>
      <c r="K474" s="33"/>
      <c r="L474" s="33"/>
      <c r="M474" s="33"/>
      <c r="N474" s="98"/>
      <c r="O474" s="29"/>
      <c r="P474" s="29"/>
      <c r="Q474" s="81"/>
    </row>
    <row r="475" spans="1:17">
      <c r="A475" s="92" t="s">
        <v>272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81"/>
    </row>
    <row r="476" spans="1:17">
      <c r="A476" s="46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81"/>
    </row>
    <row r="477" spans="1:17">
      <c r="A477" s="90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81"/>
    </row>
    <row r="478" spans="1:17">
      <c r="A478" s="91" t="s">
        <v>338</v>
      </c>
      <c r="B478" s="32"/>
      <c r="C478" s="32"/>
      <c r="D478" s="32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27"/>
      <c r="P478" s="227"/>
      <c r="Q478" s="82"/>
    </row>
    <row r="479" spans="1:17" ht="12.75" customHeight="1">
      <c r="A479" s="90"/>
      <c r="B479" s="29"/>
      <c r="C479" s="29"/>
      <c r="D479" s="29"/>
      <c r="E479" s="29"/>
      <c r="F479" s="29"/>
      <c r="G479" s="29"/>
      <c r="H479" s="187" t="s">
        <v>373</v>
      </c>
      <c r="I479" s="29"/>
      <c r="J479" s="29"/>
      <c r="K479" s="187" t="s">
        <v>353</v>
      </c>
      <c r="L479" s="29"/>
      <c r="M479" s="29"/>
      <c r="N479" s="29"/>
      <c r="O479" s="29" t="s">
        <v>220</v>
      </c>
      <c r="P479" s="29"/>
      <c r="Q479" s="81"/>
    </row>
    <row r="480" spans="1:17">
      <c r="A480" s="228" t="s">
        <v>341</v>
      </c>
      <c r="B480" s="229"/>
      <c r="C480" s="229"/>
      <c r="D480" s="230"/>
      <c r="E480" s="230"/>
      <c r="F480" s="230"/>
      <c r="G480" s="202"/>
      <c r="H480" s="222" t="s">
        <v>399</v>
      </c>
      <c r="I480" s="222"/>
      <c r="J480" s="202"/>
      <c r="K480" s="225" t="str">
        <f>+"Los días en promedio que llegaron a vivir en corral los cerdos que murieron fueron "&amp;VALUE(D483)&amp;""</f>
        <v>Los días en promedio que llegaron a vivir en corral los cerdos que murieron fueron 0</v>
      </c>
      <c r="L480" s="225"/>
      <c r="M480" s="225"/>
      <c r="N480" s="29"/>
      <c r="O480" s="32"/>
      <c r="P480" s="32"/>
      <c r="Q480" s="83"/>
    </row>
    <row r="481" spans="1:17">
      <c r="A481" s="228"/>
      <c r="B481" s="229"/>
      <c r="C481" s="229"/>
      <c r="D481" s="230"/>
      <c r="E481" s="230"/>
      <c r="F481" s="230"/>
      <c r="G481" s="202"/>
      <c r="H481" s="202"/>
      <c r="I481" s="202"/>
      <c r="J481" s="202"/>
      <c r="K481" s="225"/>
      <c r="L481" s="225"/>
      <c r="M481" s="225"/>
      <c r="N481" s="29"/>
      <c r="O481" s="32"/>
      <c r="P481" s="32"/>
      <c r="Q481" s="83"/>
    </row>
    <row r="482" spans="1:17">
      <c r="A482" s="90"/>
      <c r="B482" s="29"/>
      <c r="C482" s="29"/>
      <c r="D482" s="29"/>
      <c r="E482" s="29"/>
      <c r="F482" s="29"/>
      <c r="G482" s="29"/>
      <c r="H482" s="29"/>
      <c r="I482" s="29"/>
      <c r="J482" s="29"/>
      <c r="K482" s="225"/>
      <c r="L482" s="225"/>
      <c r="M482" s="225"/>
      <c r="N482" s="29"/>
      <c r="O482" s="32"/>
      <c r="P482" s="32"/>
      <c r="Q482" s="83"/>
    </row>
    <row r="483" spans="1:17">
      <c r="A483" s="231" t="s">
        <v>351</v>
      </c>
      <c r="B483" s="232"/>
      <c r="C483" s="29" t="s">
        <v>221</v>
      </c>
      <c r="D483" s="119"/>
      <c r="E483" s="118"/>
      <c r="F483" s="118"/>
      <c r="G483" s="118"/>
      <c r="H483" s="118"/>
      <c r="I483" s="118"/>
      <c r="J483" s="118"/>
      <c r="K483" s="225"/>
      <c r="L483" s="225"/>
      <c r="M483" s="225"/>
      <c r="N483" s="130"/>
      <c r="O483" s="29"/>
      <c r="P483" s="29"/>
      <c r="Q483" s="81"/>
    </row>
    <row r="484" spans="1:17">
      <c r="A484" s="90"/>
      <c r="B484" s="29"/>
      <c r="C484" s="29"/>
      <c r="D484" s="29"/>
      <c r="E484" s="29"/>
      <c r="F484" s="130"/>
      <c r="G484" s="130"/>
      <c r="H484" s="130"/>
      <c r="I484" s="130"/>
      <c r="J484" s="130"/>
      <c r="K484" s="130"/>
      <c r="L484" s="130"/>
      <c r="M484" s="130"/>
      <c r="N484" s="130"/>
      <c r="O484" s="29"/>
      <c r="P484" s="29"/>
      <c r="Q484" s="81"/>
    </row>
    <row r="485" spans="1:17">
      <c r="A485" s="90"/>
      <c r="B485" s="29"/>
      <c r="C485" s="29"/>
      <c r="D485" s="134"/>
      <c r="E485" s="203"/>
      <c r="F485" s="134"/>
      <c r="G485" s="134"/>
      <c r="H485" s="134"/>
      <c r="I485" s="134"/>
      <c r="J485" s="134"/>
      <c r="K485" s="134"/>
      <c r="L485" s="134"/>
      <c r="M485" s="134"/>
      <c r="N485" s="29"/>
      <c r="O485" s="29"/>
      <c r="P485" s="29"/>
      <c r="Q485" s="81"/>
    </row>
    <row r="486" spans="1:17">
      <c r="A486" s="90"/>
      <c r="B486" s="29"/>
      <c r="C486" s="29"/>
      <c r="D486" s="33"/>
      <c r="E486" s="37"/>
      <c r="F486" s="33"/>
      <c r="G486" s="33"/>
      <c r="H486" s="33"/>
      <c r="I486" s="33"/>
      <c r="J486" s="33"/>
      <c r="K486" s="33"/>
      <c r="L486" s="33"/>
      <c r="M486" s="33"/>
      <c r="N486" s="98"/>
      <c r="O486" s="29"/>
      <c r="P486" s="29"/>
      <c r="Q486" s="81"/>
    </row>
    <row r="487" spans="1:17">
      <c r="A487" s="92" t="s">
        <v>272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81"/>
    </row>
    <row r="488" spans="1:17">
      <c r="A488" s="46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81"/>
    </row>
    <row r="489" spans="1:17">
      <c r="A489" s="90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81"/>
    </row>
    <row r="490" spans="1:17">
      <c r="A490" s="91" t="s">
        <v>370</v>
      </c>
      <c r="B490" s="32"/>
      <c r="C490" s="32"/>
      <c r="D490" s="32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27"/>
      <c r="P490" s="227"/>
      <c r="Q490" s="82"/>
    </row>
    <row r="491" spans="1:17" ht="12.75" customHeight="1">
      <c r="A491" s="90"/>
      <c r="B491" s="29"/>
      <c r="C491" s="29"/>
      <c r="D491" s="29"/>
      <c r="E491" s="29"/>
      <c r="F491" s="29"/>
      <c r="G491" s="29"/>
      <c r="H491" s="187" t="s">
        <v>373</v>
      </c>
      <c r="I491" s="29"/>
      <c r="J491" s="29"/>
      <c r="K491" s="187" t="s">
        <v>353</v>
      </c>
      <c r="L491" s="29"/>
      <c r="M491" s="29"/>
      <c r="N491" s="29"/>
      <c r="O491" s="29" t="s">
        <v>220</v>
      </c>
      <c r="P491" s="29"/>
      <c r="Q491" s="81"/>
    </row>
    <row r="492" spans="1:17" ht="12.75" customHeight="1">
      <c r="A492" s="228" t="s">
        <v>371</v>
      </c>
      <c r="B492" s="229"/>
      <c r="C492" s="229"/>
      <c r="D492" s="230"/>
      <c r="E492" s="230"/>
      <c r="F492" s="230"/>
      <c r="G492" s="202"/>
      <c r="H492" s="220" t="s">
        <v>400</v>
      </c>
      <c r="I492" s="220"/>
      <c r="J492" s="202"/>
      <c r="K492" s="225" t="str">
        <f>+"Las muertes en emgorda fueron "&amp;VALUE(D495)&amp;"."</f>
        <v>Las muertes en emgorda fueron 0.</v>
      </c>
      <c r="L492" s="225"/>
      <c r="M492" s="225"/>
      <c r="N492" s="29"/>
      <c r="O492" s="32"/>
      <c r="P492" s="32"/>
      <c r="Q492" s="83"/>
    </row>
    <row r="493" spans="1:17">
      <c r="A493" s="228"/>
      <c r="B493" s="229"/>
      <c r="C493" s="229"/>
      <c r="D493" s="230"/>
      <c r="E493" s="230"/>
      <c r="F493" s="230"/>
      <c r="G493" s="202"/>
      <c r="H493" s="202"/>
      <c r="I493" s="202"/>
      <c r="J493" s="202"/>
      <c r="K493" s="225"/>
      <c r="L493" s="225"/>
      <c r="M493" s="225"/>
      <c r="N493" s="29"/>
      <c r="O493" s="32"/>
      <c r="P493" s="32"/>
      <c r="Q493" s="83"/>
    </row>
    <row r="494" spans="1:17">
      <c r="A494" s="90"/>
      <c r="B494" s="29"/>
      <c r="C494" s="29"/>
      <c r="D494" s="29"/>
      <c r="E494" s="29"/>
      <c r="F494" s="29"/>
      <c r="G494" s="29"/>
      <c r="H494" s="29"/>
      <c r="I494" s="29"/>
      <c r="J494" s="29"/>
      <c r="K494" s="225"/>
      <c r="L494" s="225"/>
      <c r="M494" s="225"/>
      <c r="N494" s="29"/>
      <c r="O494" s="32"/>
      <c r="P494" s="32"/>
      <c r="Q494" s="83"/>
    </row>
    <row r="495" spans="1:17">
      <c r="A495" s="231" t="s">
        <v>371</v>
      </c>
      <c r="B495" s="232"/>
      <c r="C495" s="29" t="s">
        <v>221</v>
      </c>
      <c r="D495" s="119"/>
      <c r="E495" s="118"/>
      <c r="F495" s="118"/>
      <c r="G495" s="118"/>
      <c r="H495" s="118"/>
      <c r="I495" s="118"/>
      <c r="J495" s="118"/>
      <c r="K495" s="225"/>
      <c r="L495" s="225"/>
      <c r="M495" s="225"/>
      <c r="N495" s="130"/>
      <c r="O495" s="29"/>
      <c r="P495" s="29"/>
      <c r="Q495" s="81"/>
    </row>
    <row r="496" spans="1:17">
      <c r="A496" s="90"/>
      <c r="B496" s="29"/>
      <c r="C496" s="29"/>
      <c r="D496" s="29"/>
      <c r="E496" s="29"/>
      <c r="F496" s="130"/>
      <c r="G496" s="130"/>
      <c r="H496" s="130"/>
      <c r="I496" s="130"/>
      <c r="J496" s="130"/>
      <c r="K496" s="130"/>
      <c r="L496" s="130"/>
      <c r="M496" s="130"/>
      <c r="N496" s="130"/>
      <c r="O496" s="29"/>
      <c r="P496" s="29"/>
      <c r="Q496" s="81"/>
    </row>
    <row r="497" spans="1:17">
      <c r="A497" s="90"/>
      <c r="B497" s="29"/>
      <c r="C497" s="29"/>
      <c r="D497" s="134"/>
      <c r="E497" s="203"/>
      <c r="F497" s="134"/>
      <c r="G497" s="134"/>
      <c r="H497" s="134"/>
      <c r="I497" s="134"/>
      <c r="J497" s="134"/>
      <c r="K497" s="134"/>
      <c r="L497" s="134"/>
      <c r="M497" s="134"/>
      <c r="N497" s="29"/>
      <c r="O497" s="29"/>
      <c r="P497" s="29"/>
      <c r="Q497" s="81"/>
    </row>
    <row r="498" spans="1:17">
      <c r="A498" s="90"/>
      <c r="B498" s="29"/>
      <c r="C498" s="29"/>
      <c r="D498" s="33"/>
      <c r="E498" s="37"/>
      <c r="F498" s="33"/>
      <c r="G498" s="33"/>
      <c r="H498" s="33"/>
      <c r="I498" s="33"/>
      <c r="J498" s="33"/>
      <c r="K498" s="33"/>
      <c r="L498" s="33"/>
      <c r="M498" s="33"/>
      <c r="N498" s="98"/>
      <c r="O498" s="29"/>
      <c r="P498" s="29"/>
      <c r="Q498" s="81"/>
    </row>
    <row r="499" spans="1:17">
      <c r="A499" s="92" t="s">
        <v>272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81"/>
    </row>
    <row r="500" spans="1:17">
      <c r="A500" s="46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81"/>
    </row>
    <row r="501" spans="1:17">
      <c r="A501" s="90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81"/>
    </row>
    <row r="502" spans="1:17">
      <c r="A502" s="93" t="s">
        <v>283</v>
      </c>
      <c r="B502" s="32"/>
      <c r="C502" s="32"/>
      <c r="D502" s="32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81"/>
    </row>
    <row r="503" spans="1:17" ht="12.75" customHeight="1">
      <c r="A503" s="90"/>
      <c r="B503" s="29"/>
      <c r="C503" s="29"/>
      <c r="D503" s="29"/>
      <c r="E503" s="29"/>
      <c r="F503" s="29"/>
      <c r="G503" s="29"/>
      <c r="H503" s="187" t="s">
        <v>373</v>
      </c>
      <c r="I503" s="29"/>
      <c r="J503" s="29"/>
      <c r="K503" s="187" t="s">
        <v>353</v>
      </c>
      <c r="L503" s="29"/>
      <c r="M503" s="29"/>
      <c r="N503" s="29"/>
      <c r="O503" s="29" t="s">
        <v>220</v>
      </c>
      <c r="P503" s="29"/>
      <c r="Q503" s="81"/>
    </row>
    <row r="504" spans="1:17" ht="12.75" customHeight="1">
      <c r="A504" s="234" t="s">
        <v>343</v>
      </c>
      <c r="B504" s="235"/>
      <c r="C504" s="235"/>
      <c r="D504" s="235"/>
      <c r="E504" s="235"/>
      <c r="F504" s="235"/>
      <c r="G504" s="204"/>
      <c r="H504" s="220" t="s">
        <v>400</v>
      </c>
      <c r="I504" s="220"/>
      <c r="J504" s="204"/>
      <c r="K504" s="225" t="str">
        <f>+"Del total de cerdos que entraron a engorda el "&amp;VALUE(D507*100)&amp;"% murieron en engorda"</f>
        <v>Del total de cerdos que entraron a engorda el 0% murieron en engorda</v>
      </c>
      <c r="L504" s="225"/>
      <c r="M504" s="225"/>
      <c r="N504" s="85"/>
      <c r="O504" s="32"/>
      <c r="P504" s="32"/>
      <c r="Q504" s="83"/>
    </row>
    <row r="505" spans="1:17">
      <c r="A505" s="234"/>
      <c r="B505" s="235"/>
      <c r="C505" s="235"/>
      <c r="D505" s="235"/>
      <c r="E505" s="235"/>
      <c r="F505" s="235"/>
      <c r="G505" s="204"/>
      <c r="H505" s="221" t="s">
        <v>401</v>
      </c>
      <c r="I505" s="221"/>
      <c r="J505" s="204"/>
      <c r="K505" s="225"/>
      <c r="L505" s="225"/>
      <c r="M505" s="225"/>
      <c r="N505" s="85"/>
      <c r="O505" s="32"/>
      <c r="P505" s="32"/>
      <c r="Q505" s="83"/>
    </row>
    <row r="506" spans="1:17">
      <c r="A506" s="90"/>
      <c r="B506" s="29"/>
      <c r="C506" s="29"/>
      <c r="D506" s="29"/>
      <c r="E506" s="29"/>
      <c r="F506" s="29"/>
      <c r="G506" s="29"/>
      <c r="H506" s="29"/>
      <c r="I506" s="29"/>
      <c r="J506" s="29"/>
      <c r="K506" s="225"/>
      <c r="L506" s="225"/>
      <c r="M506" s="225"/>
      <c r="N506" s="29"/>
      <c r="O506" s="32"/>
      <c r="P506" s="32"/>
      <c r="Q506" s="83"/>
    </row>
    <row r="507" spans="1:17">
      <c r="A507" s="90" t="s">
        <v>266</v>
      </c>
      <c r="B507" s="29"/>
      <c r="C507" s="29" t="s">
        <v>239</v>
      </c>
      <c r="D507" s="158"/>
      <c r="E507" s="126"/>
      <c r="F507" s="33"/>
      <c r="G507" s="33"/>
      <c r="H507" s="33"/>
      <c r="I507" s="33"/>
      <c r="J507" s="33"/>
      <c r="K507" s="225"/>
      <c r="L507" s="225"/>
      <c r="M507" s="225"/>
      <c r="N507" s="130"/>
      <c r="O507" s="32"/>
      <c r="P507" s="32"/>
      <c r="Q507" s="83"/>
    </row>
    <row r="508" spans="1:17">
      <c r="A508" s="90"/>
      <c r="B508" s="29"/>
      <c r="C508" s="29"/>
      <c r="D508" s="122"/>
      <c r="E508" s="122"/>
      <c r="F508" s="33"/>
      <c r="G508" s="33"/>
      <c r="H508" s="33"/>
      <c r="I508" s="33"/>
      <c r="J508" s="33"/>
      <c r="K508" s="33"/>
      <c r="L508" s="33"/>
      <c r="M508" s="33"/>
      <c r="N508" s="133"/>
      <c r="O508" s="29"/>
      <c r="P508" s="29"/>
      <c r="Q508" s="81"/>
    </row>
    <row r="509" spans="1:17">
      <c r="A509" s="90"/>
      <c r="B509" s="29"/>
      <c r="C509" s="29"/>
      <c r="D509" s="29"/>
      <c r="E509" s="36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81"/>
    </row>
    <row r="510" spans="1:17">
      <c r="A510" s="46"/>
      <c r="B510" s="29"/>
      <c r="C510" s="29"/>
      <c r="D510" s="130"/>
      <c r="E510" s="130"/>
      <c r="F510" s="130"/>
      <c r="G510" s="130"/>
      <c r="H510" s="45"/>
      <c r="I510" s="45"/>
      <c r="J510" s="130"/>
      <c r="K510" s="130"/>
      <c r="L510" s="130"/>
      <c r="M510" s="130"/>
      <c r="N510" s="130"/>
      <c r="O510" s="29"/>
      <c r="P510" s="29"/>
      <c r="Q510" s="81"/>
    </row>
    <row r="511" spans="1:17">
      <c r="A511" s="92" t="s">
        <v>272</v>
      </c>
      <c r="B511" s="29"/>
      <c r="C511" s="29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29"/>
      <c r="P511" s="29"/>
      <c r="Q511" s="81"/>
    </row>
    <row r="512" spans="1:17">
      <c r="A512" s="90"/>
      <c r="B512" s="29"/>
      <c r="C512" s="29"/>
      <c r="D512" s="45"/>
      <c r="E512" s="45"/>
      <c r="F512" s="33"/>
      <c r="G512" s="33"/>
      <c r="H512" s="33"/>
      <c r="I512" s="33"/>
      <c r="J512" s="33"/>
      <c r="K512" s="33"/>
      <c r="L512" s="33"/>
      <c r="M512" s="33"/>
      <c r="N512" s="47"/>
      <c r="O512" s="29"/>
      <c r="P512" s="29"/>
      <c r="Q512" s="81"/>
    </row>
    <row r="513" spans="1:17">
      <c r="A513" s="90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81"/>
    </row>
    <row r="514" spans="1:17">
      <c r="A514" s="91" t="s">
        <v>346</v>
      </c>
      <c r="B514" s="32"/>
      <c r="C514" s="32"/>
      <c r="D514" s="32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27"/>
      <c r="P514" s="227"/>
      <c r="Q514" s="82"/>
    </row>
    <row r="515" spans="1:17" ht="12.75" customHeight="1">
      <c r="A515" s="90"/>
      <c r="B515" s="29"/>
      <c r="C515" s="29"/>
      <c r="D515" s="29"/>
      <c r="E515" s="29"/>
      <c r="F515" s="29"/>
      <c r="G515" s="29"/>
      <c r="H515" s="187" t="s">
        <v>373</v>
      </c>
      <c r="I515" s="29"/>
      <c r="J515" s="29"/>
      <c r="K515" s="187" t="s">
        <v>353</v>
      </c>
      <c r="L515" s="29"/>
      <c r="M515" s="29"/>
      <c r="N515" s="29"/>
      <c r="O515" s="29" t="s">
        <v>220</v>
      </c>
      <c r="P515" s="29"/>
      <c r="Q515" s="81"/>
    </row>
    <row r="516" spans="1:17" ht="12.75" customHeight="1">
      <c r="A516" s="228" t="s">
        <v>344</v>
      </c>
      <c r="B516" s="229"/>
      <c r="C516" s="229"/>
      <c r="D516" s="230"/>
      <c r="E516" s="230"/>
      <c r="F516" s="230"/>
      <c r="G516" s="202"/>
      <c r="H516" s="220" t="s">
        <v>402</v>
      </c>
      <c r="I516" s="220"/>
      <c r="J516" s="202"/>
      <c r="K516" s="225" t="str">
        <f>+"Lo que se pudo haber recuperado si hubieran llegado a venta las muertes es  $"&amp;VALUE(D519)&amp;""</f>
        <v>Lo que se pudo haber recuperado si hubieran llegado a venta las muertes es  $0</v>
      </c>
      <c r="L516" s="225"/>
      <c r="M516" s="225"/>
      <c r="N516" s="29"/>
      <c r="O516" s="32"/>
      <c r="P516" s="32"/>
      <c r="Q516" s="83"/>
    </row>
    <row r="517" spans="1:17">
      <c r="A517" s="228"/>
      <c r="B517" s="229"/>
      <c r="C517" s="229"/>
      <c r="D517" s="230"/>
      <c r="E517" s="230"/>
      <c r="F517" s="230"/>
      <c r="G517" s="202"/>
      <c r="H517" s="202"/>
      <c r="I517" s="202"/>
      <c r="J517" s="202"/>
      <c r="K517" s="225"/>
      <c r="L517" s="225"/>
      <c r="M517" s="225"/>
      <c r="N517" s="29"/>
      <c r="O517" s="32"/>
      <c r="P517" s="32"/>
      <c r="Q517" s="83"/>
    </row>
    <row r="518" spans="1:17">
      <c r="A518" s="90"/>
      <c r="B518" s="29"/>
      <c r="C518" s="29"/>
      <c r="D518" s="29"/>
      <c r="E518" s="29"/>
      <c r="F518" s="29"/>
      <c r="G518" s="29"/>
      <c r="H518" s="29"/>
      <c r="I518" s="29"/>
      <c r="J518" s="29"/>
      <c r="K518" s="225"/>
      <c r="L518" s="225"/>
      <c r="M518" s="225"/>
      <c r="N518" s="29"/>
      <c r="O518" s="32"/>
      <c r="P518" s="32"/>
      <c r="Q518" s="83"/>
    </row>
    <row r="519" spans="1:17">
      <c r="A519" s="231" t="s">
        <v>350</v>
      </c>
      <c r="B519" s="232"/>
      <c r="C519" s="29" t="s">
        <v>221</v>
      </c>
      <c r="D519" s="157"/>
      <c r="E519" s="118"/>
      <c r="F519" s="118"/>
      <c r="G519" s="118"/>
      <c r="H519" s="118"/>
      <c r="I519" s="118"/>
      <c r="J519" s="118"/>
      <c r="K519" s="225"/>
      <c r="L519" s="225"/>
      <c r="M519" s="225"/>
      <c r="N519" s="130"/>
      <c r="O519" s="29"/>
      <c r="P519" s="29"/>
      <c r="Q519" s="81"/>
    </row>
    <row r="520" spans="1:17">
      <c r="A520" s="90"/>
      <c r="B520" s="29"/>
      <c r="C520" s="29"/>
      <c r="D520" s="29"/>
      <c r="E520" s="29"/>
      <c r="F520" s="130"/>
      <c r="G520" s="130"/>
      <c r="H520" s="130"/>
      <c r="I520" s="130"/>
      <c r="J520" s="130"/>
      <c r="K520" s="130"/>
      <c r="L520" s="130"/>
      <c r="M520" s="130"/>
      <c r="N520" s="130"/>
      <c r="O520" s="29"/>
      <c r="P520" s="29"/>
      <c r="Q520" s="81"/>
    </row>
    <row r="521" spans="1:17">
      <c r="A521" s="90"/>
      <c r="B521" s="29"/>
      <c r="C521" s="29"/>
      <c r="D521" s="134"/>
      <c r="E521" s="203"/>
      <c r="F521" s="134"/>
      <c r="G521" s="134"/>
      <c r="H521" s="134"/>
      <c r="I521" s="134"/>
      <c r="J521" s="134"/>
      <c r="K521" s="134"/>
      <c r="L521" s="134"/>
      <c r="M521" s="134"/>
      <c r="N521" s="29"/>
      <c r="O521" s="29"/>
      <c r="P521" s="29"/>
      <c r="Q521" s="81"/>
    </row>
    <row r="522" spans="1:17">
      <c r="A522" s="90"/>
      <c r="B522" s="29"/>
      <c r="C522" s="29"/>
      <c r="D522" s="33"/>
      <c r="E522" s="37"/>
      <c r="F522" s="33"/>
      <c r="G522" s="33"/>
      <c r="H522" s="33"/>
      <c r="I522" s="33"/>
      <c r="J522" s="33"/>
      <c r="K522" s="33"/>
      <c r="L522" s="33"/>
      <c r="M522" s="33"/>
      <c r="N522" s="98"/>
      <c r="O522" s="29"/>
      <c r="P522" s="29"/>
      <c r="Q522" s="81"/>
    </row>
    <row r="523" spans="1:17">
      <c r="A523" s="92" t="s">
        <v>272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81"/>
    </row>
    <row r="524" spans="1:17">
      <c r="A524" s="46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81"/>
    </row>
    <row r="525" spans="1:17">
      <c r="A525" s="90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81"/>
    </row>
    <row r="526" spans="1:17">
      <c r="A526" s="91" t="s">
        <v>298</v>
      </c>
      <c r="B526" s="32"/>
      <c r="C526" s="32"/>
      <c r="D526" s="32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27"/>
      <c r="P526" s="227"/>
      <c r="Q526" s="82"/>
    </row>
    <row r="527" spans="1:17">
      <c r="A527" s="90"/>
      <c r="B527" s="29"/>
      <c r="C527" s="29"/>
      <c r="D527" s="29"/>
      <c r="E527" s="29"/>
      <c r="F527" s="29"/>
      <c r="G527" s="29"/>
      <c r="H527" s="187" t="s">
        <v>373</v>
      </c>
      <c r="I527" s="29"/>
      <c r="J527" s="29"/>
      <c r="K527" s="187" t="s">
        <v>353</v>
      </c>
      <c r="L527" s="29"/>
      <c r="M527" s="29"/>
      <c r="N527" s="29"/>
      <c r="O527" s="29" t="s">
        <v>220</v>
      </c>
      <c r="P527" s="29"/>
      <c r="Q527" s="81"/>
    </row>
    <row r="528" spans="1:17" ht="12.75" customHeight="1">
      <c r="A528" s="228" t="s">
        <v>342</v>
      </c>
      <c r="B528" s="229"/>
      <c r="C528" s="229"/>
      <c r="D528" s="230"/>
      <c r="E528" s="230"/>
      <c r="F528" s="230"/>
      <c r="G528" s="202"/>
      <c r="H528" s="222" t="s">
        <v>399</v>
      </c>
      <c r="I528" s="222"/>
      <c r="J528" s="202"/>
      <c r="K528" s="225" t="str">
        <f>+"Los días en promedio que llegaron a vivir en corral los cerdos que murieron fueron "&amp;VALUE(D531)&amp;""</f>
        <v>Los días en promedio que llegaron a vivir en corral los cerdos que murieron fueron 0</v>
      </c>
      <c r="L528" s="225"/>
      <c r="M528" s="225"/>
      <c r="N528" s="29"/>
      <c r="O528" s="32"/>
      <c r="P528" s="32"/>
      <c r="Q528" s="83"/>
    </row>
    <row r="529" spans="1:17">
      <c r="A529" s="228"/>
      <c r="B529" s="229"/>
      <c r="C529" s="229"/>
      <c r="D529" s="230"/>
      <c r="E529" s="230"/>
      <c r="F529" s="230"/>
      <c r="G529" s="202"/>
      <c r="H529" s="202"/>
      <c r="I529" s="202"/>
      <c r="J529" s="202"/>
      <c r="K529" s="225"/>
      <c r="L529" s="225"/>
      <c r="M529" s="225"/>
      <c r="N529" s="29"/>
      <c r="O529" s="32"/>
      <c r="P529" s="32"/>
      <c r="Q529" s="83"/>
    </row>
    <row r="530" spans="1:17">
      <c r="A530" s="90"/>
      <c r="B530" s="29"/>
      <c r="C530" s="29"/>
      <c r="D530" s="29"/>
      <c r="E530" s="29"/>
      <c r="F530" s="29"/>
      <c r="G530" s="29"/>
      <c r="H530" s="29"/>
      <c r="I530" s="29"/>
      <c r="J530" s="29"/>
      <c r="K530" s="225"/>
      <c r="L530" s="225"/>
      <c r="M530" s="225"/>
      <c r="N530" s="29"/>
      <c r="O530" s="32"/>
      <c r="P530" s="32"/>
      <c r="Q530" s="83"/>
    </row>
    <row r="531" spans="1:17">
      <c r="A531" s="231" t="s">
        <v>351</v>
      </c>
      <c r="B531" s="232"/>
      <c r="C531" s="29" t="s">
        <v>221</v>
      </c>
      <c r="D531" s="119"/>
      <c r="E531" s="118"/>
      <c r="F531" s="118"/>
      <c r="G531" s="118"/>
      <c r="H531" s="118"/>
      <c r="I531" s="118"/>
      <c r="J531" s="118"/>
      <c r="K531" s="225"/>
      <c r="L531" s="225"/>
      <c r="M531" s="225"/>
      <c r="N531" s="130"/>
      <c r="O531" s="29"/>
      <c r="P531" s="29"/>
      <c r="Q531" s="81"/>
    </row>
    <row r="532" spans="1:17">
      <c r="A532" s="90"/>
      <c r="B532" s="29"/>
      <c r="C532" s="29"/>
      <c r="D532" s="29"/>
      <c r="E532" s="29"/>
      <c r="F532" s="130"/>
      <c r="G532" s="130"/>
      <c r="H532" s="130"/>
      <c r="I532" s="130"/>
      <c r="J532" s="130"/>
      <c r="K532" s="130"/>
      <c r="L532" s="130"/>
      <c r="M532" s="130"/>
      <c r="N532" s="130"/>
      <c r="O532" s="29"/>
      <c r="P532" s="29"/>
      <c r="Q532" s="81"/>
    </row>
    <row r="533" spans="1:17">
      <c r="A533" s="90"/>
      <c r="B533" s="29"/>
      <c r="C533" s="29"/>
      <c r="D533" s="134"/>
      <c r="E533" s="203"/>
      <c r="F533" s="134"/>
      <c r="G533" s="134"/>
      <c r="H533" s="134"/>
      <c r="I533" s="134"/>
      <c r="J533" s="134"/>
      <c r="K533" s="134"/>
      <c r="L533" s="134"/>
      <c r="M533" s="134"/>
      <c r="N533" s="29"/>
      <c r="O533" s="29"/>
      <c r="P533" s="29"/>
      <c r="Q533" s="81"/>
    </row>
    <row r="534" spans="1:17">
      <c r="A534" s="90"/>
      <c r="B534" s="29"/>
      <c r="C534" s="29"/>
      <c r="D534" s="33"/>
      <c r="E534" s="37"/>
      <c r="F534" s="33"/>
      <c r="G534" s="33"/>
      <c r="H534" s="33"/>
      <c r="I534" s="33"/>
      <c r="J534" s="33"/>
      <c r="K534" s="33"/>
      <c r="L534" s="33"/>
      <c r="M534" s="33"/>
      <c r="N534" s="98"/>
      <c r="O534" s="29"/>
      <c r="P534" s="29"/>
      <c r="Q534" s="81"/>
    </row>
    <row r="535" spans="1:17">
      <c r="A535" s="92" t="s">
        <v>272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81"/>
    </row>
    <row r="536" spans="1:17">
      <c r="A536" s="46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81"/>
    </row>
    <row r="537" spans="1:17">
      <c r="A537" s="90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81"/>
    </row>
    <row r="538" spans="1:17" ht="15.75">
      <c r="A538" s="242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4"/>
    </row>
    <row r="539" spans="1:17">
      <c r="A539" s="91" t="s">
        <v>267</v>
      </c>
      <c r="B539" s="32"/>
      <c r="C539" s="32"/>
      <c r="D539" s="32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27"/>
      <c r="P539" s="227"/>
      <c r="Q539" s="82"/>
    </row>
    <row r="540" spans="1:17" ht="12.75" customHeight="1">
      <c r="A540" s="90"/>
      <c r="B540" s="29"/>
      <c r="C540" s="29"/>
      <c r="D540" s="29"/>
      <c r="E540" s="29"/>
      <c r="F540" s="29"/>
      <c r="G540" s="29"/>
      <c r="H540" s="187" t="s">
        <v>373</v>
      </c>
      <c r="I540" s="29"/>
      <c r="J540" s="29"/>
      <c r="K540" s="187" t="s">
        <v>353</v>
      </c>
      <c r="L540" s="29"/>
      <c r="M540" s="29"/>
      <c r="N540" s="29"/>
      <c r="O540" s="29" t="s">
        <v>220</v>
      </c>
      <c r="P540" s="29"/>
      <c r="Q540" s="81"/>
    </row>
    <row r="541" spans="1:17">
      <c r="A541" s="228" t="s">
        <v>281</v>
      </c>
      <c r="B541" s="229"/>
      <c r="C541" s="229"/>
      <c r="D541" s="230"/>
      <c r="E541" s="230"/>
      <c r="F541" s="230"/>
      <c r="G541" s="202"/>
      <c r="H541" s="223" t="s">
        <v>405</v>
      </c>
      <c r="I541" s="223"/>
      <c r="J541" s="202"/>
      <c r="K541" s="225" t="str">
        <f>+"El porcentaje de uso de las granjas es de "&amp;VALUE(D544*100)&amp;"%"</f>
        <v>El porcentaje de uso de las granjas es de 0%</v>
      </c>
      <c r="L541" s="225"/>
      <c r="M541" s="225"/>
      <c r="N541" s="29"/>
      <c r="O541" s="32"/>
      <c r="P541" s="32"/>
      <c r="Q541" s="83"/>
    </row>
    <row r="542" spans="1:17">
      <c r="A542" s="228"/>
      <c r="B542" s="229"/>
      <c r="C542" s="229"/>
      <c r="D542" s="230"/>
      <c r="E542" s="230"/>
      <c r="F542" s="230"/>
      <c r="G542" s="202"/>
      <c r="H542" s="224" t="s">
        <v>406</v>
      </c>
      <c r="I542" s="224"/>
      <c r="J542" s="202"/>
      <c r="K542" s="225"/>
      <c r="L542" s="225"/>
      <c r="M542" s="225"/>
      <c r="N542" s="29"/>
      <c r="O542" s="32"/>
      <c r="P542" s="32"/>
      <c r="Q542" s="83"/>
    </row>
    <row r="543" spans="1:17">
      <c r="A543" s="90"/>
      <c r="B543" s="29"/>
      <c r="C543" s="29"/>
      <c r="D543" s="29"/>
      <c r="E543" s="29"/>
      <c r="F543" s="29"/>
      <c r="G543" s="29"/>
      <c r="H543" s="29"/>
      <c r="I543" s="29"/>
      <c r="J543" s="29"/>
      <c r="K543" s="225"/>
      <c r="L543" s="225"/>
      <c r="M543" s="225"/>
      <c r="N543" s="29"/>
      <c r="O543" s="32"/>
      <c r="P543" s="32"/>
      <c r="Q543" s="83"/>
    </row>
    <row r="544" spans="1:17">
      <c r="A544" s="90" t="s">
        <v>268</v>
      </c>
      <c r="B544" s="29"/>
      <c r="C544" s="29" t="s">
        <v>221</v>
      </c>
      <c r="D544" s="161"/>
      <c r="E544" s="122"/>
      <c r="F544" s="135"/>
      <c r="G544" s="135"/>
      <c r="H544" s="135"/>
      <c r="I544" s="135"/>
      <c r="J544" s="135"/>
      <c r="K544" s="225"/>
      <c r="L544" s="225"/>
      <c r="M544" s="225"/>
      <c r="N544" s="38"/>
      <c r="O544" s="32"/>
      <c r="P544" s="32"/>
      <c r="Q544" s="83"/>
    </row>
    <row r="545" spans="1:17">
      <c r="A545" s="90"/>
      <c r="B545" s="29"/>
      <c r="C545" s="29"/>
      <c r="D545" s="122"/>
      <c r="E545" s="122"/>
      <c r="F545" s="135"/>
      <c r="G545" s="135"/>
      <c r="H545" s="135"/>
      <c r="I545" s="135"/>
      <c r="J545" s="135"/>
      <c r="K545" s="130"/>
      <c r="L545" s="130"/>
      <c r="M545" s="130"/>
      <c r="N545" s="87"/>
      <c r="O545" s="29"/>
      <c r="P545" s="29"/>
      <c r="Q545" s="81"/>
    </row>
    <row r="546" spans="1:17">
      <c r="A546" s="90"/>
      <c r="B546" s="29"/>
      <c r="C546" s="29"/>
      <c r="D546" s="29"/>
      <c r="E546" s="29"/>
      <c r="F546" s="130"/>
      <c r="G546" s="130"/>
      <c r="H546" s="130"/>
      <c r="I546" s="130"/>
      <c r="J546" s="130"/>
      <c r="K546" s="134"/>
      <c r="L546" s="134"/>
      <c r="M546" s="134"/>
      <c r="N546" s="130"/>
      <c r="O546" s="29"/>
      <c r="P546" s="29"/>
      <c r="Q546" s="81"/>
    </row>
    <row r="547" spans="1:17">
      <c r="A547" s="90"/>
      <c r="B547" s="29"/>
      <c r="C547" s="29"/>
      <c r="D547" s="29"/>
      <c r="E547" s="29"/>
      <c r="F547" s="45"/>
      <c r="G547" s="45"/>
      <c r="H547" s="45"/>
      <c r="I547" s="45"/>
      <c r="J547" s="45"/>
      <c r="K547" s="33"/>
      <c r="L547" s="33"/>
      <c r="M547" s="33"/>
      <c r="N547" s="45"/>
      <c r="O547" s="36"/>
      <c r="P547" s="29"/>
      <c r="Q547" s="81"/>
    </row>
    <row r="548" spans="1:17">
      <c r="A548" s="92" t="s">
        <v>272</v>
      </c>
      <c r="B548" s="29"/>
      <c r="C548" s="29"/>
      <c r="D548" s="29"/>
      <c r="E548" s="29"/>
      <c r="F548" s="45"/>
      <c r="G548" s="45"/>
      <c r="H548" s="45"/>
      <c r="I548" s="45"/>
      <c r="J548" s="45"/>
      <c r="K548" s="29"/>
      <c r="L548" s="29"/>
      <c r="M548" s="29"/>
      <c r="N548" s="45"/>
      <c r="O548" s="36"/>
      <c r="P548" s="39"/>
      <c r="Q548" s="81"/>
    </row>
    <row r="549" spans="1:17">
      <c r="A549" s="90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36"/>
      <c r="P549" s="39"/>
      <c r="Q549" s="81"/>
    </row>
    <row r="550" spans="1:17">
      <c r="A550" s="90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36"/>
      <c r="P550" s="39"/>
      <c r="Q550" s="81"/>
    </row>
    <row r="551" spans="1:17">
      <c r="A551" s="91" t="s">
        <v>271</v>
      </c>
      <c r="B551" s="32"/>
      <c r="C551" s="32"/>
      <c r="D551" s="32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27"/>
      <c r="P551" s="227"/>
      <c r="Q551" s="82"/>
    </row>
    <row r="552" spans="1:17">
      <c r="A552" s="90"/>
      <c r="B552" s="29"/>
      <c r="C552" s="29"/>
      <c r="D552" s="29"/>
      <c r="E552" s="29"/>
      <c r="F552" s="29"/>
      <c r="G552" s="29"/>
      <c r="H552" s="187" t="s">
        <v>373</v>
      </c>
      <c r="I552" s="29"/>
      <c r="J552" s="29"/>
      <c r="K552" s="187" t="s">
        <v>353</v>
      </c>
      <c r="L552" s="29"/>
      <c r="M552" s="29"/>
      <c r="N552" s="29"/>
      <c r="O552" s="29" t="s">
        <v>220</v>
      </c>
      <c r="P552" s="29"/>
      <c r="Q552" s="81"/>
    </row>
    <row r="553" spans="1:17">
      <c r="A553" s="228" t="s">
        <v>274</v>
      </c>
      <c r="B553" s="229"/>
      <c r="C553" s="229"/>
      <c r="D553" s="230"/>
      <c r="E553" s="230"/>
      <c r="F553" s="230"/>
      <c r="G553" s="202"/>
      <c r="H553" s="223" t="s">
        <v>403</v>
      </c>
      <c r="I553" s="223"/>
      <c r="J553" s="202"/>
      <c r="K553" s="225" t="str">
        <f>+"Los cerdos promedio que un trabajador atiende es de "&amp;VALUE(D556)&amp;""</f>
        <v>Los cerdos promedio que un trabajador atiende es de 0</v>
      </c>
      <c r="L553" s="225"/>
      <c r="M553" s="225"/>
      <c r="N553" s="29"/>
      <c r="O553" s="32"/>
      <c r="P553" s="32"/>
      <c r="Q553" s="83"/>
    </row>
    <row r="554" spans="1:17">
      <c r="A554" s="228"/>
      <c r="B554" s="229"/>
      <c r="C554" s="229"/>
      <c r="D554" s="230"/>
      <c r="E554" s="230"/>
      <c r="F554" s="230"/>
      <c r="G554" s="202"/>
      <c r="H554" s="224" t="s">
        <v>404</v>
      </c>
      <c r="I554" s="224"/>
      <c r="J554" s="202"/>
      <c r="K554" s="225"/>
      <c r="L554" s="225"/>
      <c r="M554" s="225"/>
      <c r="N554" s="29"/>
      <c r="O554" s="32"/>
      <c r="P554" s="32"/>
      <c r="Q554" s="83"/>
    </row>
    <row r="555" spans="1:17">
      <c r="A555" s="90"/>
      <c r="B555" s="29"/>
      <c r="C555" s="29"/>
      <c r="D555" s="29"/>
      <c r="E555" s="29"/>
      <c r="F555" s="29"/>
      <c r="G555" s="29"/>
      <c r="H555" s="29"/>
      <c r="I555" s="29"/>
      <c r="J555" s="29"/>
      <c r="K555" s="225"/>
      <c r="L555" s="225"/>
      <c r="M555" s="225"/>
      <c r="N555" s="29"/>
      <c r="O555" s="32"/>
      <c r="P555" s="32"/>
      <c r="Q555" s="83"/>
    </row>
    <row r="556" spans="1:17">
      <c r="A556" s="90" t="s">
        <v>271</v>
      </c>
      <c r="B556" s="29"/>
      <c r="C556" s="29" t="s">
        <v>221</v>
      </c>
      <c r="D556" s="137"/>
      <c r="E556" s="122"/>
      <c r="F556" s="36"/>
      <c r="G556" s="36"/>
      <c r="H556" s="36"/>
      <c r="I556" s="36"/>
      <c r="J556" s="36"/>
      <c r="K556" s="225"/>
      <c r="L556" s="225"/>
      <c r="M556" s="225"/>
      <c r="N556" s="29"/>
      <c r="O556" s="32"/>
      <c r="P556" s="32"/>
      <c r="Q556" s="83"/>
    </row>
    <row r="557" spans="1:17">
      <c r="A557" s="90"/>
      <c r="B557" s="29"/>
      <c r="C557" s="29"/>
      <c r="D557" s="122"/>
      <c r="E557" s="122"/>
      <c r="F557" s="36"/>
      <c r="G557" s="36"/>
      <c r="H557" s="36"/>
      <c r="I557" s="36"/>
      <c r="J557" s="36"/>
      <c r="K557" s="36"/>
      <c r="L557" s="36"/>
      <c r="M557" s="36"/>
      <c r="N557" s="84"/>
      <c r="O557" s="29"/>
      <c r="P557" s="29"/>
      <c r="Q557" s="81"/>
    </row>
    <row r="558" spans="1:17">
      <c r="A558" s="90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81"/>
    </row>
    <row r="559" spans="1:17">
      <c r="A559" s="90"/>
      <c r="B559" s="29"/>
      <c r="C559" s="29"/>
      <c r="D559" s="29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29"/>
      <c r="P559" s="29"/>
      <c r="Q559" s="81"/>
    </row>
    <row r="560" spans="1:17">
      <c r="A560" s="92" t="s">
        <v>272</v>
      </c>
      <c r="B560" s="29"/>
      <c r="C560" s="29"/>
      <c r="D560" s="29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29"/>
      <c r="P560" s="29"/>
      <c r="Q560" s="81"/>
    </row>
    <row r="561" spans="1:17">
      <c r="A561" s="90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81"/>
    </row>
    <row r="562" spans="1:17">
      <c r="A562" s="94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9"/>
    </row>
    <row r="563" spans="1:17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1"/>
    </row>
    <row r="564" spans="1:17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1"/>
    </row>
    <row r="565" spans="1:17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1"/>
    </row>
    <row r="566" spans="1:17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1"/>
    </row>
    <row r="567" spans="1:17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1"/>
    </row>
    <row r="568" spans="1:17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1"/>
    </row>
    <row r="569" spans="1:17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1"/>
    </row>
    <row r="570" spans="1:17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1"/>
    </row>
    <row r="571" spans="1:17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1"/>
    </row>
    <row r="572" spans="1:17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1"/>
    </row>
    <row r="573" spans="1:17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1"/>
    </row>
    <row r="574" spans="1:17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1"/>
    </row>
    <row r="575" spans="1:17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1"/>
    </row>
    <row r="576" spans="1:17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1"/>
    </row>
    <row r="577" spans="1:17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1"/>
    </row>
    <row r="578" spans="1:17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1"/>
    </row>
    <row r="579" spans="1:17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1"/>
    </row>
    <row r="580" spans="1:17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1"/>
    </row>
    <row r="581" spans="1:17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1"/>
    </row>
    <row r="582" spans="1:17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1"/>
    </row>
    <row r="583" spans="1:17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1"/>
    </row>
    <row r="584" spans="1:17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1"/>
    </row>
    <row r="585" spans="1:17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1"/>
    </row>
    <row r="586" spans="1:17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1"/>
    </row>
    <row r="587" spans="1:17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1"/>
    </row>
    <row r="588" spans="1:17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1"/>
    </row>
    <row r="589" spans="1:17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1"/>
    </row>
    <row r="590" spans="1:17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1"/>
    </row>
    <row r="591" spans="1:17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1"/>
    </row>
    <row r="592" spans="1:17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1"/>
    </row>
    <row r="593" spans="1:17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1"/>
    </row>
    <row r="594" spans="1:17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1"/>
    </row>
    <row r="595" spans="1:17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1"/>
    </row>
    <row r="596" spans="1:17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1"/>
    </row>
    <row r="597" spans="1:17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1"/>
    </row>
    <row r="598" spans="1:17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1"/>
    </row>
    <row r="599" spans="1:17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1"/>
    </row>
    <row r="600" spans="1:17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1"/>
    </row>
    <row r="601" spans="1:17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1"/>
    </row>
    <row r="602" spans="1:17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1"/>
    </row>
    <row r="603" spans="1:17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1"/>
    </row>
    <row r="604" spans="1:17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1"/>
    </row>
    <row r="605" spans="1:17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1"/>
    </row>
    <row r="606" spans="1:17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1"/>
    </row>
    <row r="607" spans="1:17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1"/>
    </row>
    <row r="608" spans="1:17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1"/>
    </row>
    <row r="609" spans="1:17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1"/>
    </row>
    <row r="610" spans="1:17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1"/>
    </row>
    <row r="611" spans="1:17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1"/>
    </row>
    <row r="612" spans="1:17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1"/>
    </row>
    <row r="613" spans="1:17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1"/>
    </row>
    <row r="614" spans="1:17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1"/>
    </row>
    <row r="615" spans="1:17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1"/>
    </row>
    <row r="616" spans="1:17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1"/>
    </row>
    <row r="617" spans="1:17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1"/>
    </row>
    <row r="618" spans="1:17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1"/>
    </row>
    <row r="619" spans="1:17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1"/>
    </row>
    <row r="620" spans="1:17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1"/>
    </row>
    <row r="621" spans="1:17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1"/>
    </row>
    <row r="622" spans="1:17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1"/>
    </row>
    <row r="623" spans="1:17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1"/>
    </row>
    <row r="624" spans="1:17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1"/>
    </row>
    <row r="625" spans="1:17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1"/>
    </row>
    <row r="626" spans="1:17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1"/>
    </row>
    <row r="627" spans="1:17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1"/>
    </row>
    <row r="628" spans="1:17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1"/>
    </row>
    <row r="629" spans="1:17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1"/>
    </row>
    <row r="630" spans="1:17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1"/>
    </row>
    <row r="631" spans="1:17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1"/>
    </row>
    <row r="632" spans="1:17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1"/>
    </row>
    <row r="633" spans="1:17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1"/>
    </row>
    <row r="634" spans="1:17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1"/>
    </row>
    <row r="635" spans="1:17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1"/>
    </row>
    <row r="636" spans="1:17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1"/>
    </row>
    <row r="637" spans="1:17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1"/>
    </row>
    <row r="638" spans="1:17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1"/>
    </row>
    <row r="639" spans="1:17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1"/>
    </row>
    <row r="640" spans="1:17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1"/>
    </row>
    <row r="641" spans="1:17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1"/>
    </row>
    <row r="642" spans="1:17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1"/>
    </row>
    <row r="643" spans="1:17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1"/>
    </row>
    <row r="644" spans="1:17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1"/>
    </row>
    <row r="645" spans="1:17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1"/>
    </row>
    <row r="646" spans="1:17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1"/>
    </row>
    <row r="647" spans="1:17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1"/>
    </row>
    <row r="648" spans="1:17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1"/>
    </row>
    <row r="649" spans="1:17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1"/>
    </row>
    <row r="650" spans="1:17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1"/>
    </row>
    <row r="651" spans="1:17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1"/>
    </row>
    <row r="652" spans="1:17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1"/>
    </row>
    <row r="653" spans="1:17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1"/>
    </row>
    <row r="654" spans="1:17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1"/>
    </row>
    <row r="655" spans="1:17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1"/>
    </row>
    <row r="656" spans="1:17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1"/>
    </row>
    <row r="657" spans="1:17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1"/>
    </row>
    <row r="658" spans="1:17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1"/>
    </row>
    <row r="659" spans="1:17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1"/>
    </row>
    <row r="660" spans="1:17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1"/>
    </row>
    <row r="661" spans="1:17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1"/>
    </row>
    <row r="662" spans="1:17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1"/>
    </row>
    <row r="663" spans="1:17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1"/>
    </row>
    <row r="664" spans="1:17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1"/>
    </row>
    <row r="665" spans="1:17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1"/>
    </row>
    <row r="666" spans="1:17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1"/>
    </row>
    <row r="667" spans="1:17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1"/>
    </row>
    <row r="668" spans="1:17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1"/>
    </row>
    <row r="669" spans="1:17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1"/>
    </row>
    <row r="670" spans="1:17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1"/>
    </row>
    <row r="671" spans="1:17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1"/>
    </row>
    <row r="672" spans="1:17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1"/>
    </row>
    <row r="673" spans="1:17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1"/>
    </row>
    <row r="674" spans="1:17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1"/>
    </row>
    <row r="675" spans="1:17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1"/>
    </row>
    <row r="676" spans="1:17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1"/>
    </row>
    <row r="677" spans="1:17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1"/>
    </row>
    <row r="678" spans="1:17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1"/>
    </row>
    <row r="679" spans="1:17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1"/>
    </row>
    <row r="680" spans="1:17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1"/>
    </row>
    <row r="681" spans="1:17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1"/>
    </row>
    <row r="682" spans="1:17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1"/>
    </row>
    <row r="683" spans="1:17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1"/>
    </row>
    <row r="684" spans="1:17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1"/>
    </row>
    <row r="685" spans="1:17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1"/>
    </row>
    <row r="686" spans="1:17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1"/>
    </row>
    <row r="687" spans="1:17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1"/>
    </row>
    <row r="688" spans="1:17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1"/>
    </row>
    <row r="689" spans="1:17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1"/>
    </row>
    <row r="690" spans="1:17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1"/>
    </row>
    <row r="691" spans="1:17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1"/>
    </row>
    <row r="692" spans="1:17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1"/>
    </row>
    <row r="693" spans="1:17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1"/>
    </row>
    <row r="694" spans="1:17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1"/>
    </row>
    <row r="695" spans="1:17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1"/>
    </row>
    <row r="696" spans="1:17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1"/>
    </row>
    <row r="697" spans="1:17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1"/>
    </row>
    <row r="698" spans="1:17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1"/>
    </row>
    <row r="699" spans="1:17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1"/>
    </row>
    <row r="700" spans="1:17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1"/>
    </row>
    <row r="701" spans="1:17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1"/>
    </row>
    <row r="702" spans="1:17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1"/>
    </row>
    <row r="703" spans="1:17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1"/>
    </row>
    <row r="704" spans="1:17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1"/>
    </row>
    <row r="705" spans="1:17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1"/>
    </row>
    <row r="706" spans="1:17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1"/>
    </row>
    <row r="707" spans="1:17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1"/>
    </row>
    <row r="708" spans="1:17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1"/>
    </row>
    <row r="709" spans="1:17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1"/>
    </row>
    <row r="710" spans="1:17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1"/>
    </row>
    <row r="711" spans="1:17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1"/>
    </row>
    <row r="712" spans="1:17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1"/>
    </row>
    <row r="713" spans="1:17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1"/>
    </row>
    <row r="714" spans="1:17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1"/>
    </row>
    <row r="715" spans="1:17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1"/>
    </row>
    <row r="716" spans="1:17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1"/>
    </row>
    <row r="717" spans="1:17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1"/>
    </row>
    <row r="718" spans="1:17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1"/>
    </row>
    <row r="719" spans="1:17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1"/>
    </row>
    <row r="720" spans="1:17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1"/>
    </row>
    <row r="721" spans="1:17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1"/>
    </row>
    <row r="722" spans="1:17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1"/>
    </row>
    <row r="723" spans="1:17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1"/>
    </row>
    <row r="724" spans="1:17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1"/>
    </row>
    <row r="725" spans="1:17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1"/>
    </row>
    <row r="726" spans="1:17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1"/>
    </row>
    <row r="727" spans="1:17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1"/>
    </row>
    <row r="728" spans="1:17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1"/>
    </row>
    <row r="729" spans="1:17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1"/>
    </row>
    <row r="730" spans="1:17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1"/>
    </row>
    <row r="731" spans="1:17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1"/>
    </row>
    <row r="732" spans="1:17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1"/>
    </row>
    <row r="733" spans="1:17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1"/>
    </row>
    <row r="734" spans="1:17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1"/>
    </row>
    <row r="735" spans="1:17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1"/>
    </row>
    <row r="736" spans="1:17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1"/>
    </row>
    <row r="737" spans="1:17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1"/>
    </row>
    <row r="738" spans="1:17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1"/>
    </row>
    <row r="739" spans="1:17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1"/>
    </row>
    <row r="740" spans="1:17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1"/>
    </row>
    <row r="741" spans="1:17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1"/>
    </row>
    <row r="742" spans="1:17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1"/>
    </row>
    <row r="743" spans="1:17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1"/>
    </row>
    <row r="744" spans="1:17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1"/>
    </row>
    <row r="745" spans="1:17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1"/>
    </row>
    <row r="746" spans="1:17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1"/>
    </row>
    <row r="747" spans="1:17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1"/>
    </row>
    <row r="748" spans="1:17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1"/>
    </row>
    <row r="749" spans="1:17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1"/>
    </row>
    <row r="750" spans="1:17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1"/>
    </row>
    <row r="751" spans="1:17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1"/>
    </row>
    <row r="752" spans="1:17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1"/>
    </row>
    <row r="753" spans="1:17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1"/>
    </row>
    <row r="754" spans="1:17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1"/>
    </row>
    <row r="755" spans="1:17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1"/>
    </row>
    <row r="756" spans="1:17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1"/>
    </row>
    <row r="757" spans="1:17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1"/>
    </row>
    <row r="758" spans="1:17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1"/>
    </row>
    <row r="759" spans="1:17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1"/>
    </row>
    <row r="760" spans="1:17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1"/>
    </row>
    <row r="761" spans="1:17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1"/>
    </row>
    <row r="762" spans="1:17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1"/>
    </row>
    <row r="763" spans="1:17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1"/>
    </row>
    <row r="764" spans="1:17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1"/>
    </row>
    <row r="765" spans="1:17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1"/>
    </row>
    <row r="766" spans="1:17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1"/>
    </row>
    <row r="767" spans="1:17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1"/>
    </row>
    <row r="768" spans="1:17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1"/>
    </row>
    <row r="769" spans="1:17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1"/>
    </row>
    <row r="770" spans="1:17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1"/>
    </row>
    <row r="771" spans="1:17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1"/>
    </row>
    <row r="772" spans="1:17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1"/>
    </row>
    <row r="773" spans="1:17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1"/>
    </row>
    <row r="774" spans="1:17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1"/>
    </row>
    <row r="775" spans="1:17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1"/>
    </row>
    <row r="776" spans="1:17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1"/>
    </row>
    <row r="777" spans="1:17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1"/>
    </row>
    <row r="778" spans="1:17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1"/>
    </row>
    <row r="779" spans="1:17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1"/>
    </row>
    <row r="780" spans="1:17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1"/>
    </row>
    <row r="781" spans="1:17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1"/>
    </row>
    <row r="782" spans="1:17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1"/>
    </row>
    <row r="783" spans="1:17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1"/>
    </row>
    <row r="784" spans="1:17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1"/>
    </row>
    <row r="785" spans="1:17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1"/>
    </row>
    <row r="786" spans="1:17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1"/>
    </row>
    <row r="787" spans="1:17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1"/>
    </row>
    <row r="788" spans="1:17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1"/>
    </row>
    <row r="789" spans="1:17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1"/>
    </row>
    <row r="790" spans="1:17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1"/>
    </row>
    <row r="791" spans="1:17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1"/>
    </row>
    <row r="792" spans="1:17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1"/>
    </row>
    <row r="793" spans="1:17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1"/>
    </row>
    <row r="794" spans="1:17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1"/>
    </row>
    <row r="795" spans="1:17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1"/>
    </row>
    <row r="796" spans="1:17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1"/>
    </row>
    <row r="797" spans="1:17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1"/>
    </row>
    <row r="798" spans="1:17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1"/>
    </row>
    <row r="799" spans="1:17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1"/>
    </row>
    <row r="800" spans="1:17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1"/>
    </row>
    <row r="801" spans="1:17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1"/>
    </row>
    <row r="802" spans="1:17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1"/>
    </row>
    <row r="803" spans="1:17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1"/>
    </row>
    <row r="804" spans="1:17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1"/>
    </row>
    <row r="805" spans="1:17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1"/>
    </row>
    <row r="806" spans="1:17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1"/>
    </row>
    <row r="807" spans="1:17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1"/>
    </row>
    <row r="808" spans="1:17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1"/>
    </row>
    <row r="809" spans="1:17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1"/>
    </row>
    <row r="810" spans="1:17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1"/>
    </row>
    <row r="811" spans="1:17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1"/>
    </row>
    <row r="812" spans="1:17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1"/>
    </row>
    <row r="813" spans="1:17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1"/>
    </row>
    <row r="814" spans="1:17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1"/>
    </row>
    <row r="815" spans="1:17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1"/>
    </row>
    <row r="816" spans="1:17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1"/>
    </row>
    <row r="817" spans="1:17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1"/>
    </row>
    <row r="818" spans="1:17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1"/>
    </row>
    <row r="819" spans="1:17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1"/>
    </row>
    <row r="820" spans="1:17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1"/>
    </row>
    <row r="821" spans="1:17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1"/>
    </row>
    <row r="822" spans="1:17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1"/>
    </row>
    <row r="823" spans="1:17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1"/>
    </row>
    <row r="824" spans="1:17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1"/>
    </row>
    <row r="825" spans="1:17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1"/>
    </row>
    <row r="826" spans="1:17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1"/>
    </row>
    <row r="827" spans="1:17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1"/>
    </row>
    <row r="828" spans="1:17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1"/>
    </row>
    <row r="829" spans="1:17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1"/>
    </row>
    <row r="830" spans="1:17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1"/>
    </row>
    <row r="831" spans="1:17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1"/>
    </row>
    <row r="832" spans="1:17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1"/>
    </row>
    <row r="833" spans="1:17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1"/>
    </row>
    <row r="834" spans="1:17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1"/>
    </row>
    <row r="835" spans="1:17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1"/>
    </row>
    <row r="836" spans="1:17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1"/>
    </row>
    <row r="837" spans="1:17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1"/>
    </row>
    <row r="838" spans="1:17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1"/>
    </row>
    <row r="839" spans="1:17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1"/>
    </row>
    <row r="840" spans="1:17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1"/>
    </row>
    <row r="841" spans="1:17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1"/>
    </row>
    <row r="842" spans="1:17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1"/>
    </row>
    <row r="843" spans="1:17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1"/>
    </row>
    <row r="844" spans="1:17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1"/>
    </row>
    <row r="845" spans="1:17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1"/>
    </row>
    <row r="846" spans="1:17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1"/>
    </row>
    <row r="847" spans="1:17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1"/>
    </row>
    <row r="848" spans="1:17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1"/>
    </row>
    <row r="849" spans="1:17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1"/>
    </row>
    <row r="850" spans="1:17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1"/>
    </row>
    <row r="851" spans="1:17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1"/>
    </row>
    <row r="852" spans="1:17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1"/>
    </row>
    <row r="853" spans="1:17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1"/>
    </row>
    <row r="854" spans="1:17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1"/>
    </row>
    <row r="855" spans="1:17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1"/>
    </row>
    <row r="856" spans="1:17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1"/>
    </row>
    <row r="857" spans="1:17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1"/>
    </row>
    <row r="858" spans="1:17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1"/>
    </row>
    <row r="859" spans="1:17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1"/>
    </row>
    <row r="860" spans="1:17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1"/>
    </row>
    <row r="861" spans="1:17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1"/>
    </row>
    <row r="862" spans="1:17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1"/>
    </row>
    <row r="863" spans="1:17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1"/>
    </row>
    <row r="864" spans="1:17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1"/>
    </row>
    <row r="865" spans="1:17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1"/>
    </row>
    <row r="866" spans="1:17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1"/>
    </row>
    <row r="867" spans="1:17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1"/>
    </row>
    <row r="868" spans="1:17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1"/>
    </row>
    <row r="869" spans="1:17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1"/>
    </row>
    <row r="870" spans="1:17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1"/>
    </row>
    <row r="871" spans="1:17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1"/>
    </row>
    <row r="872" spans="1:17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1"/>
    </row>
    <row r="873" spans="1:17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1"/>
    </row>
    <row r="874" spans="1:17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1"/>
    </row>
    <row r="875" spans="1:17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1"/>
    </row>
    <row r="876" spans="1:17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1"/>
    </row>
    <row r="877" spans="1:17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1"/>
    </row>
    <row r="878" spans="1:17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1"/>
    </row>
    <row r="879" spans="1:17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1"/>
    </row>
    <row r="880" spans="1:17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1"/>
    </row>
    <row r="881" spans="1:17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1"/>
    </row>
    <row r="882" spans="1:17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1"/>
    </row>
    <row r="883" spans="1:17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1"/>
    </row>
    <row r="884" spans="1:17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1"/>
    </row>
    <row r="885" spans="1:17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1"/>
    </row>
    <row r="886" spans="1:17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1"/>
    </row>
    <row r="887" spans="1:17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1"/>
    </row>
    <row r="888" spans="1:17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1"/>
    </row>
    <row r="889" spans="1:17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1"/>
    </row>
    <row r="890" spans="1:17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1"/>
    </row>
    <row r="891" spans="1:17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1"/>
    </row>
    <row r="892" spans="1:17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1"/>
    </row>
    <row r="893" spans="1:17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1"/>
    </row>
    <row r="894" spans="1:17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1"/>
    </row>
    <row r="895" spans="1:17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1"/>
    </row>
    <row r="896" spans="1:17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1"/>
    </row>
    <row r="897" spans="1:17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1"/>
    </row>
    <row r="898" spans="1:17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1"/>
    </row>
    <row r="899" spans="1:17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1"/>
    </row>
    <row r="900" spans="1:17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1"/>
    </row>
    <row r="901" spans="1:17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1"/>
    </row>
    <row r="902" spans="1:17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1"/>
    </row>
    <row r="903" spans="1:17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1"/>
    </row>
    <row r="904" spans="1:17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1"/>
    </row>
    <row r="905" spans="1:17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1"/>
    </row>
    <row r="906" spans="1:17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1"/>
    </row>
    <row r="907" spans="1:17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1"/>
    </row>
    <row r="908" spans="1:17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1"/>
    </row>
    <row r="909" spans="1:17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1"/>
    </row>
    <row r="910" spans="1:17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1"/>
    </row>
    <row r="911" spans="1:17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1"/>
    </row>
    <row r="912" spans="1:17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1"/>
    </row>
    <row r="913" spans="1:17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1"/>
    </row>
    <row r="914" spans="1:17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1"/>
    </row>
    <row r="915" spans="1:17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1"/>
    </row>
    <row r="916" spans="1:17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1"/>
    </row>
    <row r="917" spans="1:17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1"/>
    </row>
    <row r="918" spans="1:17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1"/>
    </row>
    <row r="919" spans="1:17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1"/>
    </row>
    <row r="920" spans="1:17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1"/>
    </row>
    <row r="921" spans="1:17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1"/>
    </row>
    <row r="922" spans="1:17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1"/>
    </row>
    <row r="923" spans="1:17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1"/>
    </row>
    <row r="924" spans="1:17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1"/>
    </row>
    <row r="925" spans="1:17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1"/>
    </row>
    <row r="926" spans="1:17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1"/>
    </row>
    <row r="927" spans="1:17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1"/>
    </row>
    <row r="928" spans="1:17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1"/>
    </row>
    <row r="929" spans="1:17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1"/>
    </row>
    <row r="930" spans="1:17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1"/>
    </row>
    <row r="931" spans="1:17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1"/>
    </row>
    <row r="932" spans="1:17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1"/>
    </row>
    <row r="933" spans="1:17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1"/>
    </row>
    <row r="934" spans="1:17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1"/>
    </row>
    <row r="935" spans="1:17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1"/>
    </row>
    <row r="936" spans="1:17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1"/>
    </row>
    <row r="937" spans="1:17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1"/>
    </row>
    <row r="938" spans="1:17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1"/>
    </row>
    <row r="939" spans="1:17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1"/>
    </row>
    <row r="940" spans="1:17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1"/>
    </row>
    <row r="941" spans="1:17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1"/>
    </row>
    <row r="942" spans="1:17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1"/>
    </row>
    <row r="943" spans="1:17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1"/>
    </row>
    <row r="944" spans="1:17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1"/>
    </row>
    <row r="945" spans="1:17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1"/>
    </row>
    <row r="946" spans="1:17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1"/>
    </row>
    <row r="947" spans="1:17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1"/>
    </row>
    <row r="948" spans="1:17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1"/>
    </row>
    <row r="949" spans="1:17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1"/>
    </row>
    <row r="950" spans="1:17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1"/>
    </row>
    <row r="951" spans="1:17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1"/>
    </row>
    <row r="952" spans="1:17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1"/>
    </row>
    <row r="953" spans="1:17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1"/>
    </row>
    <row r="954" spans="1:17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1"/>
    </row>
    <row r="955" spans="1:17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1"/>
    </row>
    <row r="956" spans="1:17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1"/>
    </row>
    <row r="957" spans="1:17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1"/>
    </row>
    <row r="958" spans="1:17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1"/>
    </row>
    <row r="959" spans="1:17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1"/>
    </row>
    <row r="960" spans="1:17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1"/>
    </row>
    <row r="961" spans="1:17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1"/>
    </row>
    <row r="962" spans="1:17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1"/>
    </row>
    <row r="963" spans="1:17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1"/>
    </row>
    <row r="964" spans="1:17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1"/>
    </row>
    <row r="965" spans="1:17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1"/>
    </row>
    <row r="966" spans="1:17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1"/>
    </row>
    <row r="967" spans="1:17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1"/>
    </row>
    <row r="968" spans="1:17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1"/>
    </row>
    <row r="969" spans="1:17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1"/>
    </row>
    <row r="970" spans="1:17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1"/>
    </row>
    <row r="971" spans="1:17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1"/>
    </row>
    <row r="972" spans="1:17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1"/>
    </row>
    <row r="973" spans="1:17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1"/>
    </row>
    <row r="974" spans="1:17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1"/>
    </row>
    <row r="975" spans="1:17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1"/>
    </row>
    <row r="976" spans="1:17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1"/>
    </row>
    <row r="977" spans="1:17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1"/>
    </row>
    <row r="978" spans="1:17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1"/>
    </row>
    <row r="979" spans="1:17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1"/>
    </row>
    <row r="980" spans="1:17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1"/>
    </row>
    <row r="981" spans="1:17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1"/>
    </row>
    <row r="982" spans="1:17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1"/>
    </row>
    <row r="983" spans="1:17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1"/>
    </row>
    <row r="984" spans="1:17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1"/>
    </row>
    <row r="985" spans="1:17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1"/>
    </row>
    <row r="986" spans="1:17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1"/>
    </row>
    <row r="987" spans="1:17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1"/>
    </row>
    <row r="988" spans="1:17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1"/>
    </row>
    <row r="989" spans="1:17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1"/>
    </row>
    <row r="990" spans="1:17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1"/>
    </row>
    <row r="991" spans="1:17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1"/>
    </row>
    <row r="992" spans="1:17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1"/>
    </row>
    <row r="993" spans="1:17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1"/>
    </row>
    <row r="994" spans="1:17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1"/>
    </row>
    <row r="995" spans="1:17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1"/>
    </row>
    <row r="996" spans="1:17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1"/>
    </row>
    <row r="997" spans="1:17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1"/>
    </row>
    <row r="998" spans="1:17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1"/>
    </row>
    <row r="999" spans="1:17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1"/>
    </row>
    <row r="1000" spans="1:17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1"/>
    </row>
    <row r="1001" spans="1:17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1"/>
    </row>
    <row r="1002" spans="1:17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1"/>
    </row>
    <row r="1003" spans="1:17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1"/>
    </row>
    <row r="1004" spans="1:17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1"/>
    </row>
    <row r="1005" spans="1:17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1"/>
    </row>
    <row r="1006" spans="1:17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1"/>
    </row>
    <row r="1007" spans="1:17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1"/>
    </row>
    <row r="1008" spans="1:17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1"/>
    </row>
    <row r="1009" spans="1:17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1"/>
    </row>
    <row r="1010" spans="1:17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1"/>
    </row>
    <row r="1011" spans="1:17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1"/>
    </row>
    <row r="1012" spans="1:17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1"/>
    </row>
    <row r="1013" spans="1:17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1"/>
    </row>
    <row r="1014" spans="1:17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1"/>
    </row>
    <row r="1015" spans="1:17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1"/>
    </row>
    <row r="1016" spans="1:17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1"/>
    </row>
    <row r="1017" spans="1:17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1"/>
    </row>
    <row r="1018" spans="1:17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1"/>
    </row>
    <row r="1019" spans="1:17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1"/>
    </row>
    <row r="1020" spans="1:17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1"/>
    </row>
    <row r="1021" spans="1:17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1"/>
    </row>
    <row r="1022" spans="1:17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1"/>
    </row>
    <row r="1023" spans="1:17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1"/>
    </row>
    <row r="1024" spans="1:17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1"/>
    </row>
    <row r="1025" spans="1:17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1"/>
    </row>
    <row r="1026" spans="1:17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1"/>
    </row>
    <row r="1027" spans="1:17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1"/>
    </row>
    <row r="1028" spans="1:17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1"/>
    </row>
    <row r="1029" spans="1:17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1"/>
    </row>
    <row r="1030" spans="1:17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1"/>
    </row>
    <row r="1031" spans="1:17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1"/>
    </row>
    <row r="1032" spans="1:17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1"/>
    </row>
    <row r="1033" spans="1:17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1"/>
    </row>
    <row r="1034" spans="1:17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1"/>
    </row>
    <row r="1035" spans="1:17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1"/>
    </row>
    <row r="1036" spans="1:17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1"/>
    </row>
    <row r="1037" spans="1:17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1"/>
    </row>
    <row r="1038" spans="1:17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1"/>
    </row>
    <row r="1039" spans="1:17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1"/>
    </row>
    <row r="1040" spans="1:17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1"/>
    </row>
    <row r="1041" spans="1:17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1"/>
    </row>
    <row r="1042" spans="1:17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1"/>
    </row>
    <row r="1043" spans="1:17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1"/>
    </row>
    <row r="1044" spans="1:17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1"/>
    </row>
    <row r="1045" spans="1:17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1"/>
    </row>
    <row r="1046" spans="1:17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1"/>
    </row>
    <row r="1047" spans="1:17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1"/>
    </row>
    <row r="1048" spans="1:17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1"/>
    </row>
    <row r="1049" spans="1:17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1"/>
    </row>
    <row r="1050" spans="1:17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1"/>
    </row>
    <row r="1051" spans="1:17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1"/>
    </row>
    <row r="1052" spans="1:17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1"/>
    </row>
    <row r="1053" spans="1:17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1"/>
    </row>
    <row r="1054" spans="1:17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1"/>
    </row>
    <row r="1055" spans="1:17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1"/>
    </row>
    <row r="1056" spans="1:17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1"/>
    </row>
    <row r="1057" spans="1:17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1"/>
    </row>
    <row r="1058" spans="1:17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1"/>
    </row>
    <row r="1059" spans="1:17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1"/>
    </row>
    <row r="1060" spans="1:17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1"/>
    </row>
    <row r="1061" spans="1:17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1"/>
    </row>
    <row r="1062" spans="1:17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1"/>
    </row>
    <row r="1063" spans="1:17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1"/>
    </row>
    <row r="1064" spans="1:17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1"/>
    </row>
    <row r="1065" spans="1:17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1"/>
    </row>
    <row r="1066" spans="1:17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1"/>
    </row>
    <row r="1067" spans="1:17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1"/>
    </row>
    <row r="1068" spans="1:17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1"/>
    </row>
    <row r="1069" spans="1:17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1"/>
    </row>
    <row r="1070" spans="1:17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1"/>
    </row>
    <row r="1071" spans="1:17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1"/>
    </row>
    <row r="1072" spans="1:17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1"/>
    </row>
    <row r="1073" spans="1:17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1"/>
    </row>
    <row r="1074" spans="1:17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1"/>
    </row>
    <row r="1075" spans="1:17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1"/>
    </row>
    <row r="1076" spans="1:17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1"/>
    </row>
    <row r="1077" spans="1:17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1"/>
    </row>
    <row r="1078" spans="1:17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1"/>
    </row>
    <row r="1079" spans="1:17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1"/>
    </row>
    <row r="1080" spans="1:17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1"/>
    </row>
    <row r="1081" spans="1:17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1"/>
    </row>
    <row r="1082" spans="1:17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1"/>
    </row>
    <row r="1083" spans="1:17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1"/>
    </row>
    <row r="1084" spans="1:17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1"/>
    </row>
    <row r="1085" spans="1:17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1"/>
    </row>
    <row r="1086" spans="1:17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1"/>
    </row>
    <row r="1087" spans="1:17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1"/>
    </row>
    <row r="1088" spans="1:17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1"/>
    </row>
    <row r="1089" spans="1:17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1"/>
    </row>
    <row r="1090" spans="1:17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1"/>
    </row>
    <row r="1091" spans="1:17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1"/>
    </row>
    <row r="1092" spans="1:17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1"/>
    </row>
    <row r="1093" spans="1:17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1"/>
    </row>
    <row r="1094" spans="1:17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1"/>
    </row>
    <row r="1095" spans="1:17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1"/>
    </row>
    <row r="1096" spans="1:17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1"/>
    </row>
    <row r="1097" spans="1:17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1"/>
    </row>
    <row r="1098" spans="1:17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1"/>
    </row>
    <row r="1099" spans="1:17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1"/>
    </row>
    <row r="1100" spans="1:17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1"/>
    </row>
    <row r="1101" spans="1:17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1"/>
    </row>
    <row r="1102" spans="1:17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1"/>
    </row>
    <row r="1103" spans="1:17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1"/>
    </row>
    <row r="1104" spans="1:17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1"/>
    </row>
    <row r="1105" spans="1:17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1"/>
    </row>
    <row r="1106" spans="1:17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1"/>
    </row>
    <row r="1107" spans="1:17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1"/>
    </row>
    <row r="1108" spans="1:17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1"/>
    </row>
    <row r="1109" spans="1:17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1"/>
    </row>
    <row r="1110" spans="1:17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1"/>
    </row>
    <row r="1111" spans="1:17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1"/>
    </row>
    <row r="1112" spans="1:17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1"/>
    </row>
    <row r="1113" spans="1:17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1"/>
    </row>
    <row r="1114" spans="1:17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1"/>
    </row>
    <row r="1115" spans="1:17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1"/>
    </row>
    <row r="1116" spans="1:17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1"/>
    </row>
    <row r="1117" spans="1:17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1"/>
    </row>
    <row r="1118" spans="1:17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1"/>
    </row>
    <row r="1119" spans="1:17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1"/>
    </row>
    <row r="1120" spans="1:17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1"/>
    </row>
    <row r="1121" spans="1:17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1"/>
    </row>
    <row r="1122" spans="1:17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1"/>
    </row>
    <row r="1123" spans="1:17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1"/>
    </row>
    <row r="1124" spans="1:17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1"/>
    </row>
    <row r="1125" spans="1:17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1"/>
    </row>
    <row r="1126" spans="1:17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1"/>
    </row>
    <row r="1127" spans="1:17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1"/>
    </row>
    <row r="1128" spans="1:17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1"/>
    </row>
    <row r="1129" spans="1:17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1"/>
    </row>
    <row r="1130" spans="1:17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1"/>
    </row>
    <row r="1131" spans="1:17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1"/>
    </row>
    <row r="1132" spans="1:17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1"/>
    </row>
    <row r="1133" spans="1:17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1"/>
    </row>
    <row r="1134" spans="1:17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1"/>
    </row>
    <row r="1135" spans="1:17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1"/>
    </row>
    <row r="1136" spans="1:17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1"/>
    </row>
    <row r="1137" spans="1:17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1"/>
    </row>
    <row r="1138" spans="1:17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1"/>
    </row>
    <row r="1139" spans="1:17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1"/>
    </row>
    <row r="1140" spans="1:17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1"/>
    </row>
    <row r="1141" spans="1:17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1"/>
    </row>
    <row r="1142" spans="1:17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1"/>
    </row>
    <row r="1143" spans="1:17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1"/>
    </row>
    <row r="1144" spans="1:17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1"/>
    </row>
    <row r="1145" spans="1:17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1"/>
    </row>
    <row r="1146" spans="1:17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1"/>
    </row>
    <row r="1147" spans="1:17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1"/>
    </row>
    <row r="1148" spans="1:17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1"/>
    </row>
    <row r="1149" spans="1:17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1"/>
    </row>
    <row r="1150" spans="1:17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1"/>
    </row>
    <row r="1151" spans="1:17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1"/>
    </row>
    <row r="1152" spans="1:17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1"/>
    </row>
    <row r="1153" spans="1:17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1"/>
    </row>
    <row r="1154" spans="1:17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1"/>
    </row>
    <row r="1155" spans="1:17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1"/>
    </row>
    <row r="1156" spans="1:17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1"/>
    </row>
    <row r="1157" spans="1:17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1"/>
    </row>
    <row r="1158" spans="1:17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1"/>
    </row>
    <row r="1159" spans="1:17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1"/>
    </row>
    <row r="1160" spans="1:17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1"/>
    </row>
    <row r="1161" spans="1:17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1"/>
    </row>
    <row r="1162" spans="1:17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1"/>
    </row>
    <row r="1163" spans="1:17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1"/>
    </row>
    <row r="1164" spans="1:17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1"/>
    </row>
    <row r="1165" spans="1:17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1"/>
    </row>
    <row r="1166" spans="1:17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1"/>
    </row>
    <row r="1167" spans="1:17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1"/>
    </row>
    <row r="1168" spans="1:17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1"/>
    </row>
    <row r="1169" spans="1:17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1"/>
    </row>
    <row r="1170" spans="1:17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1"/>
    </row>
    <row r="1171" spans="1:17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1"/>
    </row>
    <row r="1172" spans="1:17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1"/>
    </row>
    <row r="1173" spans="1:17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1"/>
    </row>
    <row r="1174" spans="1:17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1"/>
    </row>
    <row r="1175" spans="1:17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1"/>
    </row>
    <row r="1176" spans="1:17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1"/>
    </row>
    <row r="1177" spans="1:17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1"/>
    </row>
    <row r="1178" spans="1:17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1"/>
    </row>
    <row r="1179" spans="1:17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1"/>
    </row>
    <row r="1180" spans="1:17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1"/>
    </row>
    <row r="1181" spans="1:17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1"/>
    </row>
    <row r="1182" spans="1:17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1"/>
    </row>
    <row r="1183" spans="1:17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1"/>
    </row>
    <row r="1184" spans="1:17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1"/>
    </row>
    <row r="1185" spans="1:17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1"/>
    </row>
    <row r="1186" spans="1:17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1"/>
    </row>
    <row r="1187" spans="1:17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1"/>
    </row>
    <row r="1188" spans="1:17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1"/>
    </row>
    <row r="1189" spans="1:17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1"/>
    </row>
    <row r="1190" spans="1:17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1"/>
    </row>
    <row r="1191" spans="1:17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1"/>
    </row>
    <row r="1192" spans="1:17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1"/>
    </row>
    <row r="1193" spans="1:17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1"/>
    </row>
    <row r="1194" spans="1:17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1"/>
    </row>
    <row r="1195" spans="1:17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1"/>
    </row>
    <row r="1196" spans="1:17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1"/>
    </row>
    <row r="1197" spans="1:17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1"/>
    </row>
    <row r="1198" spans="1:17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1"/>
    </row>
    <row r="1199" spans="1:17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1"/>
    </row>
    <row r="1200" spans="1:17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1"/>
    </row>
    <row r="1201" spans="1:17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1"/>
    </row>
    <row r="1202" spans="1:17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1"/>
    </row>
    <row r="1203" spans="1:17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1"/>
    </row>
    <row r="1204" spans="1:17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1"/>
    </row>
    <row r="1205" spans="1:17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1"/>
    </row>
    <row r="1206" spans="1:17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1"/>
    </row>
    <row r="1207" spans="1:17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1"/>
    </row>
    <row r="1208" spans="1:17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1"/>
    </row>
    <row r="1209" spans="1:17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1"/>
    </row>
    <row r="1210" spans="1:17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1"/>
    </row>
    <row r="1211" spans="1:17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1"/>
    </row>
    <row r="1212" spans="1:17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1"/>
    </row>
    <row r="1213" spans="1:17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1"/>
    </row>
    <row r="1214" spans="1:17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1"/>
    </row>
    <row r="1215" spans="1:17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1"/>
    </row>
    <row r="1216" spans="1:17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1"/>
    </row>
    <row r="1217" spans="1:17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1"/>
    </row>
    <row r="1218" spans="1:17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1"/>
    </row>
    <row r="1219" spans="1:17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1"/>
    </row>
    <row r="1220" spans="1:17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1"/>
    </row>
    <row r="1221" spans="1:17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1"/>
    </row>
    <row r="1222" spans="1:17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1"/>
    </row>
    <row r="1223" spans="1:17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1"/>
    </row>
    <row r="1224" spans="1:17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1"/>
    </row>
    <row r="1225" spans="1:17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1"/>
    </row>
    <row r="1226" spans="1:17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1"/>
    </row>
    <row r="1227" spans="1:17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1"/>
    </row>
    <row r="1228" spans="1:17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1"/>
    </row>
    <row r="1229" spans="1:17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1"/>
    </row>
    <row r="1230" spans="1:17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1"/>
    </row>
  </sheetData>
  <mergeCells count="228">
    <mergeCell ref="A90:F91"/>
    <mergeCell ref="O101:P101"/>
    <mergeCell ref="A103:F104"/>
    <mergeCell ref="K190:M193"/>
    <mergeCell ref="K219:M222"/>
    <mergeCell ref="K232:M235"/>
    <mergeCell ref="K129:M132"/>
    <mergeCell ref="K141:M144"/>
    <mergeCell ref="A18:F19"/>
    <mergeCell ref="A1:Q1"/>
    <mergeCell ref="A2:Q2"/>
    <mergeCell ref="O5:P5"/>
    <mergeCell ref="A7:F8"/>
    <mergeCell ref="O16:P16"/>
    <mergeCell ref="O88:P88"/>
    <mergeCell ref="O27:P27"/>
    <mergeCell ref="A29:F30"/>
    <mergeCell ref="O39:P39"/>
    <mergeCell ref="A41:F42"/>
    <mergeCell ref="O51:P51"/>
    <mergeCell ref="A53:F54"/>
    <mergeCell ref="O63:P63"/>
    <mergeCell ref="A65:F66"/>
    <mergeCell ref="O75:P75"/>
    <mergeCell ref="A77:F78"/>
    <mergeCell ref="A87:Q87"/>
    <mergeCell ref="O163:P163"/>
    <mergeCell ref="H270:I270"/>
    <mergeCell ref="H246:I246"/>
    <mergeCell ref="H258:I258"/>
    <mergeCell ref="A270:F271"/>
    <mergeCell ref="H271:I271"/>
    <mergeCell ref="O271:P271"/>
    <mergeCell ref="O114:P114"/>
    <mergeCell ref="A116:F117"/>
    <mergeCell ref="O127:P127"/>
    <mergeCell ref="A129:F130"/>
    <mergeCell ref="O139:P139"/>
    <mergeCell ref="A141:F142"/>
    <mergeCell ref="O151:P151"/>
    <mergeCell ref="A153:F154"/>
    <mergeCell ref="A232:F233"/>
    <mergeCell ref="A165:F166"/>
    <mergeCell ref="O175:P175"/>
    <mergeCell ref="A177:F178"/>
    <mergeCell ref="A187:Q187"/>
    <mergeCell ref="O188:P188"/>
    <mergeCell ref="A190:F191"/>
    <mergeCell ref="O217:P217"/>
    <mergeCell ref="A219:F220"/>
    <mergeCell ref="O230:P230"/>
    <mergeCell ref="K53:M56"/>
    <mergeCell ref="K332:M335"/>
    <mergeCell ref="K345:M348"/>
    <mergeCell ref="K358:M361"/>
    <mergeCell ref="K153:M156"/>
    <mergeCell ref="K165:M168"/>
    <mergeCell ref="K177:M180"/>
    <mergeCell ref="K270:M273"/>
    <mergeCell ref="A316:Q316"/>
    <mergeCell ref="O343:P343"/>
    <mergeCell ref="A306:F307"/>
    <mergeCell ref="O317:P317"/>
    <mergeCell ref="A319:F320"/>
    <mergeCell ref="O330:P330"/>
    <mergeCell ref="A332:F333"/>
    <mergeCell ref="K306:M309"/>
    <mergeCell ref="K319:M322"/>
    <mergeCell ref="H282:I282"/>
    <mergeCell ref="H294:I294"/>
    <mergeCell ref="H306:I306"/>
    <mergeCell ref="H307:I307"/>
    <mergeCell ref="H319:I319"/>
    <mergeCell ref="H320:I320"/>
    <mergeCell ref="K245:M248"/>
    <mergeCell ref="H7:I7"/>
    <mergeCell ref="H8:I8"/>
    <mergeCell ref="H18:I18"/>
    <mergeCell ref="H29:I29"/>
    <mergeCell ref="H30:I30"/>
    <mergeCell ref="A345:F346"/>
    <mergeCell ref="O356:P356"/>
    <mergeCell ref="A358:F359"/>
    <mergeCell ref="K65:M68"/>
    <mergeCell ref="K77:M80"/>
    <mergeCell ref="K90:M93"/>
    <mergeCell ref="K103:M106"/>
    <mergeCell ref="K116:M119"/>
    <mergeCell ref="A245:F246"/>
    <mergeCell ref="H41:I41"/>
    <mergeCell ref="H42:I42"/>
    <mergeCell ref="H53:I53"/>
    <mergeCell ref="H54:I54"/>
    <mergeCell ref="H65:I65"/>
    <mergeCell ref="H66:I66"/>
    <mergeCell ref="K7:M10"/>
    <mergeCell ref="K18:M21"/>
    <mergeCell ref="K29:M32"/>
    <mergeCell ref="K41:M44"/>
    <mergeCell ref="H77:I77"/>
    <mergeCell ref="H78:I78"/>
    <mergeCell ref="H90:I90"/>
    <mergeCell ref="H91:I91"/>
    <mergeCell ref="H103:I103"/>
    <mergeCell ref="H104:I104"/>
    <mergeCell ref="H116:I116"/>
    <mergeCell ref="H117:I117"/>
    <mergeCell ref="H129:I129"/>
    <mergeCell ref="H190:I190"/>
    <mergeCell ref="H191:I191"/>
    <mergeCell ref="H219:I219"/>
    <mergeCell ref="H220:I220"/>
    <mergeCell ref="H232:I232"/>
    <mergeCell ref="H233:I233"/>
    <mergeCell ref="H245:I245"/>
    <mergeCell ref="H130:I130"/>
    <mergeCell ref="H141:I141"/>
    <mergeCell ref="H142:I142"/>
    <mergeCell ref="H153:I153"/>
    <mergeCell ref="H154:I154"/>
    <mergeCell ref="H165:I165"/>
    <mergeCell ref="H166:I166"/>
    <mergeCell ref="H177:I177"/>
    <mergeCell ref="H178:I178"/>
    <mergeCell ref="O478:P478"/>
    <mergeCell ref="A480:F481"/>
    <mergeCell ref="H480:I480"/>
    <mergeCell ref="H332:I332"/>
    <mergeCell ref="H333:I333"/>
    <mergeCell ref="H345:I345"/>
    <mergeCell ref="H346:I346"/>
    <mergeCell ref="H358:I358"/>
    <mergeCell ref="H359:I359"/>
    <mergeCell ref="H371:I371"/>
    <mergeCell ref="H372:I372"/>
    <mergeCell ref="A419:F420"/>
    <mergeCell ref="H419:I419"/>
    <mergeCell ref="H420:I420"/>
    <mergeCell ref="H444:I444"/>
    <mergeCell ref="A468:F469"/>
    <mergeCell ref="H468:I468"/>
    <mergeCell ref="K468:M471"/>
    <mergeCell ref="A471:B471"/>
    <mergeCell ref="O369:P369"/>
    <mergeCell ref="A371:F372"/>
    <mergeCell ref="K371:M374"/>
    <mergeCell ref="K419:M422"/>
    <mergeCell ref="H383:I383"/>
    <mergeCell ref="O201:P201"/>
    <mergeCell ref="A203:F204"/>
    <mergeCell ref="H203:I203"/>
    <mergeCell ref="K203:M206"/>
    <mergeCell ref="H204:I204"/>
    <mergeCell ref="O243:P243"/>
    <mergeCell ref="A258:F259"/>
    <mergeCell ref="K258:M261"/>
    <mergeCell ref="H259:I259"/>
    <mergeCell ref="O259:P259"/>
    <mergeCell ref="A282:F283"/>
    <mergeCell ref="K282:M285"/>
    <mergeCell ref="H283:I283"/>
    <mergeCell ref="O283:P283"/>
    <mergeCell ref="A294:F295"/>
    <mergeCell ref="K294:M297"/>
    <mergeCell ref="H295:I295"/>
    <mergeCell ref="O295:P295"/>
    <mergeCell ref="O307:P307"/>
    <mergeCell ref="O381:P381"/>
    <mergeCell ref="A383:F384"/>
    <mergeCell ref="K383:M386"/>
    <mergeCell ref="H384:I384"/>
    <mergeCell ref="O393:P393"/>
    <mergeCell ref="A395:F396"/>
    <mergeCell ref="K395:M398"/>
    <mergeCell ref="H396:I396"/>
    <mergeCell ref="O405:P405"/>
    <mergeCell ref="H395:I395"/>
    <mergeCell ref="A407:F408"/>
    <mergeCell ref="K407:M410"/>
    <mergeCell ref="H408:I408"/>
    <mergeCell ref="O417:P417"/>
    <mergeCell ref="A428:Q428"/>
    <mergeCell ref="A432:F433"/>
    <mergeCell ref="H432:I432"/>
    <mergeCell ref="K432:M435"/>
    <mergeCell ref="H433:I433"/>
    <mergeCell ref="H407:I407"/>
    <mergeCell ref="O442:P442"/>
    <mergeCell ref="A444:F445"/>
    <mergeCell ref="K444:M447"/>
    <mergeCell ref="A447:B447"/>
    <mergeCell ref="A456:F457"/>
    <mergeCell ref="H456:I456"/>
    <mergeCell ref="K456:M459"/>
    <mergeCell ref="H457:I457"/>
    <mergeCell ref="O466:P466"/>
    <mergeCell ref="K480:M483"/>
    <mergeCell ref="A483:B483"/>
    <mergeCell ref="O490:P490"/>
    <mergeCell ref="A492:F493"/>
    <mergeCell ref="K492:M495"/>
    <mergeCell ref="A495:B495"/>
    <mergeCell ref="A504:F505"/>
    <mergeCell ref="H504:I504"/>
    <mergeCell ref="K504:M507"/>
    <mergeCell ref="H505:I505"/>
    <mergeCell ref="H492:I492"/>
    <mergeCell ref="O551:P551"/>
    <mergeCell ref="A553:F554"/>
    <mergeCell ref="H553:I553"/>
    <mergeCell ref="K553:M556"/>
    <mergeCell ref="H554:I554"/>
    <mergeCell ref="O514:P514"/>
    <mergeCell ref="A516:F517"/>
    <mergeCell ref="H516:I516"/>
    <mergeCell ref="K516:M519"/>
    <mergeCell ref="A519:B519"/>
    <mergeCell ref="A531:B531"/>
    <mergeCell ref="A538:Q538"/>
    <mergeCell ref="O539:P539"/>
    <mergeCell ref="A541:F542"/>
    <mergeCell ref="K541:M544"/>
    <mergeCell ref="H542:I542"/>
    <mergeCell ref="H541:I541"/>
    <mergeCell ref="O526:P526"/>
    <mergeCell ref="A528:F529"/>
    <mergeCell ref="K528:M531"/>
    <mergeCell ref="H528:I528"/>
  </mergeCells>
  <conditionalFormatting sqref="N11">
    <cfRule type="cellIs" dxfId="70" priority="69" stopIfTrue="1" operator="lessThanOrEqual">
      <formula>1</formula>
    </cfRule>
  </conditionalFormatting>
  <conditionalFormatting sqref="E522">
    <cfRule type="cellIs" dxfId="69" priority="70" stopIfTrue="1" operator="lessThanOrEqual">
      <formula>0.1</formula>
    </cfRule>
  </conditionalFormatting>
  <conditionalFormatting sqref="N545 P548:P550">
    <cfRule type="cellIs" dxfId="68" priority="71" stopIfTrue="1" operator="greaterThanOrEqual">
      <formula>1</formula>
    </cfRule>
  </conditionalFormatting>
  <conditionalFormatting sqref="N422 N420 F424 B424 N412">
    <cfRule type="cellIs" dxfId="67" priority="68" stopIfTrue="1" operator="greaterThanOrEqual">
      <formula>1</formula>
    </cfRule>
  </conditionalFormatting>
  <conditionalFormatting sqref="N386 N384 F388 B388 N376">
    <cfRule type="cellIs" dxfId="66" priority="67" stopIfTrue="1" operator="greaterThanOrEqual">
      <formula>1</formula>
    </cfRule>
  </conditionalFormatting>
  <conditionalFormatting sqref="N375">
    <cfRule type="cellIs" dxfId="65" priority="63" stopIfTrue="1" operator="lessThanOrEqual">
      <formula>1</formula>
    </cfRule>
  </conditionalFormatting>
  <conditionalFormatting sqref="N349">
    <cfRule type="cellIs" dxfId="64" priority="66" stopIfTrue="1" operator="lessThanOrEqual">
      <formula>1</formula>
    </cfRule>
  </conditionalFormatting>
  <conditionalFormatting sqref="N387">
    <cfRule type="cellIs" dxfId="63" priority="62" stopIfTrue="1" operator="lessThanOrEqual">
      <formula>1</formula>
    </cfRule>
  </conditionalFormatting>
  <conditionalFormatting sqref="N336">
    <cfRule type="cellIs" dxfId="62" priority="65" stopIfTrue="1" operator="lessThanOrEqual">
      <formula>1</formula>
    </cfRule>
  </conditionalFormatting>
  <conditionalFormatting sqref="N362">
    <cfRule type="cellIs" dxfId="61" priority="64" stopIfTrue="1" operator="lessThanOrEqual">
      <formula>1</formula>
    </cfRule>
  </conditionalFormatting>
  <conditionalFormatting sqref="N399">
    <cfRule type="cellIs" dxfId="60" priority="60" stopIfTrue="1" operator="lessThanOrEqual">
      <formula>1</formula>
    </cfRule>
  </conditionalFormatting>
  <conditionalFormatting sqref="N411">
    <cfRule type="cellIs" dxfId="59" priority="59" stopIfTrue="1" operator="lessThanOrEqual">
      <formula>1</formula>
    </cfRule>
  </conditionalFormatting>
  <conditionalFormatting sqref="N398 N396 F400 B400">
    <cfRule type="cellIs" dxfId="58" priority="61" stopIfTrue="1" operator="greaterThanOrEqual">
      <formula>1</formula>
    </cfRule>
  </conditionalFormatting>
  <conditionalFormatting sqref="N423">
    <cfRule type="cellIs" dxfId="57" priority="58" stopIfTrue="1" operator="lessThanOrEqual">
      <formula>1</formula>
    </cfRule>
  </conditionalFormatting>
  <conditionalFormatting sqref="N508">
    <cfRule type="cellIs" dxfId="56" priority="57" stopIfTrue="1" operator="lessThanOrEqual">
      <formula>1</formula>
    </cfRule>
  </conditionalFormatting>
  <conditionalFormatting sqref="N236">
    <cfRule type="cellIs" dxfId="55" priority="40" stopIfTrue="1" operator="lessThanOrEqual">
      <formula>1</formula>
    </cfRule>
  </conditionalFormatting>
  <conditionalFormatting sqref="N107">
    <cfRule type="cellIs" dxfId="54" priority="30" stopIfTrue="1" operator="lessThanOrEqual">
      <formula>1</formula>
    </cfRule>
  </conditionalFormatting>
  <conditionalFormatting sqref="E534">
    <cfRule type="cellIs" dxfId="53" priority="56" stopIfTrue="1" operator="lessThanOrEqual">
      <formula>0.1</formula>
    </cfRule>
  </conditionalFormatting>
  <conditionalFormatting sqref="E474">
    <cfRule type="cellIs" dxfId="52" priority="55" stopIfTrue="1" operator="lessThanOrEqual">
      <formula>0.1</formula>
    </cfRule>
  </conditionalFormatting>
  <conditionalFormatting sqref="N309 N307 F311 B311 N299">
    <cfRule type="cellIs" dxfId="51" priority="54" stopIfTrue="1" operator="greaterThanOrEqual">
      <formula>1</formula>
    </cfRule>
  </conditionalFormatting>
  <conditionalFormatting sqref="N273 N271 F275 B275 N263">
    <cfRule type="cellIs" dxfId="50" priority="53" stopIfTrue="1" operator="greaterThanOrEqual">
      <formula>1</formula>
    </cfRule>
  </conditionalFormatting>
  <conditionalFormatting sqref="N262">
    <cfRule type="cellIs" dxfId="49" priority="49" stopIfTrue="1" operator="lessThanOrEqual">
      <formula>1</formula>
    </cfRule>
  </conditionalFormatting>
  <conditionalFormatting sqref="N210">
    <cfRule type="cellIs" dxfId="48" priority="52" stopIfTrue="1" operator="lessThanOrEqual">
      <formula>1</formula>
    </cfRule>
  </conditionalFormatting>
  <conditionalFormatting sqref="N274">
    <cfRule type="cellIs" dxfId="47" priority="48" stopIfTrue="1" operator="lessThanOrEqual">
      <formula>1</formula>
    </cfRule>
  </conditionalFormatting>
  <conditionalFormatting sqref="N249">
    <cfRule type="cellIs" dxfId="46" priority="51" stopIfTrue="1" operator="lessThanOrEqual">
      <formula>1</formula>
    </cfRule>
  </conditionalFormatting>
  <conditionalFormatting sqref="N223">
    <cfRule type="cellIs" dxfId="45" priority="50" stopIfTrue="1" operator="lessThanOrEqual">
      <formula>1</formula>
    </cfRule>
  </conditionalFormatting>
  <conditionalFormatting sqref="N286">
    <cfRule type="cellIs" dxfId="44" priority="46" stopIfTrue="1" operator="lessThanOrEqual">
      <formula>1</formula>
    </cfRule>
  </conditionalFormatting>
  <conditionalFormatting sqref="N298">
    <cfRule type="cellIs" dxfId="43" priority="45" stopIfTrue="1" operator="lessThanOrEqual">
      <formula>1</formula>
    </cfRule>
  </conditionalFormatting>
  <conditionalFormatting sqref="N285 N283 F287 B287">
    <cfRule type="cellIs" dxfId="42" priority="47" stopIfTrue="1" operator="greaterThanOrEqual">
      <formula>1</formula>
    </cfRule>
  </conditionalFormatting>
  <conditionalFormatting sqref="N310">
    <cfRule type="cellIs" dxfId="41" priority="44" stopIfTrue="1" operator="lessThanOrEqual">
      <formula>1</formula>
    </cfRule>
  </conditionalFormatting>
  <conditionalFormatting sqref="N460">
    <cfRule type="cellIs" dxfId="40" priority="43" stopIfTrue="1" operator="lessThanOrEqual">
      <formula>1</formula>
    </cfRule>
  </conditionalFormatting>
  <conditionalFormatting sqref="E486">
    <cfRule type="cellIs" dxfId="39" priority="42" stopIfTrue="1" operator="lessThanOrEqual">
      <formula>0.1</formula>
    </cfRule>
  </conditionalFormatting>
  <conditionalFormatting sqref="N323">
    <cfRule type="cellIs" dxfId="38" priority="41" stopIfTrue="1" operator="lessThanOrEqual">
      <formula>1</formula>
    </cfRule>
  </conditionalFormatting>
  <conditionalFormatting sqref="N94">
    <cfRule type="cellIs" dxfId="37" priority="29" stopIfTrue="1" operator="lessThanOrEqual">
      <formula>1</formula>
    </cfRule>
  </conditionalFormatting>
  <conditionalFormatting sqref="N180 N178 F182 B182 N170">
    <cfRule type="cellIs" dxfId="36" priority="39" stopIfTrue="1" operator="greaterThanOrEqual">
      <formula>1</formula>
    </cfRule>
  </conditionalFormatting>
  <conditionalFormatting sqref="N144 N142 F146 B146 N134">
    <cfRule type="cellIs" dxfId="35" priority="38" stopIfTrue="1" operator="greaterThanOrEqual">
      <formula>1</formula>
    </cfRule>
  </conditionalFormatting>
  <conditionalFormatting sqref="N133">
    <cfRule type="cellIs" dxfId="34" priority="36" stopIfTrue="1" operator="lessThanOrEqual">
      <formula>1</formula>
    </cfRule>
  </conditionalFormatting>
  <conditionalFormatting sqref="N120">
    <cfRule type="cellIs" dxfId="33" priority="37" stopIfTrue="1" operator="lessThanOrEqual">
      <formula>1</formula>
    </cfRule>
  </conditionalFormatting>
  <conditionalFormatting sqref="N145">
    <cfRule type="cellIs" dxfId="32" priority="35" stopIfTrue="1" operator="lessThanOrEqual">
      <formula>1</formula>
    </cfRule>
  </conditionalFormatting>
  <conditionalFormatting sqref="N157">
    <cfRule type="cellIs" dxfId="31" priority="33" stopIfTrue="1" operator="lessThanOrEqual">
      <formula>1</formula>
    </cfRule>
  </conditionalFormatting>
  <conditionalFormatting sqref="N169">
    <cfRule type="cellIs" dxfId="30" priority="32" stopIfTrue="1" operator="lessThanOrEqual">
      <formula>1</formula>
    </cfRule>
  </conditionalFormatting>
  <conditionalFormatting sqref="N156 N154 F158 B158">
    <cfRule type="cellIs" dxfId="29" priority="34" stopIfTrue="1" operator="greaterThanOrEqual">
      <formula>1</formula>
    </cfRule>
  </conditionalFormatting>
  <conditionalFormatting sqref="N181">
    <cfRule type="cellIs" dxfId="28" priority="31" stopIfTrue="1" operator="lessThanOrEqual">
      <formula>1</formula>
    </cfRule>
  </conditionalFormatting>
  <conditionalFormatting sqref="N436">
    <cfRule type="cellIs" dxfId="27" priority="28" stopIfTrue="1" operator="lessThanOrEqual">
      <formula>1</formula>
    </cfRule>
  </conditionalFormatting>
  <conditionalFormatting sqref="K400:M400">
    <cfRule type="cellIs" dxfId="26" priority="17" stopIfTrue="1" operator="greaterThanOrEqual">
      <formula>1</formula>
    </cfRule>
  </conditionalFormatting>
  <conditionalFormatting sqref="J424:M424">
    <cfRule type="cellIs" dxfId="25" priority="27" stopIfTrue="1" operator="greaterThanOrEqual">
      <formula>1</formula>
    </cfRule>
  </conditionalFormatting>
  <conditionalFormatting sqref="J388">
    <cfRule type="cellIs" dxfId="24" priority="26" stopIfTrue="1" operator="greaterThanOrEqual">
      <formula>1</formula>
    </cfRule>
  </conditionalFormatting>
  <conditionalFormatting sqref="J400">
    <cfRule type="cellIs" dxfId="23" priority="25" stopIfTrue="1" operator="greaterThanOrEqual">
      <formula>1</formula>
    </cfRule>
  </conditionalFormatting>
  <conditionalFormatting sqref="J311:M311">
    <cfRule type="cellIs" dxfId="22" priority="24" stopIfTrue="1" operator="greaterThanOrEqual">
      <formula>1</formula>
    </cfRule>
  </conditionalFormatting>
  <conditionalFormatting sqref="J275:M275">
    <cfRule type="cellIs" dxfId="21" priority="23" stopIfTrue="1" operator="greaterThanOrEqual">
      <formula>1</formula>
    </cfRule>
  </conditionalFormatting>
  <conditionalFormatting sqref="J287:M287">
    <cfRule type="cellIs" dxfId="20" priority="22" stopIfTrue="1" operator="greaterThanOrEqual">
      <formula>1</formula>
    </cfRule>
  </conditionalFormatting>
  <conditionalFormatting sqref="J182:M182">
    <cfRule type="cellIs" dxfId="19" priority="21" stopIfTrue="1" operator="greaterThanOrEqual">
      <formula>1</formula>
    </cfRule>
  </conditionalFormatting>
  <conditionalFormatting sqref="J146:M146">
    <cfRule type="cellIs" dxfId="18" priority="20" stopIfTrue="1" operator="greaterThanOrEqual">
      <formula>1</formula>
    </cfRule>
  </conditionalFormatting>
  <conditionalFormatting sqref="J158:M158">
    <cfRule type="cellIs" dxfId="17" priority="19" stopIfTrue="1" operator="greaterThanOrEqual">
      <formula>1</formula>
    </cfRule>
  </conditionalFormatting>
  <conditionalFormatting sqref="K388:M388">
    <cfRule type="cellIs" dxfId="16" priority="18" stopIfTrue="1" operator="greaterThanOrEqual">
      <formula>1</formula>
    </cfRule>
  </conditionalFormatting>
  <conditionalFormatting sqref="E450">
    <cfRule type="cellIs" dxfId="15" priority="16" stopIfTrue="1" operator="lessThanOrEqual">
      <formula>0.1</formula>
    </cfRule>
  </conditionalFormatting>
  <conditionalFormatting sqref="E498">
    <cfRule type="cellIs" dxfId="14" priority="15" stopIfTrue="1" operator="lessThanOrEqual">
      <formula>0.1</formula>
    </cfRule>
  </conditionalFormatting>
  <conditionalFormatting sqref="G424:I424">
    <cfRule type="cellIs" dxfId="13" priority="14" stopIfTrue="1" operator="greaterThanOrEqual">
      <formula>1</formula>
    </cfRule>
  </conditionalFormatting>
  <conditionalFormatting sqref="G388">
    <cfRule type="cellIs" dxfId="12" priority="13" stopIfTrue="1" operator="greaterThanOrEqual">
      <formula>1</formula>
    </cfRule>
  </conditionalFormatting>
  <conditionalFormatting sqref="G400">
    <cfRule type="cellIs" dxfId="11" priority="12" stopIfTrue="1" operator="greaterThanOrEqual">
      <formula>1</formula>
    </cfRule>
  </conditionalFormatting>
  <conditionalFormatting sqref="G311:I311">
    <cfRule type="cellIs" dxfId="10" priority="11" stopIfTrue="1" operator="greaterThanOrEqual">
      <formula>1</formula>
    </cfRule>
  </conditionalFormatting>
  <conditionalFormatting sqref="G275">
    <cfRule type="cellIs" dxfId="9" priority="10" stopIfTrue="1" operator="greaterThanOrEqual">
      <formula>1</formula>
    </cfRule>
  </conditionalFormatting>
  <conditionalFormatting sqref="G287">
    <cfRule type="cellIs" dxfId="8" priority="9" stopIfTrue="1" operator="greaterThanOrEqual">
      <formula>1</formula>
    </cfRule>
  </conditionalFormatting>
  <conditionalFormatting sqref="G182:I182">
    <cfRule type="cellIs" dxfId="7" priority="8" stopIfTrue="1" operator="greaterThanOrEqual">
      <formula>1</formula>
    </cfRule>
  </conditionalFormatting>
  <conditionalFormatting sqref="G146:I146">
    <cfRule type="cellIs" dxfId="6" priority="7" stopIfTrue="1" operator="greaterThanOrEqual">
      <formula>1</formula>
    </cfRule>
  </conditionalFormatting>
  <conditionalFormatting sqref="G158:I158">
    <cfRule type="cellIs" dxfId="5" priority="6" stopIfTrue="1" operator="greaterThanOrEqual">
      <formula>1</formula>
    </cfRule>
  </conditionalFormatting>
  <conditionalFormatting sqref="H275:I275">
    <cfRule type="cellIs" dxfId="4" priority="5" stopIfTrue="1" operator="greaterThanOrEqual">
      <formula>1</formula>
    </cfRule>
  </conditionalFormatting>
  <conditionalFormatting sqref="H287:I287">
    <cfRule type="cellIs" dxfId="3" priority="4" stopIfTrue="1" operator="greaterThanOrEqual">
      <formula>1</formula>
    </cfRule>
  </conditionalFormatting>
  <conditionalFormatting sqref="H388:I388">
    <cfRule type="cellIs" dxfId="2" priority="3" stopIfTrue="1" operator="greaterThanOrEqual">
      <formula>1</formula>
    </cfRule>
  </conditionalFormatting>
  <conditionalFormatting sqref="H400:I400">
    <cfRule type="cellIs" dxfId="1" priority="2" stopIfTrue="1" operator="greaterThanOrEqual">
      <formula>1</formula>
    </cfRule>
  </conditionalFormatting>
  <conditionalFormatting sqref="N194">
    <cfRule type="cellIs" dxfId="0" priority="1" stopIfTrue="1" operator="lessThanOrEqual">
      <formula>1</formula>
    </cfRule>
  </conditionalFormatting>
  <pageMargins left="0.25" right="0.25" top="0.75" bottom="0.75" header="0.3" footer="0.3"/>
  <pageSetup scale="92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8"/>
  <sheetViews>
    <sheetView workbookViewId="0">
      <selection activeCell="A20" sqref="A20"/>
    </sheetView>
  </sheetViews>
  <sheetFormatPr baseColWidth="10" defaultRowHeight="12.75"/>
  <cols>
    <col min="1" max="1" width="88.140625" bestFit="1" customWidth="1"/>
    <col min="2" max="2" width="64" bestFit="1" customWidth="1"/>
    <col min="3" max="3" width="17.140625" customWidth="1"/>
    <col min="4" max="4" width="68.42578125" customWidth="1"/>
    <col min="5" max="5" width="3" customWidth="1"/>
    <col min="6" max="6" width="26.7109375" customWidth="1"/>
    <col min="7" max="7" width="20.85546875" style="3" customWidth="1"/>
    <col min="8" max="8" width="20.42578125" customWidth="1"/>
    <col min="9" max="9" width="67.7109375" bestFit="1" customWidth="1"/>
  </cols>
  <sheetData>
    <row r="1" spans="1:10">
      <c r="A1" s="2" t="s">
        <v>0</v>
      </c>
      <c r="B1" s="2" t="s">
        <v>1</v>
      </c>
      <c r="C1" t="s">
        <v>2</v>
      </c>
      <c r="D1" t="s">
        <v>3</v>
      </c>
      <c r="F1" t="s">
        <v>4</v>
      </c>
      <c r="G1" s="3" t="s">
        <v>5</v>
      </c>
      <c r="H1" t="s">
        <v>6</v>
      </c>
      <c r="I1" s="6" t="s">
        <v>157</v>
      </c>
    </row>
    <row r="2" spans="1:10">
      <c r="A2" s="4" t="s">
        <v>7</v>
      </c>
      <c r="B2" s="4" t="s">
        <v>7</v>
      </c>
      <c r="C2" s="4" t="s">
        <v>7</v>
      </c>
      <c r="D2" s="4" t="s">
        <v>7</v>
      </c>
      <c r="E2" s="5">
        <v>1</v>
      </c>
      <c r="F2" s="4" t="s">
        <v>210</v>
      </c>
      <c r="H2" s="4"/>
      <c r="I2" s="4" t="s">
        <v>7</v>
      </c>
    </row>
    <row r="3" spans="1:10">
      <c r="A3" s="2" t="s">
        <v>8</v>
      </c>
      <c r="B3" s="2" t="s">
        <v>8</v>
      </c>
      <c r="C3" s="2" t="s">
        <v>9</v>
      </c>
      <c r="D3" t="s">
        <v>10</v>
      </c>
      <c r="E3" s="6">
        <v>2</v>
      </c>
      <c r="F3" s="7" t="s">
        <v>11</v>
      </c>
      <c r="G3" s="8" t="s">
        <v>183</v>
      </c>
      <c r="H3" t="s">
        <v>12</v>
      </c>
      <c r="I3" t="s">
        <v>158</v>
      </c>
      <c r="J3" s="11">
        <v>30000</v>
      </c>
    </row>
    <row r="4" spans="1:10">
      <c r="A4" t="s">
        <v>198</v>
      </c>
      <c r="B4" t="s">
        <v>13</v>
      </c>
      <c r="C4" t="s">
        <v>14</v>
      </c>
      <c r="D4" t="s">
        <v>15</v>
      </c>
      <c r="E4" s="5">
        <v>3</v>
      </c>
      <c r="F4" s="7" t="s">
        <v>208</v>
      </c>
      <c r="G4" s="8" t="s">
        <v>16</v>
      </c>
      <c r="H4" t="s">
        <v>17</v>
      </c>
      <c r="I4" t="s">
        <v>159</v>
      </c>
      <c r="J4" s="11">
        <v>45000</v>
      </c>
    </row>
    <row r="5" spans="1:10" ht="16.5" customHeight="1">
      <c r="A5" t="s">
        <v>199</v>
      </c>
      <c r="B5" t="s">
        <v>18</v>
      </c>
      <c r="C5" t="s">
        <v>19</v>
      </c>
      <c r="D5" t="s">
        <v>20</v>
      </c>
      <c r="E5" s="6">
        <v>4</v>
      </c>
      <c r="F5" s="7" t="s">
        <v>21</v>
      </c>
      <c r="G5" s="8" t="s">
        <v>22</v>
      </c>
      <c r="H5" t="s">
        <v>23</v>
      </c>
      <c r="I5" t="s">
        <v>160</v>
      </c>
      <c r="J5" s="11">
        <v>60000</v>
      </c>
    </row>
    <row r="6" spans="1:10">
      <c r="A6" s="1" t="s">
        <v>211</v>
      </c>
      <c r="B6" t="s">
        <v>24</v>
      </c>
      <c r="C6" t="s">
        <v>25</v>
      </c>
      <c r="D6" t="s">
        <v>26</v>
      </c>
      <c r="E6" s="5">
        <v>5</v>
      </c>
      <c r="F6" s="7" t="s">
        <v>209</v>
      </c>
      <c r="G6" s="8" t="s">
        <v>27</v>
      </c>
      <c r="H6" t="s">
        <v>23</v>
      </c>
      <c r="I6" t="s">
        <v>161</v>
      </c>
      <c r="J6" s="11">
        <v>75000</v>
      </c>
    </row>
    <row r="7" spans="1:10">
      <c r="A7" t="s">
        <v>196</v>
      </c>
      <c r="D7" t="s">
        <v>28</v>
      </c>
      <c r="E7" s="6">
        <v>6</v>
      </c>
      <c r="F7" s="7" t="s">
        <v>29</v>
      </c>
      <c r="G7" s="8" t="s">
        <v>30</v>
      </c>
      <c r="H7" t="s">
        <v>31</v>
      </c>
      <c r="I7" t="s">
        <v>162</v>
      </c>
      <c r="J7" s="11">
        <v>15000</v>
      </c>
    </row>
    <row r="8" spans="1:10">
      <c r="A8" t="s">
        <v>212</v>
      </c>
      <c r="D8" t="s">
        <v>32</v>
      </c>
      <c r="E8" s="5">
        <v>7</v>
      </c>
      <c r="F8" s="7" t="s">
        <v>33</v>
      </c>
      <c r="G8" s="8" t="s">
        <v>34</v>
      </c>
      <c r="H8" t="s">
        <v>35</v>
      </c>
      <c r="I8" t="s">
        <v>163</v>
      </c>
      <c r="J8" s="11">
        <v>45000</v>
      </c>
    </row>
    <row r="9" spans="1:10">
      <c r="A9" t="s">
        <v>213</v>
      </c>
      <c r="D9" t="s">
        <v>36</v>
      </c>
      <c r="E9" s="6">
        <v>8</v>
      </c>
      <c r="F9" s="7" t="s">
        <v>37</v>
      </c>
      <c r="G9" s="8" t="s">
        <v>38</v>
      </c>
      <c r="H9" t="s">
        <v>39</v>
      </c>
      <c r="I9" t="s">
        <v>164</v>
      </c>
      <c r="J9" s="11">
        <v>60000</v>
      </c>
    </row>
    <row r="10" spans="1:10" ht="16.5" customHeight="1">
      <c r="A10" t="s">
        <v>197</v>
      </c>
      <c r="D10" t="s">
        <v>40</v>
      </c>
      <c r="E10" s="5">
        <v>9</v>
      </c>
      <c r="F10" s="7" t="s">
        <v>41</v>
      </c>
      <c r="G10" s="8" t="s">
        <v>42</v>
      </c>
      <c r="H10" t="s">
        <v>31</v>
      </c>
      <c r="I10" t="s">
        <v>165</v>
      </c>
      <c r="J10" s="11">
        <v>75000</v>
      </c>
    </row>
    <row r="11" spans="1:10">
      <c r="D11" t="s">
        <v>43</v>
      </c>
      <c r="E11" s="6">
        <v>10</v>
      </c>
      <c r="F11" s="7" t="s">
        <v>44</v>
      </c>
      <c r="G11" s="8" t="s">
        <v>45</v>
      </c>
      <c r="H11" t="s">
        <v>39</v>
      </c>
    </row>
    <row r="12" spans="1:10">
      <c r="D12" t="s">
        <v>46</v>
      </c>
      <c r="E12" s="5">
        <v>11</v>
      </c>
      <c r="F12" s="7" t="s">
        <v>47</v>
      </c>
      <c r="G12" s="8" t="s">
        <v>48</v>
      </c>
      <c r="H12" t="s">
        <v>39</v>
      </c>
    </row>
    <row r="13" spans="1:10">
      <c r="D13" t="s">
        <v>49</v>
      </c>
      <c r="E13" s="6">
        <v>12</v>
      </c>
      <c r="F13" s="7" t="s">
        <v>50</v>
      </c>
      <c r="G13" s="8" t="s">
        <v>51</v>
      </c>
      <c r="H13" t="s">
        <v>12</v>
      </c>
    </row>
    <row r="14" spans="1:10">
      <c r="D14" t="s">
        <v>52</v>
      </c>
      <c r="E14" s="5">
        <v>13</v>
      </c>
      <c r="F14" s="7" t="s">
        <v>53</v>
      </c>
      <c r="G14" s="8" t="s">
        <v>54</v>
      </c>
      <c r="H14" t="s">
        <v>12</v>
      </c>
    </row>
    <row r="15" spans="1:10">
      <c r="D15" t="s">
        <v>55</v>
      </c>
      <c r="E15" s="6">
        <v>14</v>
      </c>
      <c r="F15" s="7" t="s">
        <v>56</v>
      </c>
      <c r="G15" s="8" t="s">
        <v>57</v>
      </c>
      <c r="H15" t="s">
        <v>12</v>
      </c>
    </row>
    <row r="16" spans="1:10">
      <c r="D16" t="s">
        <v>58</v>
      </c>
      <c r="E16" s="5">
        <v>15</v>
      </c>
      <c r="F16" s="7" t="s">
        <v>59</v>
      </c>
      <c r="G16" s="8" t="s">
        <v>60</v>
      </c>
      <c r="H16" t="s">
        <v>39</v>
      </c>
    </row>
    <row r="17" spans="1:8">
      <c r="A17" t="s">
        <v>150</v>
      </c>
      <c r="B17">
        <v>0</v>
      </c>
      <c r="D17" t="s">
        <v>61</v>
      </c>
      <c r="E17" s="6">
        <v>16</v>
      </c>
      <c r="F17" s="7" t="s">
        <v>62</v>
      </c>
      <c r="G17" s="8" t="s">
        <v>63</v>
      </c>
      <c r="H17" t="s">
        <v>64</v>
      </c>
    </row>
    <row r="18" spans="1:8">
      <c r="A18" t="s">
        <v>200</v>
      </c>
      <c r="B18">
        <v>30000</v>
      </c>
      <c r="D18" t="s">
        <v>65</v>
      </c>
      <c r="E18" s="5">
        <v>17</v>
      </c>
      <c r="F18" s="7" t="s">
        <v>66</v>
      </c>
      <c r="G18" s="8" t="s">
        <v>67</v>
      </c>
      <c r="H18" t="s">
        <v>39</v>
      </c>
    </row>
    <row r="19" spans="1:8">
      <c r="A19" t="s">
        <v>201</v>
      </c>
      <c r="B19">
        <v>45000</v>
      </c>
      <c r="D19" t="s">
        <v>68</v>
      </c>
      <c r="E19" s="6">
        <v>18</v>
      </c>
      <c r="F19" s="7" t="s">
        <v>69</v>
      </c>
      <c r="G19" s="8" t="s">
        <v>70</v>
      </c>
      <c r="H19" t="s">
        <v>39</v>
      </c>
    </row>
    <row r="20" spans="1:8">
      <c r="A20" t="s">
        <v>202</v>
      </c>
      <c r="B20">
        <v>60000</v>
      </c>
      <c r="D20" t="s">
        <v>71</v>
      </c>
      <c r="E20" s="5">
        <v>19</v>
      </c>
      <c r="F20" s="7" t="s">
        <v>72</v>
      </c>
      <c r="G20" s="8" t="s">
        <v>73</v>
      </c>
      <c r="H20" t="s">
        <v>12</v>
      </c>
    </row>
    <row r="21" spans="1:8">
      <c r="A21" t="s">
        <v>203</v>
      </c>
      <c r="B21">
        <v>75000</v>
      </c>
      <c r="D21" t="s">
        <v>74</v>
      </c>
      <c r="E21" s="6">
        <v>20</v>
      </c>
      <c r="F21" s="7" t="s">
        <v>75</v>
      </c>
      <c r="G21" s="8" t="s">
        <v>76</v>
      </c>
      <c r="H21" t="s">
        <v>39</v>
      </c>
    </row>
    <row r="22" spans="1:8">
      <c r="A22" t="s">
        <v>204</v>
      </c>
      <c r="B22">
        <v>15000</v>
      </c>
      <c r="D22" t="s">
        <v>77</v>
      </c>
      <c r="E22" s="5">
        <v>21</v>
      </c>
      <c r="F22" s="7" t="s">
        <v>78</v>
      </c>
      <c r="G22" s="8" t="s">
        <v>79</v>
      </c>
      <c r="H22" t="s">
        <v>31</v>
      </c>
    </row>
    <row r="23" spans="1:8">
      <c r="A23" t="s">
        <v>205</v>
      </c>
      <c r="B23">
        <v>45000</v>
      </c>
      <c r="D23" t="s">
        <v>80</v>
      </c>
      <c r="E23" s="6">
        <v>22</v>
      </c>
      <c r="F23" s="7" t="s">
        <v>81</v>
      </c>
      <c r="G23" s="8" t="s">
        <v>82</v>
      </c>
      <c r="H23" t="s">
        <v>39</v>
      </c>
    </row>
    <row r="24" spans="1:8">
      <c r="A24" t="s">
        <v>206</v>
      </c>
      <c r="B24">
        <v>60000</v>
      </c>
      <c r="D24" t="s">
        <v>83</v>
      </c>
      <c r="E24" s="5">
        <v>23</v>
      </c>
      <c r="F24" s="7" t="s">
        <v>84</v>
      </c>
      <c r="G24" s="8" t="s">
        <v>85</v>
      </c>
      <c r="H24" t="s">
        <v>31</v>
      </c>
    </row>
    <row r="25" spans="1:8">
      <c r="A25" t="s">
        <v>207</v>
      </c>
      <c r="B25">
        <v>75000</v>
      </c>
      <c r="D25" t="s">
        <v>86</v>
      </c>
      <c r="E25" s="6">
        <v>24</v>
      </c>
      <c r="F25" s="7" t="s">
        <v>87</v>
      </c>
      <c r="G25" s="8" t="s">
        <v>88</v>
      </c>
      <c r="H25" t="s">
        <v>31</v>
      </c>
    </row>
    <row r="26" spans="1:8">
      <c r="A26" t="s">
        <v>150</v>
      </c>
      <c r="B26">
        <v>0</v>
      </c>
      <c r="D26" t="s">
        <v>89</v>
      </c>
      <c r="E26" s="5">
        <v>25</v>
      </c>
      <c r="F26" s="7" t="s">
        <v>90</v>
      </c>
      <c r="G26" s="8" t="s">
        <v>91</v>
      </c>
      <c r="H26" t="s">
        <v>39</v>
      </c>
    </row>
    <row r="27" spans="1:8">
      <c r="A27" t="s">
        <v>200</v>
      </c>
      <c r="B27">
        <v>10000</v>
      </c>
      <c r="D27" t="s">
        <v>92</v>
      </c>
      <c r="E27" s="6">
        <v>26</v>
      </c>
      <c r="F27" s="7" t="s">
        <v>93</v>
      </c>
      <c r="G27" s="8" t="s">
        <v>94</v>
      </c>
      <c r="H27" t="s">
        <v>23</v>
      </c>
    </row>
    <row r="28" spans="1:8">
      <c r="A28" t="s">
        <v>201</v>
      </c>
      <c r="B28">
        <v>13000</v>
      </c>
      <c r="D28" t="s">
        <v>95</v>
      </c>
      <c r="E28" s="5">
        <v>27</v>
      </c>
      <c r="F28" s="7" t="s">
        <v>96</v>
      </c>
      <c r="G28" s="8" t="s">
        <v>97</v>
      </c>
      <c r="H28" t="s">
        <v>31</v>
      </c>
    </row>
    <row r="29" spans="1:8">
      <c r="A29" t="s">
        <v>202</v>
      </c>
      <c r="B29">
        <v>17000</v>
      </c>
      <c r="D29" t="s">
        <v>98</v>
      </c>
      <c r="E29" s="6">
        <v>28</v>
      </c>
      <c r="F29" s="7" t="s">
        <v>99</v>
      </c>
      <c r="G29" s="8" t="s">
        <v>100</v>
      </c>
      <c r="H29" t="s">
        <v>35</v>
      </c>
    </row>
    <row r="30" spans="1:8">
      <c r="A30" t="s">
        <v>203</v>
      </c>
      <c r="B30">
        <v>20000</v>
      </c>
      <c r="D30" t="s">
        <v>101</v>
      </c>
      <c r="E30" s="5">
        <v>29</v>
      </c>
      <c r="F30" s="7" t="s">
        <v>102</v>
      </c>
      <c r="G30" s="8" t="s">
        <v>103</v>
      </c>
      <c r="H30" t="s">
        <v>31</v>
      </c>
    </row>
    <row r="31" spans="1:8">
      <c r="D31" t="s">
        <v>104</v>
      </c>
      <c r="E31" s="6">
        <v>30</v>
      </c>
      <c r="F31" s="7" t="s">
        <v>105</v>
      </c>
      <c r="G31" s="8" t="s">
        <v>106</v>
      </c>
      <c r="H31" t="s">
        <v>39</v>
      </c>
    </row>
    <row r="32" spans="1:8">
      <c r="D32" t="s">
        <v>107</v>
      </c>
      <c r="E32" s="5">
        <v>31</v>
      </c>
      <c r="F32" s="7" t="s">
        <v>108</v>
      </c>
      <c r="G32" s="8" t="s">
        <v>109</v>
      </c>
      <c r="H32" t="s">
        <v>12</v>
      </c>
    </row>
    <row r="33" spans="4:8">
      <c r="D33" t="s">
        <v>110</v>
      </c>
      <c r="E33" s="6">
        <v>32</v>
      </c>
      <c r="F33" s="7" t="s">
        <v>111</v>
      </c>
      <c r="G33" s="8" t="s">
        <v>112</v>
      </c>
      <c r="H33" t="s">
        <v>39</v>
      </c>
    </row>
    <row r="34" spans="4:8">
      <c r="D34" t="s">
        <v>113</v>
      </c>
      <c r="E34" s="5">
        <v>33</v>
      </c>
      <c r="F34" t="s">
        <v>114</v>
      </c>
      <c r="G34" s="8" t="s">
        <v>142</v>
      </c>
      <c r="H34" t="s">
        <v>17</v>
      </c>
    </row>
    <row r="35" spans="4:8">
      <c r="D35" t="s">
        <v>115</v>
      </c>
      <c r="E35" s="6">
        <v>34</v>
      </c>
      <c r="F35" t="s">
        <v>116</v>
      </c>
      <c r="G35" s="8" t="s">
        <v>151</v>
      </c>
      <c r="H35" t="s">
        <v>12</v>
      </c>
    </row>
    <row r="36" spans="4:8">
      <c r="D36" t="s">
        <v>117</v>
      </c>
      <c r="E36" s="5">
        <v>35</v>
      </c>
      <c r="F36" t="s">
        <v>118</v>
      </c>
      <c r="G36" s="8" t="s">
        <v>143</v>
      </c>
      <c r="H36" t="s">
        <v>39</v>
      </c>
    </row>
    <row r="37" spans="4:8">
      <c r="D37" t="s">
        <v>119</v>
      </c>
      <c r="E37" s="6">
        <v>36</v>
      </c>
      <c r="F37" t="s">
        <v>120</v>
      </c>
      <c r="G37" s="8" t="s">
        <v>144</v>
      </c>
      <c r="H37" t="s">
        <v>39</v>
      </c>
    </row>
    <row r="38" spans="4:8">
      <c r="D38" t="s">
        <v>121</v>
      </c>
      <c r="E38" s="5">
        <v>37</v>
      </c>
      <c r="F38" t="s">
        <v>122</v>
      </c>
      <c r="G38" s="8" t="s">
        <v>145</v>
      </c>
      <c r="H38" t="s">
        <v>64</v>
      </c>
    </row>
    <row r="39" spans="4:8">
      <c r="D39" t="s">
        <v>123</v>
      </c>
      <c r="E39" s="6">
        <v>38</v>
      </c>
      <c r="F39" t="s">
        <v>124</v>
      </c>
      <c r="G39" s="2"/>
    </row>
    <row r="40" spans="4:8">
      <c r="D40" t="s">
        <v>125</v>
      </c>
      <c r="E40" s="5">
        <v>39</v>
      </c>
      <c r="F40" t="s">
        <v>126</v>
      </c>
      <c r="G40" s="8" t="s">
        <v>146</v>
      </c>
      <c r="H40" t="s">
        <v>39</v>
      </c>
    </row>
    <row r="41" spans="4:8">
      <c r="D41" t="s">
        <v>127</v>
      </c>
      <c r="E41" s="6">
        <v>40</v>
      </c>
      <c r="F41" t="s">
        <v>128</v>
      </c>
      <c r="G41" s="9" t="s">
        <v>147</v>
      </c>
      <c r="H41" s="10" t="s">
        <v>31</v>
      </c>
    </row>
    <row r="42" spans="4:8">
      <c r="D42" t="s">
        <v>129</v>
      </c>
      <c r="E42" s="5">
        <v>41</v>
      </c>
      <c r="F42" t="s">
        <v>130</v>
      </c>
      <c r="G42" s="9" t="s">
        <v>148</v>
      </c>
      <c r="H42" s="10" t="s">
        <v>12</v>
      </c>
    </row>
    <row r="43" spans="4:8">
      <c r="D43" t="s">
        <v>131</v>
      </c>
      <c r="E43" s="6">
        <v>42</v>
      </c>
      <c r="F43" t="s">
        <v>132</v>
      </c>
      <c r="G43" s="9" t="s">
        <v>149</v>
      </c>
      <c r="H43" s="10" t="s">
        <v>31</v>
      </c>
    </row>
    <row r="44" spans="4:8">
      <c r="D44" t="s">
        <v>133</v>
      </c>
      <c r="E44" s="5">
        <v>43</v>
      </c>
      <c r="F44" t="s">
        <v>134</v>
      </c>
      <c r="G44" s="3" t="s">
        <v>152</v>
      </c>
      <c r="H44" s="10" t="s">
        <v>39</v>
      </c>
    </row>
    <row r="45" spans="4:8">
      <c r="D45" t="s">
        <v>135</v>
      </c>
      <c r="E45" s="6">
        <v>44</v>
      </c>
      <c r="F45" t="s">
        <v>136</v>
      </c>
      <c r="G45" s="3" t="s">
        <v>153</v>
      </c>
      <c r="H45" s="10" t="s">
        <v>31</v>
      </c>
    </row>
    <row r="46" spans="4:8">
      <c r="D46" t="s">
        <v>182</v>
      </c>
      <c r="E46" s="5">
        <v>45</v>
      </c>
      <c r="F46" t="s">
        <v>137</v>
      </c>
      <c r="G46" s="3" t="s">
        <v>154</v>
      </c>
      <c r="H46" s="10" t="s">
        <v>31</v>
      </c>
    </row>
    <row r="47" spans="4:8">
      <c r="D47" t="s">
        <v>138</v>
      </c>
      <c r="E47" s="6">
        <v>46</v>
      </c>
      <c r="F47" t="s">
        <v>139</v>
      </c>
      <c r="G47" s="3" t="s">
        <v>156</v>
      </c>
      <c r="H47" s="10" t="s">
        <v>64</v>
      </c>
    </row>
    <row r="48" spans="4:8">
      <c r="D48" t="s">
        <v>140</v>
      </c>
      <c r="E48" s="5">
        <v>47</v>
      </c>
      <c r="F48" t="s">
        <v>141</v>
      </c>
      <c r="G48" s="3" t="s">
        <v>155</v>
      </c>
      <c r="H48" s="10" t="s">
        <v>39</v>
      </c>
    </row>
    <row r="49" spans="1:8">
      <c r="A49" s="12" t="s">
        <v>178</v>
      </c>
      <c r="D49" t="s">
        <v>166</v>
      </c>
      <c r="E49" s="6">
        <v>48</v>
      </c>
      <c r="F49" t="s">
        <v>172</v>
      </c>
      <c r="G49" s="13" t="s">
        <v>180</v>
      </c>
      <c r="H49" s="10" t="s">
        <v>23</v>
      </c>
    </row>
    <row r="50" spans="1:8">
      <c r="D50" t="s">
        <v>167</v>
      </c>
      <c r="E50" s="5">
        <v>49</v>
      </c>
      <c r="F50" t="s">
        <v>173</v>
      </c>
    </row>
    <row r="51" spans="1:8">
      <c r="D51" t="s">
        <v>168</v>
      </c>
      <c r="E51" s="6">
        <v>50</v>
      </c>
      <c r="F51" t="s">
        <v>174</v>
      </c>
    </row>
    <row r="52" spans="1:8">
      <c r="D52" t="s">
        <v>169</v>
      </c>
      <c r="E52" s="5">
        <v>51</v>
      </c>
      <c r="F52" t="s">
        <v>175</v>
      </c>
      <c r="G52" s="13" t="s">
        <v>181</v>
      </c>
      <c r="H52" t="s">
        <v>64</v>
      </c>
    </row>
    <row r="53" spans="1:8">
      <c r="D53" t="s">
        <v>170</v>
      </c>
      <c r="E53" s="6">
        <v>52</v>
      </c>
      <c r="F53" t="s">
        <v>176</v>
      </c>
      <c r="G53" s="13" t="s">
        <v>179</v>
      </c>
      <c r="H53" t="s">
        <v>39</v>
      </c>
    </row>
    <row r="54" spans="1:8">
      <c r="D54" t="s">
        <v>171</v>
      </c>
      <c r="E54" s="5">
        <v>53</v>
      </c>
      <c r="F54" t="s">
        <v>177</v>
      </c>
    </row>
    <row r="55" spans="1:8">
      <c r="D55" t="s">
        <v>191</v>
      </c>
      <c r="E55" s="6">
        <v>54</v>
      </c>
      <c r="F55" t="s">
        <v>192</v>
      </c>
      <c r="G55" s="13" t="s">
        <v>193</v>
      </c>
      <c r="H55" t="s">
        <v>194</v>
      </c>
    </row>
    <row r="56" spans="1:8">
      <c r="D56" t="s">
        <v>184</v>
      </c>
      <c r="E56" s="5">
        <v>55</v>
      </c>
      <c r="F56" t="s">
        <v>187</v>
      </c>
      <c r="G56" s="13" t="s">
        <v>195</v>
      </c>
      <c r="H56" t="s">
        <v>17</v>
      </c>
    </row>
    <row r="57" spans="1:8">
      <c r="D57" t="s">
        <v>185</v>
      </c>
      <c r="E57" s="6">
        <v>56</v>
      </c>
      <c r="F57" t="s">
        <v>188</v>
      </c>
    </row>
    <row r="58" spans="1:8">
      <c r="D58" t="s">
        <v>186</v>
      </c>
      <c r="E58" s="5">
        <v>57</v>
      </c>
      <c r="F58" t="s">
        <v>189</v>
      </c>
      <c r="G58" s="13" t="s">
        <v>190</v>
      </c>
      <c r="H58" t="s">
        <v>12</v>
      </c>
    </row>
  </sheetData>
  <phoneticPr fontId="8" type="noConversion"/>
  <pageMargins left="0.75" right="0.75" top="1" bottom="1" header="0" footer="0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727246401F654080EB04D3587AA69D" ma:contentTypeVersion="1" ma:contentTypeDescription="Crear nuevo documento." ma:contentTypeScope="" ma:versionID="3f846af0f952eaab8d9911461f74e4d0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0b85dce115edaa5d1911cb96bd2a399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65CF07A-F671-4C45-B7F7-B0A93DC5FAA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554FDDF-2E1D-48FE-9EAC-46F88A4B9B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56EB70-9A19-4A62-A738-BB99E25E6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13</vt:i4>
      </vt:variant>
    </vt:vector>
  </HeadingPairs>
  <TitlesOfParts>
    <vt:vector size="28" baseType="lpstr">
      <vt:lpstr>TABLERO</vt:lpstr>
      <vt:lpstr>Anexo 5</vt:lpstr>
      <vt:lpstr>ENERO</vt:lpstr>
      <vt:lpstr>FEB</vt:lpstr>
      <vt:lpstr>MAR</vt:lpstr>
      <vt:lpstr>ABR</vt:lpstr>
      <vt:lpstr>MAY</vt:lpstr>
      <vt:lpstr>JUN</vt:lpstr>
      <vt:lpstr>JUL</vt:lpstr>
      <vt:lpstr>AGO</vt:lpstr>
      <vt:lpstr>SEP</vt:lpstr>
      <vt:lpstr>OCT</vt:lpstr>
      <vt:lpstr>NOV</vt:lpstr>
      <vt:lpstr>DIC</vt:lpstr>
      <vt:lpstr>Catálogo</vt:lpstr>
      <vt:lpstr>ABR!Área_de_impresión</vt:lpstr>
      <vt:lpstr>AGO!Área_de_impresión</vt:lpstr>
      <vt:lpstr>'Anexo 5'!Área_de_impresión</vt:lpstr>
      <vt:lpstr>DIC!Área_de_impresión</vt:lpstr>
      <vt:lpstr>ENERO!Área_de_impresión</vt:lpstr>
      <vt:lpstr>FEB!Área_de_impresión</vt:lpstr>
      <vt:lpstr>JUL!Área_de_impresión</vt:lpstr>
      <vt:lpstr>JUN!Área_de_impresión</vt:lpstr>
      <vt:lpstr>MAR!Área_de_impresión</vt:lpstr>
      <vt:lpstr>MAY!Área_de_impresión</vt:lpstr>
      <vt:lpstr>NOV!Área_de_impresión</vt:lpstr>
      <vt:lpstr>OCT!Área_de_impresión</vt:lpstr>
      <vt:lpstr>SEP!Área_de_impresión</vt:lpstr>
    </vt:vector>
  </TitlesOfParts>
  <Company>BANSEFI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DE PROYECTOS</dc:creator>
  <cp:lastModifiedBy>Natasha GO</cp:lastModifiedBy>
  <cp:lastPrinted>2021-07-01T14:44:00Z</cp:lastPrinted>
  <dcterms:created xsi:type="dcterms:W3CDTF">2003-03-14T14:46:19Z</dcterms:created>
  <dcterms:modified xsi:type="dcterms:W3CDTF">2021-08-17T19:16:28Z</dcterms:modified>
</cp:coreProperties>
</file>