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FINAL\PrototiposRegistroTablero\"/>
    </mc:Choice>
  </mc:AlternateContent>
  <xr:revisionPtr revIDLastSave="0" documentId="13_ncr:1_{25669F91-A8E6-4545-8645-F987E768AF4C}" xr6:coauthVersionLast="46" xr6:coauthVersionMax="46" xr10:uidLastSave="{00000000-0000-0000-0000-000000000000}"/>
  <bookViews>
    <workbookView xWindow="-120" yWindow="-120" windowWidth="19440" windowHeight="11160" activeTab="1" xr2:uid="{00000000-000D-0000-FFFF-FFFF00000000}"/>
  </bookViews>
  <sheets>
    <sheet name="Cerdos en Destete" sheetId="1" r:id="rId1"/>
    <sheet name="Cerdos en Engorda" sheetId="2" r:id="rId2"/>
    <sheet name="Muer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H3" i="3"/>
  <c r="F4" i="3"/>
  <c r="G4" i="3" s="1"/>
  <c r="H4" i="3"/>
  <c r="I4" i="3" s="1"/>
  <c r="F5" i="3"/>
  <c r="G5" i="3" s="1"/>
  <c r="H5" i="3"/>
  <c r="I5" i="3" s="1"/>
  <c r="F6" i="3"/>
  <c r="G6" i="3" s="1"/>
  <c r="H6" i="3"/>
  <c r="I6" i="3" s="1"/>
  <c r="F7" i="3"/>
  <c r="G7" i="3" s="1"/>
  <c r="H7" i="3"/>
  <c r="F8" i="3"/>
  <c r="G8" i="3" s="1"/>
  <c r="H8" i="3"/>
  <c r="I8" i="3" s="1"/>
  <c r="F9" i="3"/>
  <c r="G9" i="3" s="1"/>
  <c r="H9" i="3"/>
  <c r="I9" i="3" s="1"/>
  <c r="F10" i="3"/>
  <c r="G10" i="3" s="1"/>
  <c r="H10" i="3"/>
  <c r="I10" i="3" s="1"/>
  <c r="F11" i="3"/>
  <c r="G11" i="3" s="1"/>
  <c r="H11" i="3"/>
  <c r="I11" i="3"/>
  <c r="F12" i="3"/>
  <c r="G12" i="3" s="1"/>
  <c r="H12" i="3"/>
  <c r="I12" i="3" s="1"/>
  <c r="F13" i="3"/>
  <c r="G13" i="3" s="1"/>
  <c r="H13" i="3"/>
  <c r="I13" i="3" s="1"/>
  <c r="F14" i="3"/>
  <c r="G14" i="3" s="1"/>
  <c r="H14" i="3"/>
  <c r="I14" i="3" s="1"/>
  <c r="F15" i="3"/>
  <c r="G15" i="3" s="1"/>
  <c r="H15" i="3"/>
  <c r="I15" i="3" s="1"/>
  <c r="F16" i="3"/>
  <c r="G16" i="3" s="1"/>
  <c r="H16" i="3"/>
  <c r="I16" i="3" s="1"/>
  <c r="F17" i="3"/>
  <c r="H17" i="3"/>
  <c r="I17" i="3" s="1"/>
  <c r="F18" i="3"/>
  <c r="G18" i="3" s="1"/>
  <c r="H18" i="3"/>
  <c r="I18" i="3" s="1"/>
  <c r="F19" i="3"/>
  <c r="G19" i="3" s="1"/>
  <c r="H19" i="3"/>
  <c r="I19" i="3" s="1"/>
  <c r="F20" i="3"/>
  <c r="G20" i="3" s="1"/>
  <c r="H20" i="3"/>
  <c r="I20" i="3" s="1"/>
  <c r="F21" i="3"/>
  <c r="G21" i="3" s="1"/>
  <c r="H21" i="3"/>
  <c r="I21" i="3" s="1"/>
  <c r="F22" i="3"/>
  <c r="G22" i="3" s="1"/>
  <c r="H22" i="3"/>
  <c r="I22" i="3" s="1"/>
  <c r="F23" i="3"/>
  <c r="G23" i="3" s="1"/>
  <c r="H23" i="3"/>
  <c r="J23" i="3" s="1"/>
  <c r="K23" i="3" s="1"/>
  <c r="J14" i="3" l="1"/>
  <c r="J3" i="3"/>
  <c r="K3" i="3" s="1"/>
  <c r="J7" i="3"/>
  <c r="K7" i="3" s="1"/>
  <c r="K14" i="3"/>
  <c r="J9" i="3"/>
  <c r="K9" i="3" s="1"/>
  <c r="J17" i="3"/>
  <c r="K17" i="3" s="1"/>
  <c r="I3" i="3"/>
  <c r="J21" i="3"/>
  <c r="K21" i="3" s="1"/>
  <c r="J19" i="3"/>
  <c r="K19" i="3" s="1"/>
  <c r="J15" i="3"/>
  <c r="K15" i="3" s="1"/>
  <c r="I23" i="3"/>
  <c r="G17" i="3"/>
  <c r="J13" i="3"/>
  <c r="K13" i="3" s="1"/>
  <c r="J11" i="3"/>
  <c r="K11" i="3" s="1"/>
  <c r="I7" i="3"/>
  <c r="J5" i="3"/>
  <c r="K5" i="3" s="1"/>
  <c r="J22" i="3"/>
  <c r="K22" i="3" s="1"/>
  <c r="J18" i="3"/>
  <c r="K18" i="3" s="1"/>
  <c r="J10" i="3"/>
  <c r="K10" i="3" s="1"/>
  <c r="J20" i="3"/>
  <c r="K20" i="3" s="1"/>
  <c r="J16" i="3"/>
  <c r="K16" i="3" s="1"/>
  <c r="J12" i="3"/>
  <c r="K12" i="3" s="1"/>
  <c r="J8" i="3"/>
  <c r="K8" i="3" s="1"/>
  <c r="J4" i="3"/>
  <c r="K4" i="3" s="1"/>
  <c r="J6" i="3"/>
  <c r="K6" i="3" s="1"/>
</calcChain>
</file>

<file path=xl/sharedStrings.xml><?xml version="1.0" encoding="utf-8"?>
<sst xmlns="http://schemas.openxmlformats.org/spreadsheetml/2006/main" count="111" uniqueCount="46">
  <si>
    <t>Capa</t>
  </si>
  <si>
    <t>Kilos Vendidos</t>
  </si>
  <si>
    <t>Cabezas Vendidos</t>
  </si>
  <si>
    <t>Importe Venta</t>
  </si>
  <si>
    <t>Importe Costo</t>
  </si>
  <si>
    <t>No. Cerdos van Engorda</t>
  </si>
  <si>
    <t>No. Cerdos llegan a Destete</t>
  </si>
  <si>
    <t>Kilos llegada a Destete</t>
  </si>
  <si>
    <t>Alimento consumido</t>
  </si>
  <si>
    <t>Costo Alimento</t>
  </si>
  <si>
    <t>Incio Destete</t>
  </si>
  <si>
    <t>Fin Destete</t>
  </si>
  <si>
    <t>Fecha transpaso a engorda</t>
  </si>
  <si>
    <t>Alimento Consumido</t>
  </si>
  <si>
    <t>Costo Med. Preventivo</t>
  </si>
  <si>
    <t>Costo Med. Correctivo</t>
  </si>
  <si>
    <t>Costo Med. General</t>
  </si>
  <si>
    <t>Ultima Fecha Venta</t>
  </si>
  <si>
    <t>Gasto</t>
  </si>
  <si>
    <t>Cerdo Engorda (Al finalizar venta de capa)</t>
  </si>
  <si>
    <t>Fecha</t>
  </si>
  <si>
    <t>No. Muertes</t>
  </si>
  <si>
    <t>Kilos</t>
  </si>
  <si>
    <t>Muerte</t>
  </si>
  <si>
    <t>GV1-32-060820</t>
  </si>
  <si>
    <t>GV1-33-110820</t>
  </si>
  <si>
    <t>GV1-34-170820</t>
  </si>
  <si>
    <t>GV1-40-230920</t>
  </si>
  <si>
    <t>GV4-28-080720</t>
  </si>
  <si>
    <t>GV1-01-010120</t>
  </si>
  <si>
    <t>GV5-34-200820</t>
  </si>
  <si>
    <t>GV5-39-210920</t>
  </si>
  <si>
    <t>GV5-37-070920</t>
  </si>
  <si>
    <t>GV1-08-210220</t>
  </si>
  <si>
    <t>GV1-26-230620</t>
  </si>
  <si>
    <t>GV1-27-300620</t>
  </si>
  <si>
    <t>GV1-30-170720</t>
  </si>
  <si>
    <t>GV1-31-300720</t>
  </si>
  <si>
    <t>GV1-38-120920</t>
  </si>
  <si>
    <t>GV1-41-041020</t>
  </si>
  <si>
    <t>GV1-42-131020</t>
  </si>
  <si>
    <t>GV1-43-201020</t>
  </si>
  <si>
    <t>GV1-44-201020</t>
  </si>
  <si>
    <t>GV4-26-190620</t>
  </si>
  <si>
    <t>Kilos Salida de  Destete</t>
  </si>
  <si>
    <t>Fecha de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</si>
</sst>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entury Gothic"/>
      <family val="2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4"/>
      <color theme="0"/>
      <name val="Century Gothic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6D25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C61"/>
        <bgColor indexed="64"/>
      </patternFill>
    </fill>
  </fills>
  <borders count="3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14" fontId="0" fillId="0" borderId="0" xfId="0" applyNumberFormat="1"/>
    <xf numFmtId="44" fontId="4" fillId="0" borderId="2" xfId="1" applyFont="1" applyFill="1" applyBorder="1" applyAlignment="1">
      <alignment horizontal="center"/>
    </xf>
    <xf numFmtId="44" fontId="4" fillId="7" borderId="2" xfId="1" applyFont="1" applyFill="1" applyBorder="1" applyAlignment="1">
      <alignment horizontal="center"/>
    </xf>
    <xf numFmtId="44" fontId="0" fillId="0" borderId="0" xfId="1" applyFont="1"/>
    <xf numFmtId="44" fontId="4" fillId="8" borderId="2" xfId="1" applyFont="1" applyFill="1" applyBorder="1" applyAlignment="1">
      <alignment horizontal="center"/>
    </xf>
    <xf numFmtId="44" fontId="4" fillId="9" borderId="2" xfId="1" applyFont="1" applyFill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11" borderId="0" xfId="0" applyFont="1" applyFill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0" fillId="0" borderId="0" xfId="0" applyNumberFormat="1"/>
    <xf numFmtId="0" fontId="2" fillId="4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14">
    <dxf>
      <border outline="0">
        <top style="thin">
          <color theme="8" tint="-0.499984740745262"/>
        </top>
      </border>
    </dxf>
    <dxf>
      <border outline="0">
        <bottom style="thin">
          <color theme="8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rgb="FFFF6C6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/>
        <bottom/>
      </border>
    </dxf>
    <dxf>
      <border outline="0">
        <top style="thin">
          <color theme="8" tint="-0.499984740745262"/>
        </top>
      </border>
    </dxf>
    <dxf>
      <border outline="0">
        <bottom style="thin">
          <color theme="8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/>
        <bottom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8" tint="-0.499984740745262"/>
        </top>
      </border>
    </dxf>
    <dxf>
      <border outline="0">
        <bottom style="thin">
          <color theme="8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rgb="FFFF99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/>
        <bottom/>
      </border>
    </dxf>
    <dxf>
      <numFmt numFmtId="3" formatCode="#,##0"/>
    </dxf>
    <dxf>
      <border outline="0">
        <top style="thin">
          <color theme="8" tint="-0.499984740745262"/>
        </top>
      </border>
    </dxf>
    <dxf>
      <border outline="0">
        <bottom style="thin">
          <color theme="8" tint="-0.499984740745262"/>
        </bottom>
      </border>
    </dxf>
  </dxfs>
  <tableStyles count="0" defaultTableStyle="TableStyleMedium2" defaultPivotStyle="PivotStyleLight16"/>
  <colors>
    <mruColors>
      <color rgb="FFFF6C61"/>
      <color rgb="FF0066FF"/>
      <color rgb="FF36D25F"/>
      <color rgb="FFF23A2C"/>
      <color rgb="FF24E44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BBB96-BF27-4FA9-8CD9-EC1B34BB26B9}" name="InicioDestete" displayName="InicioDestete" ref="A2:D22" totalsRowShown="0" headerRowBorderDxfId="13" tableBorderDxfId="12">
  <autoFilter ref="A2:D22" xr:uid="{39FF341A-BA77-4F10-9E8E-749B29157F36}"/>
  <tableColumns count="4">
    <tableColumn id="1" xr3:uid="{5D9BD696-4E5C-4BD6-8BAD-E4D12571B563}" name="Capa"/>
    <tableColumn id="4" xr3:uid="{67F273E5-3E90-4C8F-8483-7C5E992DE567}" name="Fecha de Entrada"/>
    <tableColumn id="2" xr3:uid="{94A4856C-28C6-4EBC-9BD7-991D3330B270}" name="No. Cerdos llegan a Destete"/>
    <tableColumn id="3" xr3:uid="{5ABB1250-123D-4A54-A527-3178FF11D096}" name="Kilos llegada a Destete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AA869-4768-403C-B464-B8E4B754D479}" name="FinDestete" displayName="FinDestete" ref="F2:K22" totalsRowShown="0" headerRowDxfId="10" headerRowBorderDxfId="9" tableBorderDxfId="8">
  <autoFilter ref="F2:K22" xr:uid="{FB5E409C-805A-48AC-A2B8-B35110DE321D}"/>
  <tableColumns count="6">
    <tableColumn id="1" xr3:uid="{70EF5663-423C-4F45-A70A-2A358422DA8D}" name="Capa"/>
    <tableColumn id="2" xr3:uid="{895652A7-CEEC-42F0-8BC3-6278C6F9ADBE}" name="No. Cerdos van Engorda"/>
    <tableColumn id="3" xr3:uid="{3EB72128-7CBC-44BA-8AD2-D95643DD05E3}" name="Kilos Salida de  Destete"/>
    <tableColumn id="4" xr3:uid="{4323ED1A-8C8E-483D-AACB-983164A03627}" name="Alimento consumido"/>
    <tableColumn id="5" xr3:uid="{B4F7282A-8C79-4490-8FD8-DA1697B9DF33}" name="Costo Alimento" dataDxfId="7" dataCellStyle="Moneda"/>
    <tableColumn id="7" xr3:uid="{F49CE574-6190-4632-8562-87F735E19F8F}" name="Fecha transpaso a engorda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37D8A-11F8-4E6C-9701-8BB123FB48F3}" name="Engorda" displayName="Engorda" ref="A2:L22" totalsRowShown="0" headerRowDxfId="5" headerRowBorderDxfId="4" tableBorderDxfId="3">
  <autoFilter ref="A2:L22" xr:uid="{08B643A4-E53D-4751-BA89-6E4CFD24B581}"/>
  <tableColumns count="12">
    <tableColumn id="1" xr3:uid="{EA5987A4-1EC2-4D2E-B641-8812D45E9E82}" name="Capa"/>
    <tableColumn id="2" xr3:uid="{EE7561E2-8198-49F7-8B5A-6EBB91D33612}" name="Kilos Vendidos"/>
    <tableColumn id="3" xr3:uid="{E112D12F-BC10-4DCD-A949-3EBE61CF711E}" name="Cabezas Vendidos"/>
    <tableColumn id="4" xr3:uid="{5FBA5528-533F-4AC8-89BE-62E80D722919}" name="Ultima Fecha Venta"/>
    <tableColumn id="5" xr3:uid="{D513E5BD-B120-4712-86A0-FF97030DBBF5}" name="Importe Venta" dataCellStyle="Moneda"/>
    <tableColumn id="6" xr3:uid="{6929DF0D-08AF-4304-860A-3A82E119DC03}" name="Importe Costo" dataCellStyle="Moneda"/>
    <tableColumn id="7" xr3:uid="{4FF6EA3C-0C50-4A7F-A027-C72F080BA76A}" name="Gasto" dataCellStyle="Moneda"/>
    <tableColumn id="8" xr3:uid="{AA3C48FE-8BB5-47CA-82E3-5500F6AE52A9}" name="Alimento Consumido"/>
    <tableColumn id="9" xr3:uid="{AACACA1A-E54F-4672-A393-0AC61B1A3B1F}" name="Costo Alimento" dataCellStyle="Moneda"/>
    <tableColumn id="10" xr3:uid="{DF1A600C-91AB-4310-AB6A-F0B73919D8F1}" name="Costo Med. Preventivo" dataCellStyle="Moneda"/>
    <tableColumn id="11" xr3:uid="{C746AF78-6E64-44F0-BA60-0BBE3DC3EAF2}" name="Costo Med. Correctivo" dataCellStyle="Moneda"/>
    <tableColumn id="12" xr3:uid="{D37A2348-EFD6-4D4F-9200-F0171D621466}" name="Costo Med. General" dataCellStyle="Moneda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BE2BEB-C803-4857-9F48-D878B407EBB0}" name="MuerteCerdo" displayName="MuerteCerdo" ref="A2:D23" totalsRowShown="0" headerRowDxfId="2" headerRowBorderDxfId="1" tableBorderDxfId="0">
  <autoFilter ref="A2:D23" xr:uid="{EDF9D112-F90B-4960-B6AF-354F6347DBC4}"/>
  <tableColumns count="4">
    <tableColumn id="1" xr3:uid="{DFFD7055-F0E3-47F1-8B04-FFC32F2996DC}" name="Capa"/>
    <tableColumn id="2" xr3:uid="{B5EA53EC-5E83-4990-A207-367A67A41C84}" name="Fecha"/>
    <tableColumn id="3" xr3:uid="{6E498805-A9BC-40E2-9502-864079603082}" name="No. Muertes"/>
    <tableColumn id="4" xr3:uid="{4040F0AD-A9A8-45D2-B0F1-32CBB69BF7E9}" name="Kilo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opLeftCell="F1" zoomScaleNormal="100" workbookViewId="0">
      <selection activeCell="J5" sqref="J5"/>
    </sheetView>
  </sheetViews>
  <sheetFormatPr baseColWidth="10" defaultColWidth="9.140625" defaultRowHeight="15" x14ac:dyDescent="0.25"/>
  <cols>
    <col min="1" max="1" width="16.7109375" customWidth="1"/>
    <col min="2" max="2" width="24.7109375" customWidth="1"/>
    <col min="3" max="3" width="34.5703125" customWidth="1"/>
    <col min="4" max="4" width="28.7109375" customWidth="1"/>
    <col min="5" max="6" width="22.140625" customWidth="1"/>
    <col min="7" max="7" width="27.140625" bestFit="1" customWidth="1"/>
    <col min="8" max="8" width="35.7109375" bestFit="1" customWidth="1"/>
    <col min="9" max="9" width="22.28515625" customWidth="1"/>
    <col min="10" max="10" width="21.85546875" customWidth="1"/>
    <col min="11" max="11" width="33.85546875" customWidth="1"/>
    <col min="12" max="12" width="21.85546875" customWidth="1"/>
    <col min="13" max="13" width="14.140625" bestFit="1" customWidth="1"/>
    <col min="14" max="14" width="17.140625" bestFit="1" customWidth="1"/>
    <col min="15" max="15" width="13.85546875" bestFit="1" customWidth="1"/>
    <col min="16" max="16" width="13.5703125" bestFit="1" customWidth="1"/>
    <col min="17" max="17" width="21" bestFit="1" customWidth="1"/>
  </cols>
  <sheetData>
    <row r="1" spans="1:15" ht="21" x14ac:dyDescent="0.35">
      <c r="A1" s="24" t="s">
        <v>10</v>
      </c>
      <c r="B1" s="24"/>
      <c r="C1" s="24"/>
      <c r="D1" s="24"/>
      <c r="F1" s="25" t="s">
        <v>11</v>
      </c>
      <c r="G1" s="25"/>
      <c r="H1" s="25"/>
      <c r="I1" s="25"/>
      <c r="J1" s="25"/>
      <c r="K1" s="25"/>
    </row>
    <row r="2" spans="1:15" x14ac:dyDescent="0.25">
      <c r="A2" s="3" t="s">
        <v>0</v>
      </c>
      <c r="B2" s="4" t="s">
        <v>45</v>
      </c>
      <c r="C2" s="4" t="s">
        <v>6</v>
      </c>
      <c r="D2" s="4" t="s">
        <v>7</v>
      </c>
      <c r="E2" s="1"/>
      <c r="F2" s="5" t="s">
        <v>0</v>
      </c>
      <c r="G2" s="6" t="s">
        <v>5</v>
      </c>
      <c r="H2" s="6" t="s">
        <v>44</v>
      </c>
      <c r="I2" s="6" t="s">
        <v>8</v>
      </c>
      <c r="J2" s="6" t="s">
        <v>9</v>
      </c>
      <c r="K2" s="6" t="s">
        <v>12</v>
      </c>
      <c r="L2" s="1"/>
    </row>
    <row r="3" spans="1:15" x14ac:dyDescent="0.25">
      <c r="A3" t="s">
        <v>24</v>
      </c>
      <c r="B3" s="12">
        <v>44049</v>
      </c>
      <c r="C3">
        <v>115</v>
      </c>
      <c r="D3" s="18">
        <v>524</v>
      </c>
      <c r="F3" t="s">
        <v>24</v>
      </c>
      <c r="G3">
        <v>111</v>
      </c>
      <c r="H3">
        <v>1365</v>
      </c>
      <c r="I3">
        <v>1205</v>
      </c>
      <c r="J3" s="15">
        <v>125464</v>
      </c>
      <c r="K3" s="12">
        <v>44099.71</v>
      </c>
      <c r="N3" s="20"/>
      <c r="O3" s="20"/>
    </row>
    <row r="4" spans="1:15" x14ac:dyDescent="0.25">
      <c r="A4" t="s">
        <v>26</v>
      </c>
      <c r="B4" s="12">
        <v>44060</v>
      </c>
      <c r="C4">
        <v>6</v>
      </c>
      <c r="D4" s="18">
        <v>38</v>
      </c>
      <c r="F4" t="s">
        <v>26</v>
      </c>
      <c r="G4">
        <v>6</v>
      </c>
      <c r="H4">
        <v>64.5</v>
      </c>
      <c r="I4">
        <v>897</v>
      </c>
      <c r="J4" s="15">
        <v>8746</v>
      </c>
      <c r="K4" s="12">
        <v>44111</v>
      </c>
      <c r="N4" s="20"/>
      <c r="O4" s="20"/>
    </row>
    <row r="5" spans="1:15" x14ac:dyDescent="0.25">
      <c r="A5" t="s">
        <v>27</v>
      </c>
      <c r="B5" s="12">
        <v>44097</v>
      </c>
      <c r="C5">
        <v>4</v>
      </c>
      <c r="D5" s="18">
        <v>32</v>
      </c>
      <c r="F5" t="s">
        <v>27</v>
      </c>
      <c r="G5">
        <v>2</v>
      </c>
      <c r="H5">
        <v>16.8</v>
      </c>
      <c r="I5">
        <v>634</v>
      </c>
      <c r="J5" s="15">
        <v>3644</v>
      </c>
      <c r="K5" s="12">
        <v>44147</v>
      </c>
      <c r="N5" s="20"/>
      <c r="O5" s="20"/>
    </row>
    <row r="6" spans="1:15" x14ac:dyDescent="0.25">
      <c r="A6" t="s">
        <v>28</v>
      </c>
      <c r="B6" s="12">
        <v>44020</v>
      </c>
      <c r="C6">
        <v>9</v>
      </c>
      <c r="D6" s="18">
        <v>57</v>
      </c>
      <c r="F6" t="s">
        <v>28</v>
      </c>
      <c r="G6">
        <v>7</v>
      </c>
      <c r="H6">
        <v>142.80000000000001</v>
      </c>
      <c r="I6">
        <v>1020</v>
      </c>
      <c r="J6" s="15">
        <v>128924</v>
      </c>
      <c r="K6" s="12">
        <v>44074</v>
      </c>
      <c r="N6" s="20"/>
      <c r="O6" s="20"/>
    </row>
    <row r="7" spans="1:15" x14ac:dyDescent="0.25">
      <c r="A7" t="s">
        <v>29</v>
      </c>
      <c r="B7" s="12">
        <v>43831</v>
      </c>
      <c r="C7">
        <v>4</v>
      </c>
      <c r="D7" s="18">
        <v>37</v>
      </c>
      <c r="F7" t="s">
        <v>29</v>
      </c>
      <c r="G7">
        <v>2</v>
      </c>
      <c r="H7">
        <v>58.25</v>
      </c>
      <c r="I7">
        <v>354</v>
      </c>
      <c r="J7" s="15">
        <v>2024</v>
      </c>
      <c r="K7" s="12">
        <v>43881</v>
      </c>
      <c r="N7" s="20"/>
      <c r="O7" s="20"/>
    </row>
    <row r="8" spans="1:15" x14ac:dyDescent="0.25">
      <c r="A8" t="s">
        <v>30</v>
      </c>
      <c r="B8" s="12">
        <v>44063</v>
      </c>
      <c r="C8">
        <v>112</v>
      </c>
      <c r="D8" s="18">
        <v>590</v>
      </c>
      <c r="F8" t="s">
        <v>30</v>
      </c>
      <c r="G8">
        <v>109</v>
      </c>
      <c r="H8">
        <v>1554.3</v>
      </c>
      <c r="I8">
        <v>1354</v>
      </c>
      <c r="J8" s="15">
        <v>78953</v>
      </c>
      <c r="K8" s="12">
        <v>44113</v>
      </c>
      <c r="N8" s="20"/>
      <c r="O8" s="20"/>
    </row>
    <row r="9" spans="1:15" x14ac:dyDescent="0.25">
      <c r="A9" t="s">
        <v>31</v>
      </c>
      <c r="B9" s="12">
        <v>44095</v>
      </c>
      <c r="C9">
        <v>295</v>
      </c>
      <c r="D9" s="18">
        <v>1622.5</v>
      </c>
      <c r="F9" t="s">
        <v>31</v>
      </c>
      <c r="G9">
        <v>289</v>
      </c>
      <c r="H9">
        <v>2540</v>
      </c>
      <c r="I9">
        <v>2140</v>
      </c>
      <c r="J9" s="15">
        <v>65410</v>
      </c>
      <c r="K9" s="12">
        <v>44146</v>
      </c>
      <c r="N9" s="20"/>
      <c r="O9" s="20"/>
    </row>
    <row r="10" spans="1:15" x14ac:dyDescent="0.25">
      <c r="A10" t="s">
        <v>32</v>
      </c>
      <c r="B10" s="12">
        <v>44081</v>
      </c>
      <c r="C10">
        <v>453</v>
      </c>
      <c r="D10" s="18">
        <v>2808.6</v>
      </c>
      <c r="F10" t="s">
        <v>32</v>
      </c>
      <c r="G10">
        <v>453</v>
      </c>
      <c r="H10">
        <v>2987</v>
      </c>
      <c r="I10">
        <v>3541</v>
      </c>
      <c r="J10" s="15">
        <v>36571</v>
      </c>
      <c r="K10" s="12">
        <v>44135</v>
      </c>
      <c r="N10" s="20"/>
      <c r="O10" s="20"/>
    </row>
    <row r="11" spans="1:15" x14ac:dyDescent="0.25">
      <c r="A11" t="s">
        <v>33</v>
      </c>
      <c r="B11" s="12">
        <v>43882</v>
      </c>
      <c r="C11">
        <v>2</v>
      </c>
      <c r="D11" s="18">
        <v>13.5</v>
      </c>
      <c r="F11" t="s">
        <v>33</v>
      </c>
      <c r="G11">
        <v>1</v>
      </c>
      <c r="H11">
        <v>15</v>
      </c>
      <c r="I11">
        <v>745</v>
      </c>
      <c r="J11" s="15">
        <v>1687</v>
      </c>
      <c r="K11" s="12">
        <v>43936</v>
      </c>
      <c r="N11" s="20"/>
      <c r="O11" s="20"/>
    </row>
    <row r="12" spans="1:15" x14ac:dyDescent="0.25">
      <c r="A12" t="s">
        <v>34</v>
      </c>
      <c r="B12" s="12">
        <v>44005</v>
      </c>
      <c r="C12">
        <v>12</v>
      </c>
      <c r="D12" s="18">
        <v>72.3</v>
      </c>
      <c r="F12" t="s">
        <v>34</v>
      </c>
      <c r="G12">
        <v>12</v>
      </c>
      <c r="H12">
        <v>354</v>
      </c>
      <c r="I12">
        <v>987</v>
      </c>
      <c r="J12" s="15">
        <v>2254</v>
      </c>
      <c r="K12" s="12">
        <v>44053</v>
      </c>
      <c r="N12" s="20"/>
      <c r="O12" s="20"/>
    </row>
    <row r="13" spans="1:15" x14ac:dyDescent="0.25">
      <c r="A13" t="s">
        <v>35</v>
      </c>
      <c r="B13" s="12">
        <v>44012</v>
      </c>
      <c r="C13">
        <v>14</v>
      </c>
      <c r="D13" s="18">
        <v>84.2</v>
      </c>
      <c r="F13" t="s">
        <v>35</v>
      </c>
      <c r="G13">
        <v>14</v>
      </c>
      <c r="H13">
        <v>561</v>
      </c>
      <c r="I13">
        <v>865</v>
      </c>
      <c r="J13" s="15">
        <v>2415</v>
      </c>
      <c r="K13" s="12">
        <v>44069</v>
      </c>
      <c r="N13" s="20"/>
      <c r="O13" s="20"/>
    </row>
    <row r="14" spans="1:15" x14ac:dyDescent="0.25">
      <c r="A14" t="s">
        <v>36</v>
      </c>
      <c r="B14" s="12">
        <v>44029</v>
      </c>
      <c r="C14">
        <v>118</v>
      </c>
      <c r="D14" s="18">
        <v>1006.2</v>
      </c>
      <c r="F14" t="s">
        <v>36</v>
      </c>
      <c r="G14">
        <v>118</v>
      </c>
      <c r="H14">
        <v>2984</v>
      </c>
      <c r="I14">
        <v>1265</v>
      </c>
      <c r="J14" s="15">
        <v>36547</v>
      </c>
      <c r="K14" s="12">
        <v>44081</v>
      </c>
      <c r="N14" s="20"/>
      <c r="O14" s="20"/>
    </row>
    <row r="15" spans="1:15" x14ac:dyDescent="0.25">
      <c r="A15" t="s">
        <v>37</v>
      </c>
      <c r="B15" s="12">
        <v>44042</v>
      </c>
      <c r="C15">
        <v>117</v>
      </c>
      <c r="D15" s="18">
        <v>874</v>
      </c>
      <c r="F15" t="s">
        <v>37</v>
      </c>
      <c r="G15">
        <v>117</v>
      </c>
      <c r="H15">
        <v>2674</v>
      </c>
      <c r="I15">
        <v>1745</v>
      </c>
      <c r="J15" s="15">
        <v>98740</v>
      </c>
      <c r="K15" s="12">
        <v>44092</v>
      </c>
      <c r="N15" s="20"/>
      <c r="O15" s="20"/>
    </row>
    <row r="16" spans="1:15" x14ac:dyDescent="0.25">
      <c r="A16" t="s">
        <v>25</v>
      </c>
      <c r="B16" s="12">
        <v>44054</v>
      </c>
      <c r="C16">
        <v>104</v>
      </c>
      <c r="D16" s="18">
        <v>813.7</v>
      </c>
      <c r="F16" t="s">
        <v>25</v>
      </c>
      <c r="G16">
        <v>103</v>
      </c>
      <c r="H16">
        <v>2345</v>
      </c>
      <c r="I16">
        <v>654</v>
      </c>
      <c r="J16" s="15">
        <v>1025</v>
      </c>
      <c r="K16" s="12">
        <v>44109</v>
      </c>
      <c r="N16" s="20"/>
      <c r="O16" s="20"/>
    </row>
    <row r="17" spans="1:15" x14ac:dyDescent="0.25">
      <c r="A17" t="s">
        <v>38</v>
      </c>
      <c r="B17" s="12">
        <v>44086</v>
      </c>
      <c r="C17">
        <v>1</v>
      </c>
      <c r="D17" s="18">
        <v>4.9000000000000004</v>
      </c>
      <c r="F17" t="s">
        <v>38</v>
      </c>
      <c r="G17">
        <v>1</v>
      </c>
      <c r="H17">
        <v>18.899999999999999</v>
      </c>
      <c r="I17">
        <v>205</v>
      </c>
      <c r="J17" s="15">
        <v>10254</v>
      </c>
      <c r="K17" s="12">
        <v>44115</v>
      </c>
      <c r="N17" s="20"/>
      <c r="O17" s="20"/>
    </row>
    <row r="18" spans="1:15" x14ac:dyDescent="0.25">
      <c r="A18" t="s">
        <v>39</v>
      </c>
      <c r="B18" s="12">
        <v>44108</v>
      </c>
      <c r="C18">
        <v>2</v>
      </c>
      <c r="D18" s="18">
        <v>13.4</v>
      </c>
      <c r="F18" t="s">
        <v>39</v>
      </c>
      <c r="G18">
        <v>2</v>
      </c>
      <c r="H18">
        <v>15.4</v>
      </c>
      <c r="I18">
        <v>102</v>
      </c>
      <c r="J18" s="15">
        <v>1354</v>
      </c>
      <c r="K18" s="12">
        <v>44190</v>
      </c>
      <c r="N18" s="20"/>
      <c r="O18" s="20"/>
    </row>
    <row r="19" spans="1:15" x14ac:dyDescent="0.25">
      <c r="A19" t="s">
        <v>40</v>
      </c>
      <c r="B19" s="12">
        <v>44116</v>
      </c>
      <c r="C19">
        <v>1</v>
      </c>
      <c r="D19" s="18">
        <v>6.2</v>
      </c>
      <c r="F19" t="s">
        <v>40</v>
      </c>
      <c r="G19">
        <v>1</v>
      </c>
      <c r="H19">
        <v>16.5</v>
      </c>
      <c r="I19">
        <v>89</v>
      </c>
      <c r="J19" s="15">
        <v>1205</v>
      </c>
      <c r="K19" s="12">
        <v>44146</v>
      </c>
      <c r="N19" s="20"/>
      <c r="O19" s="20"/>
    </row>
    <row r="20" spans="1:15" x14ac:dyDescent="0.25">
      <c r="A20" t="s">
        <v>41</v>
      </c>
      <c r="B20" s="12">
        <v>44124</v>
      </c>
      <c r="C20">
        <v>3</v>
      </c>
      <c r="D20" s="18">
        <v>25.2</v>
      </c>
      <c r="F20" t="s">
        <v>41</v>
      </c>
      <c r="G20">
        <v>3</v>
      </c>
      <c r="H20">
        <v>50</v>
      </c>
      <c r="I20">
        <v>100</v>
      </c>
      <c r="J20" s="15">
        <v>2410</v>
      </c>
      <c r="K20" s="12">
        <v>44176</v>
      </c>
      <c r="N20" s="20"/>
      <c r="O20" s="20"/>
    </row>
    <row r="21" spans="1:15" x14ac:dyDescent="0.25">
      <c r="A21" t="s">
        <v>42</v>
      </c>
      <c r="B21" s="12">
        <v>44124</v>
      </c>
      <c r="C21">
        <v>4</v>
      </c>
      <c r="D21" s="18">
        <v>36.4</v>
      </c>
      <c r="F21" t="s">
        <v>42</v>
      </c>
      <c r="G21">
        <v>2</v>
      </c>
      <c r="H21">
        <v>22.5</v>
      </c>
      <c r="I21">
        <v>120</v>
      </c>
      <c r="J21" s="15">
        <v>1035</v>
      </c>
      <c r="K21" s="12">
        <v>44176</v>
      </c>
      <c r="N21" s="20"/>
      <c r="O21" s="20"/>
    </row>
    <row r="22" spans="1:15" x14ac:dyDescent="0.25">
      <c r="A22" t="s">
        <v>43</v>
      </c>
      <c r="B22" s="12">
        <v>44001</v>
      </c>
      <c r="C22">
        <v>1</v>
      </c>
      <c r="D22" s="18">
        <v>5.4</v>
      </c>
      <c r="F22" t="s">
        <v>43</v>
      </c>
      <c r="G22">
        <v>1</v>
      </c>
      <c r="H22">
        <v>26</v>
      </c>
      <c r="I22">
        <v>1325</v>
      </c>
      <c r="J22" s="15">
        <v>1236</v>
      </c>
      <c r="K22" s="12">
        <v>44064</v>
      </c>
      <c r="N22" s="20"/>
      <c r="O22" s="20"/>
    </row>
  </sheetData>
  <mergeCells count="2">
    <mergeCell ref="A1:D1"/>
    <mergeCell ref="F1:K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1515-E094-4376-835D-C6174FB0F342}">
  <dimension ref="A1:L22"/>
  <sheetViews>
    <sheetView tabSelected="1" zoomScale="70" zoomScaleNormal="70" workbookViewId="0">
      <selection activeCell="B4" sqref="B4"/>
    </sheetView>
  </sheetViews>
  <sheetFormatPr baseColWidth="10" defaultRowHeight="15" x14ac:dyDescent="0.25"/>
  <cols>
    <col min="1" max="1" width="18.85546875" customWidth="1"/>
    <col min="2" max="2" width="22.140625" bestFit="1" customWidth="1"/>
    <col min="3" max="3" width="25.7109375" bestFit="1" customWidth="1"/>
    <col min="4" max="4" width="27.85546875" bestFit="1" customWidth="1"/>
    <col min="5" max="5" width="22" style="15" bestFit="1" customWidth="1"/>
    <col min="6" max="6" width="21.5703125" style="15" bestFit="1" customWidth="1"/>
    <col min="7" max="7" width="17.42578125" style="15" bestFit="1" customWidth="1"/>
    <col min="8" max="8" width="28.7109375" bestFit="1" customWidth="1"/>
    <col min="9" max="9" width="22.85546875" style="15" bestFit="1" customWidth="1"/>
    <col min="10" max="10" width="30.5703125" style="15" bestFit="1" customWidth="1"/>
    <col min="11" max="11" width="30.140625" style="15" bestFit="1" customWidth="1"/>
    <col min="12" max="12" width="27.7109375" style="15" bestFit="1" customWidth="1"/>
  </cols>
  <sheetData>
    <row r="1" spans="1:12" s="2" customFormat="1" ht="20.25" x14ac:dyDescent="0.3">
      <c r="A1" s="26" t="s">
        <v>19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25">
      <c r="A2" s="9" t="s">
        <v>0</v>
      </c>
      <c r="B2" s="7" t="s">
        <v>1</v>
      </c>
      <c r="C2" s="7" t="s">
        <v>2</v>
      </c>
      <c r="D2" s="7" t="s">
        <v>17</v>
      </c>
      <c r="E2" s="13" t="s">
        <v>3</v>
      </c>
      <c r="F2" s="14" t="s">
        <v>4</v>
      </c>
      <c r="G2" s="14" t="s">
        <v>18</v>
      </c>
      <c r="H2" s="8" t="s">
        <v>13</v>
      </c>
      <c r="I2" s="16" t="s">
        <v>9</v>
      </c>
      <c r="J2" s="17" t="s">
        <v>14</v>
      </c>
      <c r="K2" s="17" t="s">
        <v>15</v>
      </c>
      <c r="L2" s="17" t="s">
        <v>16</v>
      </c>
    </row>
    <row r="3" spans="1:12" x14ac:dyDescent="0.25">
      <c r="A3" t="s">
        <v>24</v>
      </c>
      <c r="B3" s="19">
        <v>13411.5</v>
      </c>
      <c r="C3">
        <v>109</v>
      </c>
      <c r="D3" s="12">
        <v>44264.71</v>
      </c>
      <c r="E3" s="15">
        <v>286845.59999999998</v>
      </c>
      <c r="F3" s="15">
        <v>1293806.99</v>
      </c>
      <c r="G3" s="15">
        <v>534782</v>
      </c>
      <c r="H3" s="18">
        <v>15000</v>
      </c>
      <c r="I3" s="15">
        <v>585020</v>
      </c>
      <c r="J3" s="15">
        <v>54213</v>
      </c>
      <c r="K3" s="15">
        <v>56877</v>
      </c>
      <c r="L3" s="15">
        <v>87463</v>
      </c>
    </row>
    <row r="4" spans="1:12" x14ac:dyDescent="0.25">
      <c r="A4" t="s">
        <v>26</v>
      </c>
      <c r="B4" s="19">
        <v>490.5</v>
      </c>
      <c r="C4">
        <v>4</v>
      </c>
      <c r="D4" s="12">
        <v>44223</v>
      </c>
      <c r="E4" s="15">
        <v>16677</v>
      </c>
      <c r="F4" s="15">
        <v>10576.96</v>
      </c>
      <c r="G4" s="15">
        <v>6452</v>
      </c>
      <c r="H4" s="18">
        <v>2450</v>
      </c>
      <c r="I4" s="15">
        <v>12254</v>
      </c>
      <c r="J4" s="15">
        <v>3456</v>
      </c>
      <c r="K4" s="15">
        <v>2557</v>
      </c>
      <c r="L4" s="15">
        <v>3453</v>
      </c>
    </row>
    <row r="5" spans="1:12" x14ac:dyDescent="0.25">
      <c r="A5" t="s">
        <v>27</v>
      </c>
      <c r="B5" s="19">
        <v>60</v>
      </c>
      <c r="C5">
        <v>1</v>
      </c>
      <c r="D5" s="12">
        <v>44222</v>
      </c>
      <c r="E5" s="15">
        <v>2070</v>
      </c>
      <c r="F5" s="15">
        <v>2099.96</v>
      </c>
      <c r="G5" s="15">
        <v>1587</v>
      </c>
      <c r="H5" s="18">
        <v>1453</v>
      </c>
      <c r="I5" s="15">
        <v>8754</v>
      </c>
      <c r="J5" s="15">
        <v>2103</v>
      </c>
      <c r="K5" s="15">
        <v>1336</v>
      </c>
      <c r="L5" s="15">
        <v>2568</v>
      </c>
    </row>
    <row r="6" spans="1:12" x14ac:dyDescent="0.25">
      <c r="A6" t="s">
        <v>28</v>
      </c>
      <c r="B6" s="19">
        <v>724.6</v>
      </c>
      <c r="C6">
        <v>7</v>
      </c>
      <c r="D6" s="12">
        <v>44216</v>
      </c>
      <c r="E6" s="15">
        <v>25570.799999999999</v>
      </c>
      <c r="F6" s="15">
        <v>25024.42</v>
      </c>
      <c r="G6" s="15">
        <v>12364</v>
      </c>
      <c r="H6" s="18">
        <v>3545</v>
      </c>
      <c r="I6" s="15">
        <v>15368</v>
      </c>
      <c r="J6" s="15">
        <v>3654</v>
      </c>
      <c r="K6" s="15">
        <v>1205</v>
      </c>
      <c r="L6" s="15">
        <v>3565</v>
      </c>
    </row>
    <row r="7" spans="1:12" x14ac:dyDescent="0.25">
      <c r="A7" t="s">
        <v>29</v>
      </c>
      <c r="B7" s="19">
        <v>226.4</v>
      </c>
      <c r="C7">
        <v>2</v>
      </c>
      <c r="D7" s="12">
        <v>44223</v>
      </c>
      <c r="E7" s="15">
        <v>7697.6</v>
      </c>
      <c r="F7" s="15">
        <v>6713.5</v>
      </c>
      <c r="G7" s="15">
        <v>3546</v>
      </c>
      <c r="H7" s="18">
        <v>1657</v>
      </c>
      <c r="I7" s="15">
        <v>8977</v>
      </c>
      <c r="J7" s="15">
        <v>2054</v>
      </c>
      <c r="K7" s="15">
        <v>2100</v>
      </c>
      <c r="L7" s="15">
        <v>2554</v>
      </c>
    </row>
    <row r="8" spans="1:12" x14ac:dyDescent="0.25">
      <c r="A8" t="s">
        <v>30</v>
      </c>
      <c r="B8" s="19">
        <v>12164</v>
      </c>
      <c r="C8">
        <v>105</v>
      </c>
      <c r="D8" s="12">
        <v>44208</v>
      </c>
      <c r="E8" s="15">
        <v>422405.2</v>
      </c>
      <c r="F8" s="15">
        <v>279017.14</v>
      </c>
      <c r="G8" s="15">
        <v>124980</v>
      </c>
      <c r="H8" s="18">
        <v>8042</v>
      </c>
      <c r="I8" s="15">
        <v>256890</v>
      </c>
      <c r="J8" s="15">
        <v>54763</v>
      </c>
      <c r="K8" s="15">
        <v>32458</v>
      </c>
      <c r="L8" s="15">
        <v>45873</v>
      </c>
    </row>
    <row r="9" spans="1:12" x14ac:dyDescent="0.25">
      <c r="A9" t="s">
        <v>31</v>
      </c>
      <c r="B9" s="19">
        <v>42003.12</v>
      </c>
      <c r="C9">
        <v>285</v>
      </c>
      <c r="D9" s="12">
        <v>44222</v>
      </c>
      <c r="E9" s="15">
        <v>1126894.69</v>
      </c>
      <c r="F9" s="15">
        <v>613446.93000000005</v>
      </c>
      <c r="G9" s="15">
        <v>466845</v>
      </c>
      <c r="H9" s="18">
        <v>14587</v>
      </c>
      <c r="I9" s="15">
        <v>524687</v>
      </c>
      <c r="J9" s="15">
        <v>125460</v>
      </c>
      <c r="K9" s="15">
        <v>98756</v>
      </c>
      <c r="L9" s="15">
        <v>105478</v>
      </c>
    </row>
    <row r="10" spans="1:12" x14ac:dyDescent="0.25">
      <c r="A10" t="s">
        <v>32</v>
      </c>
      <c r="B10" s="19">
        <v>57323.8</v>
      </c>
      <c r="C10">
        <v>448</v>
      </c>
      <c r="D10" s="12">
        <v>44223</v>
      </c>
      <c r="E10" s="15">
        <v>1841936.71</v>
      </c>
      <c r="F10" s="15">
        <v>1357161.86</v>
      </c>
      <c r="G10" s="15">
        <v>697456</v>
      </c>
      <c r="H10" s="18">
        <v>18752</v>
      </c>
      <c r="I10" s="15">
        <v>624568</v>
      </c>
      <c r="J10" s="15">
        <v>187752</v>
      </c>
      <c r="K10" s="15">
        <v>122545</v>
      </c>
      <c r="L10" s="15">
        <v>153473</v>
      </c>
    </row>
    <row r="11" spans="1:12" x14ac:dyDescent="0.25">
      <c r="A11" t="s">
        <v>33</v>
      </c>
      <c r="B11" s="19">
        <v>224</v>
      </c>
      <c r="C11">
        <v>1</v>
      </c>
      <c r="D11" s="12">
        <v>44207</v>
      </c>
      <c r="E11" s="15">
        <v>7952</v>
      </c>
      <c r="F11" s="15">
        <v>2345.5100000000002</v>
      </c>
      <c r="G11" s="15">
        <v>987</v>
      </c>
      <c r="H11" s="18">
        <v>1201</v>
      </c>
      <c r="I11" s="15">
        <v>8354</v>
      </c>
      <c r="J11" s="15">
        <v>1578</v>
      </c>
      <c r="K11" s="15">
        <v>987</v>
      </c>
      <c r="L11" s="15">
        <v>1364</v>
      </c>
    </row>
    <row r="12" spans="1:12" x14ac:dyDescent="0.25">
      <c r="A12" t="s">
        <v>34</v>
      </c>
      <c r="B12" s="19">
        <v>1082</v>
      </c>
      <c r="C12">
        <v>9</v>
      </c>
      <c r="D12" s="12">
        <v>44202</v>
      </c>
      <c r="E12" s="15">
        <v>37575.5</v>
      </c>
      <c r="F12" s="15">
        <v>29230.04</v>
      </c>
      <c r="G12" s="15">
        <v>15698</v>
      </c>
      <c r="H12" s="18">
        <v>3545</v>
      </c>
      <c r="I12" s="15">
        <v>14536</v>
      </c>
      <c r="J12" s="15">
        <v>3547</v>
      </c>
      <c r="K12" s="15">
        <v>2987</v>
      </c>
      <c r="L12" s="15">
        <v>3254</v>
      </c>
    </row>
    <row r="13" spans="1:12" x14ac:dyDescent="0.25">
      <c r="A13" t="s">
        <v>35</v>
      </c>
      <c r="B13" s="19">
        <v>1386.5</v>
      </c>
      <c r="C13">
        <v>13</v>
      </c>
      <c r="D13" s="12">
        <v>44202</v>
      </c>
      <c r="E13" s="15">
        <v>49320.75</v>
      </c>
      <c r="F13" s="15">
        <v>37901.22</v>
      </c>
      <c r="G13" s="15">
        <v>13547</v>
      </c>
      <c r="H13" s="18">
        <v>2688</v>
      </c>
      <c r="I13" s="15">
        <v>10255</v>
      </c>
      <c r="J13" s="15">
        <v>3245</v>
      </c>
      <c r="K13" s="15">
        <v>2567</v>
      </c>
      <c r="L13" s="15">
        <v>2547</v>
      </c>
    </row>
    <row r="14" spans="1:12" x14ac:dyDescent="0.25">
      <c r="A14" t="s">
        <v>36</v>
      </c>
      <c r="B14" s="19">
        <v>13432.2</v>
      </c>
      <c r="C14">
        <v>117</v>
      </c>
      <c r="D14" s="12">
        <v>44225</v>
      </c>
      <c r="E14" s="15">
        <v>468568.2</v>
      </c>
      <c r="F14" s="15">
        <v>152282.16</v>
      </c>
      <c r="G14" s="15">
        <v>98742</v>
      </c>
      <c r="H14" s="18">
        <v>6574</v>
      </c>
      <c r="I14" s="15">
        <v>28752</v>
      </c>
      <c r="J14" s="15">
        <v>3547</v>
      </c>
      <c r="K14" s="15">
        <v>1325</v>
      </c>
      <c r="L14" s="15">
        <v>4554</v>
      </c>
    </row>
    <row r="15" spans="1:12" x14ac:dyDescent="0.25">
      <c r="A15" t="s">
        <v>37</v>
      </c>
      <c r="B15" s="19">
        <v>12982.8</v>
      </c>
      <c r="C15">
        <v>115</v>
      </c>
      <c r="D15" s="12">
        <v>44217</v>
      </c>
      <c r="E15" s="15">
        <v>455189.3</v>
      </c>
      <c r="F15" s="15">
        <v>538203.23</v>
      </c>
      <c r="G15" s="15">
        <v>302445</v>
      </c>
      <c r="H15" s="18">
        <v>13543</v>
      </c>
      <c r="I15" s="15">
        <v>498724</v>
      </c>
      <c r="J15" s="15">
        <v>118750</v>
      </c>
      <c r="K15" s="15">
        <v>102554</v>
      </c>
      <c r="L15" s="15">
        <v>143589</v>
      </c>
    </row>
    <row r="16" spans="1:12" x14ac:dyDescent="0.25">
      <c r="A16" t="s">
        <v>25</v>
      </c>
      <c r="B16" s="19">
        <v>13033.5</v>
      </c>
      <c r="C16">
        <v>103</v>
      </c>
      <c r="D16" s="12">
        <v>44223</v>
      </c>
      <c r="E16" s="15">
        <v>373867.54</v>
      </c>
      <c r="F16" s="15">
        <v>285813.69</v>
      </c>
      <c r="G16" s="15">
        <v>13576</v>
      </c>
      <c r="H16" s="18">
        <v>1456</v>
      </c>
      <c r="I16" s="15">
        <v>8987</v>
      </c>
      <c r="J16" s="15">
        <v>2458</v>
      </c>
      <c r="K16" s="15">
        <v>1032</v>
      </c>
      <c r="L16" s="15">
        <v>3254</v>
      </c>
    </row>
    <row r="17" spans="1:12" x14ac:dyDescent="0.25">
      <c r="A17" t="s">
        <v>38</v>
      </c>
      <c r="B17" s="19">
        <v>25</v>
      </c>
      <c r="C17">
        <v>1</v>
      </c>
      <c r="D17" s="12">
        <v>44207</v>
      </c>
      <c r="E17" s="15">
        <v>1313.5</v>
      </c>
      <c r="F17" s="15">
        <v>1872.87</v>
      </c>
      <c r="G17" s="15">
        <v>674</v>
      </c>
      <c r="H17" s="18">
        <v>875</v>
      </c>
      <c r="I17" s="15">
        <v>6544</v>
      </c>
      <c r="J17" s="15">
        <v>1325</v>
      </c>
      <c r="K17" s="15">
        <v>987</v>
      </c>
      <c r="L17" s="15">
        <v>1064</v>
      </c>
    </row>
    <row r="18" spans="1:12" x14ac:dyDescent="0.25">
      <c r="A18" t="s">
        <v>39</v>
      </c>
      <c r="B18" s="19">
        <v>41</v>
      </c>
      <c r="C18">
        <v>1</v>
      </c>
      <c r="D18" s="12">
        <v>44202</v>
      </c>
      <c r="E18" s="15">
        <v>985.5</v>
      </c>
      <c r="F18" s="15">
        <v>1728.24</v>
      </c>
      <c r="G18" s="15">
        <v>542</v>
      </c>
      <c r="H18" s="18">
        <v>547</v>
      </c>
      <c r="I18" s="15">
        <v>5476</v>
      </c>
      <c r="J18" s="15">
        <v>1456</v>
      </c>
      <c r="K18" s="15">
        <v>875</v>
      </c>
      <c r="L18" s="15">
        <v>1647</v>
      </c>
    </row>
    <row r="19" spans="1:12" x14ac:dyDescent="0.25">
      <c r="A19" t="s">
        <v>40</v>
      </c>
      <c r="B19" s="19">
        <v>32</v>
      </c>
      <c r="C19">
        <v>1</v>
      </c>
      <c r="D19" s="12">
        <v>44207</v>
      </c>
      <c r="E19" s="15">
        <v>1135</v>
      </c>
      <c r="F19" s="15">
        <v>1619.47</v>
      </c>
      <c r="G19" s="15">
        <v>684</v>
      </c>
      <c r="H19" s="18">
        <v>255</v>
      </c>
      <c r="I19" s="15">
        <v>3554</v>
      </c>
      <c r="J19" s="15">
        <v>2452</v>
      </c>
      <c r="K19" s="15">
        <v>879</v>
      </c>
      <c r="L19" s="15">
        <v>1335</v>
      </c>
    </row>
    <row r="20" spans="1:12" x14ac:dyDescent="0.25">
      <c r="A20" t="s">
        <v>41</v>
      </c>
      <c r="B20" s="19">
        <v>68.5</v>
      </c>
      <c r="C20">
        <v>3</v>
      </c>
      <c r="D20" s="12">
        <v>44207</v>
      </c>
      <c r="E20" s="15">
        <v>3814.25</v>
      </c>
      <c r="F20" s="15">
        <v>3674.32</v>
      </c>
      <c r="G20" s="15">
        <v>1987</v>
      </c>
      <c r="H20" s="18">
        <v>987</v>
      </c>
      <c r="I20" s="15">
        <v>7985</v>
      </c>
      <c r="J20" s="15">
        <v>3482</v>
      </c>
      <c r="K20" s="15">
        <v>874</v>
      </c>
      <c r="L20" s="15">
        <v>1256</v>
      </c>
    </row>
    <row r="21" spans="1:12" x14ac:dyDescent="0.25">
      <c r="A21" t="s">
        <v>42</v>
      </c>
      <c r="B21" s="19">
        <v>40</v>
      </c>
      <c r="C21">
        <v>1</v>
      </c>
      <c r="D21" s="12">
        <v>44222</v>
      </c>
      <c r="E21" s="15">
        <v>1380</v>
      </c>
      <c r="F21" s="15">
        <v>1322.56</v>
      </c>
      <c r="G21" s="15">
        <v>752</v>
      </c>
      <c r="H21" s="18">
        <v>785</v>
      </c>
      <c r="I21" s="15">
        <v>5987</v>
      </c>
      <c r="J21" s="15">
        <v>1325</v>
      </c>
      <c r="K21" s="15">
        <v>987</v>
      </c>
      <c r="L21" s="15">
        <v>1687</v>
      </c>
    </row>
    <row r="22" spans="1:12" x14ac:dyDescent="0.25">
      <c r="A22" t="s">
        <v>43</v>
      </c>
      <c r="B22" s="19">
        <v>122</v>
      </c>
      <c r="C22">
        <v>1</v>
      </c>
      <c r="D22" s="12">
        <v>44208</v>
      </c>
      <c r="E22" s="15">
        <v>0</v>
      </c>
      <c r="F22" s="15">
        <v>3090.17</v>
      </c>
      <c r="G22" s="15">
        <v>2034</v>
      </c>
      <c r="H22" s="18">
        <v>1246</v>
      </c>
      <c r="I22" s="15">
        <v>9874</v>
      </c>
      <c r="J22" s="15">
        <v>1987</v>
      </c>
      <c r="K22" s="15">
        <v>1252</v>
      </c>
      <c r="L22" s="15">
        <v>1265</v>
      </c>
    </row>
  </sheetData>
  <mergeCells count="1">
    <mergeCell ref="A1:L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5E6A-7D83-4D3E-9FF0-0A3D3647DA40}">
  <dimension ref="A1:K23"/>
  <sheetViews>
    <sheetView workbookViewId="0">
      <selection activeCell="B4" sqref="B4"/>
    </sheetView>
  </sheetViews>
  <sheetFormatPr baseColWidth="10" defaultRowHeight="15" x14ac:dyDescent="0.25"/>
  <cols>
    <col min="1" max="1" width="13.7109375" bestFit="1" customWidth="1"/>
    <col min="2" max="2" width="25.28515625" customWidth="1"/>
    <col min="3" max="3" width="18.28515625" bestFit="1" customWidth="1"/>
    <col min="4" max="4" width="10.5703125" bestFit="1" customWidth="1"/>
    <col min="5" max="5" width="10.5703125" hidden="1" customWidth="1"/>
    <col min="6" max="7" width="0" hidden="1" customWidth="1"/>
    <col min="8" max="8" width="14.85546875" hidden="1" customWidth="1"/>
    <col min="9" max="9" width="11.85546875" hidden="1" customWidth="1"/>
    <col min="10" max="11" width="0" hidden="1" customWidth="1"/>
    <col min="12" max="12" width="14" bestFit="1" customWidth="1"/>
  </cols>
  <sheetData>
    <row r="1" spans="1:11" ht="18" x14ac:dyDescent="0.25">
      <c r="A1" s="27" t="s">
        <v>23</v>
      </c>
      <c r="B1" s="27"/>
      <c r="C1" s="27"/>
      <c r="D1" s="27"/>
      <c r="E1" s="21"/>
    </row>
    <row r="2" spans="1:11" x14ac:dyDescent="0.25">
      <c r="A2" s="10" t="s">
        <v>0</v>
      </c>
      <c r="B2" s="11" t="s">
        <v>20</v>
      </c>
      <c r="C2" s="11" t="s">
        <v>21</v>
      </c>
      <c r="D2" s="11" t="s">
        <v>22</v>
      </c>
      <c r="E2" s="22"/>
    </row>
    <row r="3" spans="1:11" x14ac:dyDescent="0.25">
      <c r="A3" t="s">
        <v>24</v>
      </c>
      <c r="B3" s="12">
        <v>44076</v>
      </c>
      <c r="C3">
        <v>4</v>
      </c>
      <c r="D3">
        <v>20</v>
      </c>
      <c r="F3" t="str">
        <f>MID(MuerteCerdo[[#This Row],[Capa]],8,2)&amp;"/"&amp;MID(MuerteCerdo[[#This Row],[Capa]],10,2)&amp;"/"&amp;MID(MuerteCerdo[[#This Row],[Capa]],12,2)</f>
        <v>06/08/20</v>
      </c>
      <c r="G3" s="23">
        <f>MuerteCerdo[[#This Row],[Fecha]]-F3</f>
        <v>27</v>
      </c>
      <c r="H3" s="12">
        <f>VLOOKUP(MuerteCerdo[[#This Row],[Capa]],FinDestete[#All],6,FALSE)</f>
        <v>44099.71</v>
      </c>
      <c r="I3" t="b">
        <f>MuerteCerdo[[#This Row],[Fecha]]&lt;H3</f>
        <v>1</v>
      </c>
      <c r="J3" s="23">
        <f t="shared" ref="J3:J23" si="0">H3-F3</f>
        <v>50.709999999999127</v>
      </c>
      <c r="K3">
        <f>J3+20</f>
        <v>70.709999999999127</v>
      </c>
    </row>
    <row r="4" spans="1:11" x14ac:dyDescent="0.25">
      <c r="A4" t="s">
        <v>24</v>
      </c>
      <c r="B4" s="12">
        <v>44165</v>
      </c>
      <c r="C4">
        <v>2</v>
      </c>
      <c r="D4">
        <v>40</v>
      </c>
      <c r="F4" t="str">
        <f>MID(MuerteCerdo[[#This Row],[Capa]],8,2)&amp;"/"&amp;MID(MuerteCerdo[[#This Row],[Capa]],10,2)&amp;"/"&amp;MID(MuerteCerdo[[#This Row],[Capa]],12,2)</f>
        <v>06/08/20</v>
      </c>
      <c r="G4" s="23">
        <f>MuerteCerdo[[#This Row],[Fecha]]-F4</f>
        <v>116</v>
      </c>
      <c r="H4" s="12">
        <f>VLOOKUP(MuerteCerdo[[#This Row],[Capa]],FinDestete[#All],6,FALSE)</f>
        <v>44099.71</v>
      </c>
      <c r="I4" t="b">
        <f>MuerteCerdo[[#This Row],[Fecha]]&lt;H4</f>
        <v>0</v>
      </c>
      <c r="J4" s="23">
        <f t="shared" si="0"/>
        <v>50.709999999999127</v>
      </c>
      <c r="K4">
        <f t="shared" ref="K4:K23" si="1">J4+20</f>
        <v>70.709999999999127</v>
      </c>
    </row>
    <row r="5" spans="1:11" x14ac:dyDescent="0.25">
      <c r="A5" t="s">
        <v>26</v>
      </c>
      <c r="B5" s="12">
        <v>44165</v>
      </c>
      <c r="C5">
        <v>2</v>
      </c>
      <c r="D5">
        <v>49.5</v>
      </c>
      <c r="F5" t="str">
        <f>MID(MuerteCerdo[[#This Row],[Capa]],8,2)&amp;"/"&amp;MID(MuerteCerdo[[#This Row],[Capa]],10,2)&amp;"/"&amp;MID(MuerteCerdo[[#This Row],[Capa]],12,2)</f>
        <v>17/08/20</v>
      </c>
      <c r="G5" s="23">
        <f>MuerteCerdo[[#This Row],[Fecha]]-F5</f>
        <v>105</v>
      </c>
      <c r="H5" s="12">
        <f>VLOOKUP(MuerteCerdo[[#This Row],[Capa]],FinDestete[#All],6,FALSE)</f>
        <v>44111</v>
      </c>
      <c r="I5" t="b">
        <f>MuerteCerdo[[#This Row],[Fecha]]&lt;H5</f>
        <v>0</v>
      </c>
      <c r="J5" s="23">
        <f t="shared" si="0"/>
        <v>51</v>
      </c>
      <c r="K5">
        <f t="shared" si="1"/>
        <v>71</v>
      </c>
    </row>
    <row r="6" spans="1:11" x14ac:dyDescent="0.25">
      <c r="A6" t="s">
        <v>27</v>
      </c>
      <c r="B6" s="12">
        <v>44133</v>
      </c>
      <c r="C6">
        <v>2</v>
      </c>
      <c r="D6">
        <v>15</v>
      </c>
      <c r="F6" t="str">
        <f>MID(MuerteCerdo[[#This Row],[Capa]],8,2)&amp;"/"&amp;MID(MuerteCerdo[[#This Row],[Capa]],10,2)&amp;"/"&amp;MID(MuerteCerdo[[#This Row],[Capa]],12,2)</f>
        <v>23/09/20</v>
      </c>
      <c r="G6" s="23">
        <f>MuerteCerdo[[#This Row],[Fecha]]-F6</f>
        <v>36</v>
      </c>
      <c r="H6" s="12">
        <f>VLOOKUP(MuerteCerdo[[#This Row],[Capa]],FinDestete[#All],6,FALSE)</f>
        <v>44147</v>
      </c>
      <c r="I6" t="b">
        <f>MuerteCerdo[[#This Row],[Fecha]]&lt;H6</f>
        <v>1</v>
      </c>
      <c r="J6" s="23">
        <f t="shared" si="0"/>
        <v>50</v>
      </c>
      <c r="K6">
        <f t="shared" si="1"/>
        <v>70</v>
      </c>
    </row>
    <row r="7" spans="1:11" x14ac:dyDescent="0.25">
      <c r="A7" t="s">
        <v>27</v>
      </c>
      <c r="B7" s="12">
        <v>44199</v>
      </c>
      <c r="C7">
        <v>1</v>
      </c>
      <c r="D7">
        <v>54</v>
      </c>
      <c r="F7" t="str">
        <f>MID(MuerteCerdo[[#This Row],[Capa]],8,2)&amp;"/"&amp;MID(MuerteCerdo[[#This Row],[Capa]],10,2)&amp;"/"&amp;MID(MuerteCerdo[[#This Row],[Capa]],12,2)</f>
        <v>23/09/20</v>
      </c>
      <c r="G7" s="23">
        <f>MuerteCerdo[[#This Row],[Fecha]]-F7</f>
        <v>102</v>
      </c>
      <c r="H7" s="12">
        <f>VLOOKUP(MuerteCerdo[[#This Row],[Capa]],FinDestete[#All],6,FALSE)</f>
        <v>44147</v>
      </c>
      <c r="I7" t="b">
        <f>MuerteCerdo[[#This Row],[Fecha]]&lt;H7</f>
        <v>0</v>
      </c>
      <c r="J7" s="23">
        <f>H7-F7</f>
        <v>50</v>
      </c>
      <c r="K7">
        <f t="shared" si="1"/>
        <v>70</v>
      </c>
    </row>
    <row r="8" spans="1:11" x14ac:dyDescent="0.25">
      <c r="A8" t="s">
        <v>28</v>
      </c>
      <c r="B8" s="12">
        <v>44044</v>
      </c>
      <c r="C8">
        <v>2</v>
      </c>
      <c r="D8">
        <v>15.4</v>
      </c>
      <c r="F8" t="str">
        <f>MID(MuerteCerdo[[#This Row],[Capa]],8,2)&amp;"/"&amp;MID(MuerteCerdo[[#This Row],[Capa]],10,2)&amp;"/"&amp;MID(MuerteCerdo[[#This Row],[Capa]],12,2)</f>
        <v>08/07/20</v>
      </c>
      <c r="G8" s="23">
        <f>MuerteCerdo[[#This Row],[Fecha]]-F8</f>
        <v>24</v>
      </c>
      <c r="H8" s="12">
        <f>VLOOKUP(MuerteCerdo[[#This Row],[Capa]],FinDestete[#All],6,FALSE)</f>
        <v>44074</v>
      </c>
      <c r="I8" t="b">
        <f>MuerteCerdo[[#This Row],[Fecha]]&lt;H8</f>
        <v>1</v>
      </c>
      <c r="J8" s="23">
        <f t="shared" si="0"/>
        <v>54</v>
      </c>
      <c r="K8">
        <f t="shared" si="1"/>
        <v>74</v>
      </c>
    </row>
    <row r="9" spans="1:11" x14ac:dyDescent="0.25">
      <c r="A9" t="s">
        <v>29</v>
      </c>
      <c r="B9" s="12">
        <v>43941</v>
      </c>
      <c r="C9">
        <v>2</v>
      </c>
      <c r="D9">
        <v>24.5</v>
      </c>
      <c r="F9" t="str">
        <f>MID(MuerteCerdo[[#This Row],[Capa]],8,2)&amp;"/"&amp;MID(MuerteCerdo[[#This Row],[Capa]],10,2)&amp;"/"&amp;MID(MuerteCerdo[[#This Row],[Capa]],12,2)</f>
        <v>01/01/20</v>
      </c>
      <c r="G9" s="23">
        <f>MuerteCerdo[[#This Row],[Fecha]]-F9</f>
        <v>110</v>
      </c>
      <c r="H9" s="12">
        <f>VLOOKUP(MuerteCerdo[[#This Row],[Capa]],FinDestete[#All],6,FALSE)</f>
        <v>43881</v>
      </c>
      <c r="I9" t="b">
        <f>MuerteCerdo[[#This Row],[Fecha]]&lt;H9</f>
        <v>0</v>
      </c>
      <c r="J9" s="23">
        <f t="shared" si="0"/>
        <v>50</v>
      </c>
      <c r="K9">
        <f t="shared" si="1"/>
        <v>70</v>
      </c>
    </row>
    <row r="10" spans="1:11" x14ac:dyDescent="0.25">
      <c r="A10" t="s">
        <v>30</v>
      </c>
      <c r="B10" s="12">
        <v>44089</v>
      </c>
      <c r="C10">
        <v>3</v>
      </c>
      <c r="D10">
        <v>23</v>
      </c>
      <c r="F10" t="str">
        <f>MID(MuerteCerdo[[#This Row],[Capa]],8,2)&amp;"/"&amp;MID(MuerteCerdo[[#This Row],[Capa]],10,2)&amp;"/"&amp;MID(MuerteCerdo[[#This Row],[Capa]],12,2)</f>
        <v>20/08/20</v>
      </c>
      <c r="G10" s="23">
        <f>MuerteCerdo[[#This Row],[Fecha]]-F10</f>
        <v>26</v>
      </c>
      <c r="H10" s="12">
        <f>VLOOKUP(MuerteCerdo[[#This Row],[Capa]],FinDestete[#All],6,FALSE)</f>
        <v>44113</v>
      </c>
      <c r="I10" t="b">
        <f>MuerteCerdo[[#This Row],[Fecha]]&lt;H10</f>
        <v>1</v>
      </c>
      <c r="J10" s="23">
        <f t="shared" si="0"/>
        <v>50</v>
      </c>
      <c r="K10">
        <f t="shared" si="1"/>
        <v>70</v>
      </c>
    </row>
    <row r="11" spans="1:11" x14ac:dyDescent="0.25">
      <c r="A11" t="s">
        <v>30</v>
      </c>
      <c r="B11" s="12">
        <v>44180</v>
      </c>
      <c r="C11">
        <v>4</v>
      </c>
      <c r="D11">
        <v>142.6</v>
      </c>
      <c r="F11" t="str">
        <f>MID(MuerteCerdo[[#This Row],[Capa]],8,2)&amp;"/"&amp;MID(MuerteCerdo[[#This Row],[Capa]],10,2)&amp;"/"&amp;MID(MuerteCerdo[[#This Row],[Capa]],12,2)</f>
        <v>20/08/20</v>
      </c>
      <c r="G11" s="23">
        <f>MuerteCerdo[[#This Row],[Fecha]]-F11</f>
        <v>117</v>
      </c>
      <c r="H11" s="12">
        <f>VLOOKUP(MuerteCerdo[[#This Row],[Capa]],FinDestete[#All],6,FALSE)</f>
        <v>44113</v>
      </c>
      <c r="I11" t="b">
        <f>MuerteCerdo[[#This Row],[Fecha]]&lt;H11</f>
        <v>0</v>
      </c>
      <c r="J11" s="23">
        <f t="shared" si="0"/>
        <v>50</v>
      </c>
      <c r="K11">
        <f t="shared" si="1"/>
        <v>70</v>
      </c>
    </row>
    <row r="12" spans="1:11" x14ac:dyDescent="0.25">
      <c r="A12" t="s">
        <v>31</v>
      </c>
      <c r="B12" s="12">
        <v>44129</v>
      </c>
      <c r="C12">
        <v>6</v>
      </c>
      <c r="D12">
        <v>13</v>
      </c>
      <c r="F12" t="str">
        <f>MID(MuerteCerdo[[#This Row],[Capa]],8,2)&amp;"/"&amp;MID(MuerteCerdo[[#This Row],[Capa]],10,2)&amp;"/"&amp;MID(MuerteCerdo[[#This Row],[Capa]],12,2)</f>
        <v>21/09/20</v>
      </c>
      <c r="G12" s="23">
        <f>MuerteCerdo[[#This Row],[Fecha]]-F12</f>
        <v>34</v>
      </c>
      <c r="H12" s="12">
        <f>VLOOKUP(MuerteCerdo[[#This Row],[Capa]],FinDestete[#All],6,FALSE)</f>
        <v>44146</v>
      </c>
      <c r="I12" t="b">
        <f>MuerteCerdo[[#This Row],[Fecha]]&lt;H12</f>
        <v>1</v>
      </c>
      <c r="J12" s="23">
        <f t="shared" si="0"/>
        <v>51</v>
      </c>
      <c r="K12">
        <f t="shared" si="1"/>
        <v>71</v>
      </c>
    </row>
    <row r="13" spans="1:11" x14ac:dyDescent="0.25">
      <c r="A13" t="s">
        <v>31</v>
      </c>
      <c r="B13" s="12">
        <v>44198</v>
      </c>
      <c r="C13">
        <v>4</v>
      </c>
      <c r="D13">
        <v>75</v>
      </c>
      <c r="F13" t="str">
        <f>MID(MuerteCerdo[[#This Row],[Capa]],8,2)&amp;"/"&amp;MID(MuerteCerdo[[#This Row],[Capa]],10,2)&amp;"/"&amp;MID(MuerteCerdo[[#This Row],[Capa]],12,2)</f>
        <v>21/09/20</v>
      </c>
      <c r="G13" s="23">
        <f>MuerteCerdo[[#This Row],[Fecha]]-F13</f>
        <v>103</v>
      </c>
      <c r="H13" s="12">
        <f>VLOOKUP(MuerteCerdo[[#This Row],[Capa]],FinDestete[#All],6,FALSE)</f>
        <v>44146</v>
      </c>
      <c r="I13" t="b">
        <f>MuerteCerdo[[#This Row],[Fecha]]&lt;H13</f>
        <v>0</v>
      </c>
      <c r="J13" s="23">
        <f t="shared" si="0"/>
        <v>51</v>
      </c>
      <c r="K13">
        <f t="shared" si="1"/>
        <v>71</v>
      </c>
    </row>
    <row r="14" spans="1:11" x14ac:dyDescent="0.25">
      <c r="A14" t="s">
        <v>32</v>
      </c>
      <c r="B14" s="12">
        <v>44193</v>
      </c>
      <c r="C14">
        <v>5</v>
      </c>
      <c r="D14">
        <v>245</v>
      </c>
      <c r="F14" t="str">
        <f>MID(MuerteCerdo[[#This Row],[Capa]],8,2)&amp;"/"&amp;MID(MuerteCerdo[[#This Row],[Capa]],10,2)&amp;"/"&amp;MID(MuerteCerdo[[#This Row],[Capa]],12,2)</f>
        <v>07/09/20</v>
      </c>
      <c r="G14" s="23">
        <f>MuerteCerdo[[#This Row],[Fecha]]-F14</f>
        <v>112</v>
      </c>
      <c r="H14" s="12">
        <f>VLOOKUP(MuerteCerdo[[#This Row],[Capa]],FinDestete[#All],6,FALSE)</f>
        <v>44135</v>
      </c>
      <c r="I14" t="b">
        <f>MuerteCerdo[[#This Row],[Fecha]]&lt;H14</f>
        <v>0</v>
      </c>
      <c r="J14" s="23">
        <f>H14-F14</f>
        <v>54</v>
      </c>
      <c r="K14">
        <f t="shared" si="1"/>
        <v>74</v>
      </c>
    </row>
    <row r="15" spans="1:11" x14ac:dyDescent="0.25">
      <c r="A15" t="s">
        <v>33</v>
      </c>
      <c r="B15" s="12">
        <v>43919</v>
      </c>
      <c r="C15">
        <v>1</v>
      </c>
      <c r="D15">
        <v>35.6</v>
      </c>
      <c r="F15" t="str">
        <f>MID(MuerteCerdo[[#This Row],[Capa]],8,2)&amp;"/"&amp;MID(MuerteCerdo[[#This Row],[Capa]],10,2)&amp;"/"&amp;MID(MuerteCerdo[[#This Row],[Capa]],12,2)</f>
        <v>21/02/20</v>
      </c>
      <c r="G15" s="23">
        <f>MuerteCerdo[[#This Row],[Fecha]]-F15</f>
        <v>37</v>
      </c>
      <c r="H15" s="12">
        <f>VLOOKUP(MuerteCerdo[[#This Row],[Capa]],FinDestete[#All],6,FALSE)</f>
        <v>43936</v>
      </c>
      <c r="I15" t="b">
        <f>MuerteCerdo[[#This Row],[Fecha]]&lt;H15</f>
        <v>1</v>
      </c>
      <c r="J15" s="23">
        <f t="shared" si="0"/>
        <v>54</v>
      </c>
      <c r="K15">
        <f t="shared" si="1"/>
        <v>74</v>
      </c>
    </row>
    <row r="16" spans="1:11" x14ac:dyDescent="0.25">
      <c r="A16" t="s">
        <v>34</v>
      </c>
      <c r="B16" s="12">
        <v>44088</v>
      </c>
      <c r="C16">
        <v>3</v>
      </c>
      <c r="D16">
        <v>287.60000000000002</v>
      </c>
      <c r="F16" t="str">
        <f>MID(MuerteCerdo[[#This Row],[Capa]],8,2)&amp;"/"&amp;MID(MuerteCerdo[[#This Row],[Capa]],10,2)&amp;"/"&amp;MID(MuerteCerdo[[#This Row],[Capa]],12,2)</f>
        <v>23/06/20</v>
      </c>
      <c r="G16" s="23">
        <f>MuerteCerdo[[#This Row],[Fecha]]-F16</f>
        <v>83</v>
      </c>
      <c r="H16" s="12">
        <f>VLOOKUP(MuerteCerdo[[#This Row],[Capa]],FinDestete[#All],6,FALSE)</f>
        <v>44053</v>
      </c>
      <c r="I16" t="b">
        <f>MuerteCerdo[[#This Row],[Fecha]]&lt;H16</f>
        <v>0</v>
      </c>
      <c r="J16" s="23">
        <f t="shared" si="0"/>
        <v>48</v>
      </c>
      <c r="K16">
        <f t="shared" si="1"/>
        <v>68</v>
      </c>
    </row>
    <row r="17" spans="1:11" x14ac:dyDescent="0.25">
      <c r="A17" t="s">
        <v>35</v>
      </c>
      <c r="B17" s="12">
        <v>44062</v>
      </c>
      <c r="C17">
        <v>1</v>
      </c>
      <c r="D17">
        <v>36.799999999999997</v>
      </c>
      <c r="F17" t="str">
        <f>MID(MuerteCerdo[[#This Row],[Capa]],8,2)&amp;"/"&amp;MID(MuerteCerdo[[#This Row],[Capa]],10,2)&amp;"/"&amp;MID(MuerteCerdo[[#This Row],[Capa]],12,2)</f>
        <v>30/06/20</v>
      </c>
      <c r="G17" s="23">
        <f>MuerteCerdo[[#This Row],[Fecha]]-F17</f>
        <v>50</v>
      </c>
      <c r="H17" s="12">
        <f>VLOOKUP(MuerteCerdo[[#This Row],[Capa]],FinDestete[#All],6,FALSE)</f>
        <v>44069</v>
      </c>
      <c r="I17" t="b">
        <f>MuerteCerdo[[#This Row],[Fecha]]&lt;H17</f>
        <v>1</v>
      </c>
      <c r="J17" s="23">
        <f t="shared" si="0"/>
        <v>57</v>
      </c>
      <c r="K17">
        <f t="shared" si="1"/>
        <v>77</v>
      </c>
    </row>
    <row r="18" spans="1:11" x14ac:dyDescent="0.25">
      <c r="A18" t="s">
        <v>36</v>
      </c>
      <c r="B18" s="12">
        <v>44120</v>
      </c>
      <c r="C18">
        <v>1</v>
      </c>
      <c r="D18">
        <v>48.6</v>
      </c>
      <c r="F18" t="str">
        <f>MID(MuerteCerdo[[#This Row],[Capa]],8,2)&amp;"/"&amp;MID(MuerteCerdo[[#This Row],[Capa]],10,2)&amp;"/"&amp;MID(MuerteCerdo[[#This Row],[Capa]],12,2)</f>
        <v>17/07/20</v>
      </c>
      <c r="G18" s="23">
        <f>MuerteCerdo[[#This Row],[Fecha]]-F18</f>
        <v>91</v>
      </c>
      <c r="H18" s="12">
        <f>VLOOKUP(MuerteCerdo[[#This Row],[Capa]],FinDestete[#All],6,FALSE)</f>
        <v>44081</v>
      </c>
      <c r="I18" t="b">
        <f>MuerteCerdo[[#This Row],[Fecha]]&lt;H18</f>
        <v>0</v>
      </c>
      <c r="J18" s="23">
        <f t="shared" si="0"/>
        <v>52</v>
      </c>
      <c r="K18">
        <f t="shared" si="1"/>
        <v>72</v>
      </c>
    </row>
    <row r="19" spans="1:11" x14ac:dyDescent="0.25">
      <c r="A19" t="s">
        <v>37</v>
      </c>
      <c r="B19" s="12">
        <v>44079</v>
      </c>
      <c r="C19">
        <v>2</v>
      </c>
      <c r="D19">
        <v>43</v>
      </c>
      <c r="F19" t="str">
        <f>MID(MuerteCerdo[[#This Row],[Capa]],8,2)&amp;"/"&amp;MID(MuerteCerdo[[#This Row],[Capa]],10,2)&amp;"/"&amp;MID(MuerteCerdo[[#This Row],[Capa]],12,2)</f>
        <v>30/07/20</v>
      </c>
      <c r="G19" s="23">
        <f>MuerteCerdo[[#This Row],[Fecha]]-F19</f>
        <v>37</v>
      </c>
      <c r="H19" s="12">
        <f>VLOOKUP(MuerteCerdo[[#This Row],[Capa]],FinDestete[#All],6,FALSE)</f>
        <v>44092</v>
      </c>
      <c r="I19" t="b">
        <f>MuerteCerdo[[#This Row],[Fecha]]&lt;H19</f>
        <v>1</v>
      </c>
      <c r="J19" s="23">
        <f t="shared" si="0"/>
        <v>50</v>
      </c>
      <c r="K19">
        <f t="shared" si="1"/>
        <v>70</v>
      </c>
    </row>
    <row r="20" spans="1:11" x14ac:dyDescent="0.25">
      <c r="A20" t="s">
        <v>25</v>
      </c>
      <c r="B20" s="12">
        <v>44113</v>
      </c>
      <c r="C20">
        <v>1</v>
      </c>
      <c r="D20">
        <v>24.6</v>
      </c>
      <c r="F20" t="str">
        <f>MID(MuerteCerdo[[#This Row],[Capa]],8,2)&amp;"/"&amp;MID(MuerteCerdo[[#This Row],[Capa]],10,2)&amp;"/"&amp;MID(MuerteCerdo[[#This Row],[Capa]],12,2)</f>
        <v>11/08/20</v>
      </c>
      <c r="G20" s="23">
        <f>MuerteCerdo[[#This Row],[Fecha]]-F20</f>
        <v>59</v>
      </c>
      <c r="H20" s="12">
        <f>VLOOKUP(MuerteCerdo[[#This Row],[Capa]],FinDestete[#All],6,FALSE)</f>
        <v>44109</v>
      </c>
      <c r="I20" t="b">
        <f>MuerteCerdo[[#This Row],[Fecha]]&lt;H20</f>
        <v>0</v>
      </c>
      <c r="J20" s="23">
        <f t="shared" si="0"/>
        <v>55</v>
      </c>
      <c r="K20">
        <f t="shared" si="1"/>
        <v>75</v>
      </c>
    </row>
    <row r="21" spans="1:11" x14ac:dyDescent="0.25">
      <c r="A21" t="s">
        <v>39</v>
      </c>
      <c r="B21" s="12">
        <v>44224</v>
      </c>
      <c r="C21">
        <v>1</v>
      </c>
      <c r="D21">
        <v>67</v>
      </c>
      <c r="F21" t="str">
        <f>MID(MuerteCerdo[[#This Row],[Capa]],8,2)&amp;"/"&amp;MID(MuerteCerdo[[#This Row],[Capa]],10,2)&amp;"/"&amp;MID(MuerteCerdo[[#This Row],[Capa]],12,2)</f>
        <v>04/10/20</v>
      </c>
      <c r="G21" s="23">
        <f>MuerteCerdo[[#This Row],[Fecha]]-F21</f>
        <v>116</v>
      </c>
      <c r="H21" s="12">
        <f>VLOOKUP(MuerteCerdo[[#This Row],[Capa]],FinDestete[#All],6,FALSE)</f>
        <v>44190</v>
      </c>
      <c r="I21" t="b">
        <f>MuerteCerdo[[#This Row],[Fecha]]&lt;H21</f>
        <v>0</v>
      </c>
      <c r="J21" s="23">
        <f t="shared" si="0"/>
        <v>82</v>
      </c>
      <c r="K21">
        <f t="shared" si="1"/>
        <v>102</v>
      </c>
    </row>
    <row r="22" spans="1:11" x14ac:dyDescent="0.25">
      <c r="A22" t="s">
        <v>42</v>
      </c>
      <c r="B22" s="12">
        <v>44165</v>
      </c>
      <c r="C22">
        <v>2</v>
      </c>
      <c r="D22">
        <v>60</v>
      </c>
      <c r="F22" t="str">
        <f>MID(MuerteCerdo[[#This Row],[Capa]],8,2)&amp;"/"&amp;MID(MuerteCerdo[[#This Row],[Capa]],10,2)&amp;"/"&amp;MID(MuerteCerdo[[#This Row],[Capa]],12,2)</f>
        <v>20/10/20</v>
      </c>
      <c r="G22" s="23">
        <f>MuerteCerdo[[#This Row],[Fecha]]-F22</f>
        <v>41</v>
      </c>
      <c r="H22" s="12">
        <f>VLOOKUP(MuerteCerdo[[#This Row],[Capa]],FinDestete[#All],6,FALSE)</f>
        <v>44176</v>
      </c>
      <c r="I22" t="b">
        <f>MuerteCerdo[[#This Row],[Fecha]]&lt;H22</f>
        <v>1</v>
      </c>
      <c r="J22" s="23">
        <f t="shared" si="0"/>
        <v>52</v>
      </c>
      <c r="K22">
        <f t="shared" si="1"/>
        <v>72</v>
      </c>
    </row>
    <row r="23" spans="1:11" x14ac:dyDescent="0.25">
      <c r="A23" t="s">
        <v>42</v>
      </c>
      <c r="B23" s="12">
        <v>44226</v>
      </c>
      <c r="C23">
        <v>1</v>
      </c>
      <c r="D23">
        <v>74</v>
      </c>
      <c r="F23" t="str">
        <f>MID(MuerteCerdo[[#This Row],[Capa]],8,2)&amp;"/"&amp;MID(MuerteCerdo[[#This Row],[Capa]],10,2)&amp;"/"&amp;MID(MuerteCerdo[[#This Row],[Capa]],12,2)</f>
        <v>20/10/20</v>
      </c>
      <c r="G23" s="23">
        <f>MuerteCerdo[[#This Row],[Fecha]]-F23</f>
        <v>102</v>
      </c>
      <c r="H23" s="12">
        <f>VLOOKUP(MuerteCerdo[[#This Row],[Capa]],FinDestete[#All],6,FALSE)</f>
        <v>44176</v>
      </c>
      <c r="I23" t="b">
        <f>MuerteCerdo[[#This Row],[Fecha]]&lt;H23</f>
        <v>0</v>
      </c>
      <c r="J23" s="23">
        <f t="shared" si="0"/>
        <v>52</v>
      </c>
      <c r="K23">
        <f t="shared" si="1"/>
        <v>72</v>
      </c>
    </row>
  </sheetData>
  <mergeCells count="1">
    <mergeCell ref="A1:D1"/>
  </mergeCells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Cerdos en Destete</vt:lpstr>
      <vt:lpstr>Cerdos en Engorda</vt:lpstr>
      <vt:lpstr>Muerte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2021-05-26T17:21:08Z</dcterms:modified>
</cp:coreProperties>
</file>