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4A4E2B35-1D07-4977-BDEE-E419CB380665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N4" i="2"/>
  <c r="AM4" i="2"/>
  <c r="AL4" i="2"/>
  <c r="AG4" i="1"/>
  <c r="AF4" i="1"/>
  <c r="AE4" i="1"/>
  <c r="Z4" i="3" l="1"/>
  <c r="Y4" i="3"/>
  <c r="X4" i="3"/>
  <c r="AF4" i="2"/>
  <c r="AE4" i="2"/>
  <c r="AD4" i="2"/>
  <c r="Y4" i="1"/>
  <c r="X4" i="1"/>
  <c r="W4" i="1"/>
  <c r="R4" i="3"/>
  <c r="Q4" i="3"/>
  <c r="P4" i="3"/>
  <c r="X4" i="2"/>
  <c r="W4" i="2"/>
  <c r="V4" i="2"/>
  <c r="Q4" i="1"/>
  <c r="P4" i="1"/>
  <c r="O4" i="1"/>
  <c r="C42" i="3" l="1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O248" i="2"/>
  <c r="N248" i="2"/>
  <c r="M248" i="2"/>
  <c r="O247" i="2"/>
  <c r="N247" i="2"/>
  <c r="M247" i="2"/>
  <c r="O246" i="2"/>
  <c r="N246" i="2"/>
  <c r="M246" i="2"/>
  <c r="O245" i="2"/>
  <c r="N245" i="2"/>
  <c r="M245" i="2"/>
  <c r="O244" i="2"/>
  <c r="N244" i="2"/>
  <c r="M244" i="2"/>
  <c r="O243" i="2"/>
  <c r="N243" i="2"/>
  <c r="M243" i="2"/>
  <c r="O242" i="2"/>
  <c r="N242" i="2"/>
  <c r="M242" i="2"/>
  <c r="O241" i="2"/>
  <c r="N241" i="2"/>
  <c r="M241" i="2"/>
  <c r="O240" i="2"/>
  <c r="N240" i="2"/>
  <c r="M240" i="2"/>
  <c r="O239" i="2"/>
  <c r="N239" i="2"/>
  <c r="M239" i="2"/>
  <c r="O238" i="2"/>
  <c r="N238" i="2"/>
  <c r="M238" i="2"/>
  <c r="O237" i="2"/>
  <c r="N237" i="2"/>
  <c r="M237" i="2"/>
  <c r="O236" i="2"/>
  <c r="N236" i="2"/>
  <c r="M236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O227" i="2"/>
  <c r="N227" i="2"/>
  <c r="M227" i="2"/>
  <c r="O226" i="2"/>
  <c r="N226" i="2"/>
  <c r="M226" i="2"/>
  <c r="O225" i="2"/>
  <c r="N225" i="2"/>
  <c r="M225" i="2"/>
  <c r="O224" i="2"/>
  <c r="N224" i="2"/>
  <c r="M224" i="2"/>
  <c r="O223" i="2"/>
  <c r="N223" i="2"/>
  <c r="M223" i="2"/>
  <c r="O222" i="2"/>
  <c r="N222" i="2"/>
  <c r="M222" i="2"/>
  <c r="O221" i="2"/>
  <c r="N221" i="2"/>
  <c r="M221" i="2"/>
  <c r="O220" i="2"/>
  <c r="N220" i="2"/>
  <c r="M220" i="2"/>
  <c r="O219" i="2"/>
  <c r="N219" i="2"/>
  <c r="M219" i="2"/>
  <c r="O218" i="2"/>
  <c r="N218" i="2"/>
  <c r="M218" i="2"/>
  <c r="O217" i="2"/>
  <c r="N217" i="2"/>
  <c r="M217" i="2"/>
  <c r="O216" i="2"/>
  <c r="N216" i="2"/>
  <c r="M216" i="2"/>
  <c r="O215" i="2"/>
  <c r="N215" i="2"/>
  <c r="M215" i="2"/>
  <c r="O214" i="2"/>
  <c r="N214" i="2"/>
  <c r="M214" i="2"/>
  <c r="O213" i="2"/>
  <c r="N213" i="2"/>
  <c r="M213" i="2"/>
  <c r="O212" i="2"/>
  <c r="N212" i="2"/>
  <c r="M212" i="2"/>
  <c r="O211" i="2"/>
  <c r="N211" i="2"/>
  <c r="M211" i="2"/>
  <c r="O210" i="2"/>
  <c r="N210" i="2"/>
  <c r="M210" i="2"/>
  <c r="O209" i="2"/>
  <c r="N209" i="2"/>
  <c r="M209" i="2"/>
  <c r="O208" i="2"/>
  <c r="N208" i="2"/>
  <c r="M208" i="2"/>
  <c r="O207" i="2"/>
  <c r="N207" i="2"/>
  <c r="M207" i="2"/>
  <c r="O206" i="2"/>
  <c r="N206" i="2"/>
  <c r="M206" i="2"/>
  <c r="O205" i="2"/>
  <c r="N205" i="2"/>
  <c r="M205" i="2"/>
  <c r="O204" i="2"/>
  <c r="N204" i="2"/>
  <c r="M204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N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83" i="2"/>
  <c r="N183" i="2"/>
  <c r="M183" i="2"/>
  <c r="O182" i="2"/>
  <c r="N182" i="2"/>
  <c r="M182" i="2"/>
  <c r="O181" i="2"/>
  <c r="N181" i="2"/>
  <c r="M181" i="2"/>
  <c r="O180" i="2"/>
  <c r="N180" i="2"/>
  <c r="M180" i="2"/>
  <c r="O179" i="2"/>
  <c r="N179" i="2"/>
  <c r="M179" i="2"/>
  <c r="O178" i="2"/>
  <c r="N178" i="2"/>
  <c r="M178" i="2"/>
  <c r="O177" i="2"/>
  <c r="N177" i="2"/>
  <c r="M177" i="2"/>
  <c r="O176" i="2"/>
  <c r="N176" i="2"/>
  <c r="M176" i="2"/>
  <c r="O175" i="2"/>
  <c r="N175" i="2"/>
  <c r="M175" i="2"/>
  <c r="O174" i="2"/>
  <c r="N174" i="2"/>
  <c r="M174" i="2"/>
  <c r="O173" i="2"/>
  <c r="N173" i="2"/>
  <c r="M173" i="2"/>
  <c r="O172" i="2"/>
  <c r="N172" i="2"/>
  <c r="M172" i="2"/>
  <c r="O171" i="2"/>
  <c r="N171" i="2"/>
  <c r="M171" i="2"/>
  <c r="O170" i="2"/>
  <c r="N170" i="2"/>
  <c r="M170" i="2"/>
  <c r="O169" i="2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<sst xmlns="http://schemas.openxmlformats.org/spreadsheetml/2006/main" count="864" uniqueCount="158">
  <si>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</si>
  <si>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</si>
  <si>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</si>
  <si>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</si>
  <si>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</si>
  <si>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</si>
  <si>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</si>
  <si>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</si>
  <si>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</si>
  <si>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</si>
  <si>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</si>
  <si>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</si>
  <si>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</si>
  <si>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</si>
  <si>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</si>
  <si>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</si>
  <si>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</si>
  <si>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</si>
  <si>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</si>
  <si>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</si>
  <si>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</si>
  <si>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</si>
  <si>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</si>
  <si>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</si>
  <si>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</si>
  <si>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</si>
  <si>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</si>
  <si>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</si>
  <si>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</si>
  <si>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</si>
  <si>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</si>
  <si>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</si>
  <si>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</si>
  <si>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</si>
  <si>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</si>
  <si>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</si>
  <si>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</si>
  <si>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</si>
  <si>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</si>
  <si>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</si>
  <si>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Venta 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</si>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</sst>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</font>
    <font>
      <b/>
      <sz val="12"/>
      <name val="Arial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7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3" borderId="5" xfId="0" applyFont="1" applyFill="1" applyBorder="1"/>
    <xf numFmtId="0" fontId="0" fillId="6" borderId="3" xfId="0" applyFont="1" applyFill="1" applyBorder="1"/>
    <xf numFmtId="0" fontId="19" fillId="13" borderId="5" xfId="0" applyFont="1" applyFill="1" applyBorder="1"/>
    <xf numFmtId="0" fontId="0" fillId="0" borderId="3" xfId="0" applyBorder="1"/>
    <xf numFmtId="0" fontId="17" fillId="15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</cellXfs>
  <cellStyles count="2">
    <cellStyle name="Moneda" xfId="1" builtinId="4"/>
    <cellStyle name="Normal" xfId="0" builtinId="0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26</xdr:col>
      <xdr:colOff>359020</xdr:colOff>
      <xdr:row>1</xdr:row>
      <xdr:rowOff>0</xdr:rowOff>
    </xdr:from>
    <xdr:to>
      <xdr:col>26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408844</xdr:colOff>
      <xdr:row>1</xdr:row>
      <xdr:rowOff>5861</xdr:rowOff>
    </xdr:from>
    <xdr:to>
      <xdr:col>27</xdr:col>
      <xdr:colOff>696844</xdr:colOff>
      <xdr:row>2</xdr:row>
      <xdr:rowOff>784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63132" y="2989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592016</xdr:colOff>
      <xdr:row>1</xdr:row>
      <xdr:rowOff>4397</xdr:rowOff>
    </xdr:from>
    <xdr:to>
      <xdr:col>19</xdr:col>
      <xdr:colOff>880016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45804" y="297474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732691</xdr:colOff>
      <xdr:row>1</xdr:row>
      <xdr:rowOff>0</xdr:rowOff>
    </xdr:from>
    <xdr:to>
      <xdr:col>35</xdr:col>
      <xdr:colOff>185422</xdr:colOff>
      <xdr:row>1</xdr:row>
      <xdr:rowOff>288000</xdr:rowOff>
    </xdr:to>
    <xdr:pic>
      <xdr:nvPicPr>
        <xdr:cNvPr id="4" name="Gráfico 3" descr="Bolsa de la compra con relleno sólido">
          <a:extLst>
            <a:ext uri="{FF2B5EF4-FFF2-40B4-BE49-F238E27FC236}">
              <a16:creationId xmlns:a16="http://schemas.microsoft.com/office/drawing/2014/main" id="{7AED4F9F-9A2A-441B-9AAA-A4E6FD96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43932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284285</xdr:colOff>
      <xdr:row>0</xdr:row>
      <xdr:rowOff>284285</xdr:rowOff>
    </xdr:from>
    <xdr:to>
      <xdr:col>36</xdr:col>
      <xdr:colOff>572285</xdr:colOff>
      <xdr:row>1</xdr:row>
      <xdr:rowOff>279208</xdr:rowOff>
    </xdr:to>
    <xdr:pic>
      <xdr:nvPicPr>
        <xdr:cNvPr id="8" name="Gráfico 7" descr="Bolsa de la compra con relleno sólido">
          <a:extLst>
            <a:ext uri="{FF2B5EF4-FFF2-40B4-BE49-F238E27FC236}">
              <a16:creationId xmlns:a16="http://schemas.microsoft.com/office/drawing/2014/main" id="{DFA46252-52E8-4C0F-9C1E-82565CB3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492939" y="284285"/>
          <a:ext cx="288000" cy="2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1</xdr:row>
      <xdr:rowOff>291664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33</xdr:col>
      <xdr:colOff>158995</xdr:colOff>
      <xdr:row>1</xdr:row>
      <xdr:rowOff>0</xdr:rowOff>
    </xdr:from>
    <xdr:to>
      <xdr:col>33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34</xdr:col>
      <xdr:colOff>408844</xdr:colOff>
      <xdr:row>1</xdr:row>
      <xdr:rowOff>5861</xdr:rowOff>
    </xdr:from>
    <xdr:to>
      <xdr:col>34</xdr:col>
      <xdr:colOff>696844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2213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26</xdr:col>
      <xdr:colOff>514350</xdr:colOff>
      <xdr:row>1</xdr:row>
      <xdr:rowOff>15387</xdr:rowOff>
    </xdr:from>
    <xdr:to>
      <xdr:col>26</xdr:col>
      <xdr:colOff>802350</xdr:colOff>
      <xdr:row>2</xdr:row>
      <xdr:rowOff>5914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859500" y="31066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42</xdr:col>
      <xdr:colOff>84991</xdr:colOff>
      <xdr:row>1</xdr:row>
      <xdr:rowOff>9525</xdr:rowOff>
    </xdr:from>
    <xdr:to>
      <xdr:col>42</xdr:col>
      <xdr:colOff>375922</xdr:colOff>
      <xdr:row>2</xdr:row>
      <xdr:rowOff>2250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50216" y="304800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43</xdr:col>
      <xdr:colOff>284285</xdr:colOff>
      <xdr:row>0</xdr:row>
      <xdr:rowOff>284285</xdr:rowOff>
    </xdr:from>
    <xdr:to>
      <xdr:col>43</xdr:col>
      <xdr:colOff>572285</xdr:colOff>
      <xdr:row>1</xdr:row>
      <xdr:rowOff>279208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8060" y="284285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1</xdr:row>
      <xdr:rowOff>291664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158995</xdr:colOff>
      <xdr:row>1</xdr:row>
      <xdr:rowOff>0</xdr:rowOff>
    </xdr:from>
    <xdr:to>
      <xdr:col>27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408844</xdr:colOff>
      <xdr:row>1</xdr:row>
      <xdr:rowOff>5861</xdr:rowOff>
    </xdr:from>
    <xdr:to>
      <xdr:col>28</xdr:col>
      <xdr:colOff>696844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307194" y="301136"/>
          <a:ext cx="288000" cy="290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4" dataDxfId="13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2">
      <calculatedColumnFormula>YEAR(VentaCerdo[[#This Row],[FECHA]])</calculatedColumnFormula>
    </tableColumn>
    <tableColumn id="32" xr3:uid="{19A051CF-8C1B-4292-8170-4118C1548088}" name="Mes" dataDxfId="11">
      <calculatedColumnFormula>MONTH(VentaCerdo[[#This Row],[FECHA]])</calculatedColumnFormula>
    </tableColumn>
    <tableColumn id="30" xr3:uid="{6C2E3871-F892-4AAA-80F8-BCBBAF515294}" name="Semana" dataDxfId="10">
      <calculatedColumnFormula>WEEKNUM(VentaCerdo[[#This Row],[FECHA]],2)</calculatedColumnFormula>
    </tableColumn>
    <tableColumn id="29" xr3:uid="{B8618162-D69B-4A8A-8D93-DA3328E46CB0}" name="FECHA" dataDxfId="9"/>
    <tableColumn id="27" xr3:uid="{C9E3266E-0727-428C-9BF1-A7AD09AE9EAF}" name="Almacen" dataDxfId="8"/>
    <tableColumn id="2" xr3:uid="{08C0B01F-B3AD-4119-8859-A6491FD939BC}" name="Kilos Salidas" dataDxfId="7"/>
    <tableColumn id="3" xr3:uid="{404682AC-60FB-4D7E-B817-BD2248526A86}" name="Kilos Cancelados" dataDxfId="6"/>
    <tableColumn id="4" xr3:uid="{69CCC8E0-14F6-464A-8ECF-15DB81E956CA}" name="Cabezas Salidas" dataDxfId="5"/>
    <tableColumn id="5" xr3:uid="{582FE33C-0D80-475D-BE61-AFEF1986FB0B}" name="Cabezas Entradas" dataDxfId="4"/>
    <tableColumn id="6" xr3:uid="{5DC4E71E-F9FC-4F43-96C9-2941B4DB0D05}" name="Importe Ventas" dataDxfId="3" dataCellStyle="Moneda"/>
    <tableColumn id="7" xr3:uid="{789D5740-B7CD-4B88-BD7F-0439A78EE71F}" name="Importe Costos" dataDxfId="2" dataCellStyle="Moneda"/>
    <tableColumn id="8" xr3:uid="{21DA54D1-A1D1-476A-AAFA-CCA51CAAD970}" name="No. Ventas" dataDxfId="1" dataCellStyle="Moneda"/>
    <tableColumn id="9" xr3:uid="{5F292483-6A0F-4601-BDA1-69CB1520DF6A}" name="No. Cancelaciones" dataDxfId="0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896AA2-B65B-4FCE-818D-A2F40213676F}" name="VentaBorrego" displayName="VentaBorrego" ref="A3:N42" totalsRowShown="0" headerRowDxfId="67" dataDxfId="66">
  <autoFilter ref="A3:N42" xr:uid="{38DBC52E-8295-4265-BD99-782A589694BE}"/>
  <tableColumns count="14">
    <tableColumn id="1" xr3:uid="{BD5E6769-D0E8-4F54-880B-5D38062AAF9A}" name="Año" dataDxfId="65">
      <calculatedColumnFormula>YEAR(VentaBorrego[[#This Row],[FECHA]])</calculatedColumnFormula>
    </tableColumn>
    <tableColumn id="2" xr3:uid="{14A4283D-6080-4AEE-9DFB-7811E2F62E2B}" name="Mes" dataDxfId="64">
      <calculatedColumnFormula>MONTH(VentaBorrego[[#This Row],[FECHA]])</calculatedColumnFormula>
    </tableColumn>
    <tableColumn id="3" xr3:uid="{82A091B3-D16B-4CE7-AA3D-FA4F05EDA4BA}" name="Semana" dataDxfId="63">
      <calculatedColumnFormula>WEEKNUM(VentaBorrego[[#This Row],[FECHA]],2)</calculatedColumnFormula>
    </tableColumn>
    <tableColumn id="4" xr3:uid="{13F5AFB3-77AC-44D0-961F-823E68D126F3}" name="FECHA" dataDxfId="62"/>
    <tableColumn id="5" xr3:uid="{EBDDF3F9-0C0A-4094-AA1F-B2D397AB66A1}" name="PZA / CABEZA" dataDxfId="61"/>
    <tableColumn id="6" xr3:uid="{1D78316A-F810-4621-B59B-6F206C31ECCE}" name="Granja" dataDxfId="60"/>
    <tableColumn id="7" xr3:uid="{E000B50B-F6FB-4F0F-BD43-C09E32FC0162}" name="Kilos Total" dataDxfId="59"/>
    <tableColumn id="8" xr3:uid="{D1555C53-BD42-42F2-929D-D387FAF35155}" name="Kilos Cancelados" dataDxfId="58"/>
    <tableColumn id="9" xr3:uid="{F3438513-7B19-4D28-AB39-40BCE1C169BE}" name="Cabezas Salidas" dataDxfId="57"/>
    <tableColumn id="10" xr3:uid="{897F88A8-933A-486C-AF8B-B272BBA93476}" name="Cabezas Entradas" dataDxfId="56"/>
    <tableColumn id="11" xr3:uid="{434ABA26-D192-4815-8FC2-8380C56F30E1}" name="Importe Ventas" dataDxfId="55"/>
    <tableColumn id="12" xr3:uid="{5360CB49-C259-428D-A326-744802978D19}" name="Importe Costos" dataDxfId="54"/>
    <tableColumn id="13" xr3:uid="{45F67444-6C73-4B85-96D1-DE35910222FD}" name="No. Ventas" dataDxfId="53"/>
    <tableColumn id="14" xr3:uid="{8238E6F8-EF54-4793-BA99-0035F6738AFB}" name="No. Cancelaciones" dataDxfId="5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V4" totalsRowShown="0" headerRowDxfId="51">
  <autoFilter ref="P3:V4" xr:uid="{F3E1A5D4-2206-4A5B-8082-DCC730185F04}"/>
  <tableColumns count="7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Row],[Fecha]])</calculatedColumnFormula>
    </tableColumn>
    <tableColumn id="4" xr3:uid="{262F6740-57C6-42B0-95B2-CA81288CD2CD}" name="Fecha" dataDxfId="50"/>
    <tableColumn id="5" xr3:uid="{86F88214-2BD2-441F-8F5D-6918680F83CC}" name="Producto" dataDxfId="49"/>
    <tableColumn id="7" xr3:uid="{CB17BC44-E2BE-4CCE-AAD8-2D70C83B4842}" name="Almacén" dataDxfId="48"/>
    <tableColumn id="6" xr3:uid="{20B296C9-926F-4D06-B340-1B3183A1F0E5}" name="Entrada" dataDxfId="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X3:AD4" totalsRowShown="0" headerRowDxfId="46">
  <autoFilter ref="X3:AD4" xr:uid="{C07E5018-4C77-46A8-A50B-107FA9C88156}"/>
  <tableColumns count="7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Row],[Fecha]])</calculatedColumnFormula>
    </tableColumn>
    <tableColumn id="4" xr3:uid="{7F573887-B59C-4BEE-9E01-7A8C9A0FB227}" name="Fecha" dataDxfId="45"/>
    <tableColumn id="5" xr3:uid="{C91C4368-6E38-4907-8554-722F18CCA7AC}" name="Descripción" dataDxfId="44"/>
    <tableColumn id="7" xr3:uid="{8E66D7C9-E4E6-43F9-B89C-603982C07332}" name="Almacén" dataDxfId="43"/>
    <tableColumn id="6" xr3:uid="{77D0FF8F-7647-48FF-A88B-9E8A6485B51B}" name="Salida" dataDxfId="4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41" tableBorderDxfId="40">
  <autoFilter ref="C1:C6" xr:uid="{79BD6A38-95D5-48F5-B30F-01B067AA4A61}"/>
  <tableColumns count="1">
    <tableColumn id="1" xr3:uid="{E272FD8D-EB97-4C4A-B51C-B3A7AF0EBA0A}" name="ProductoNacimiento" dataDxfId="3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U4" totalsRowShown="0" headerRowDxfId="107">
  <autoFilter ref="O3:U4" xr:uid="{02D5D0CD-EDA4-456A-A5E8-9F3730BDF858}"/>
  <tableColumns count="7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Row],[Fecha]])</calculatedColumnFormula>
    </tableColumn>
    <tableColumn id="4" xr3:uid="{1E2C6755-7899-4C5E-8849-9F4DEA103FB6}" name="Fecha" dataDxfId="106"/>
    <tableColumn id="5" xr3:uid="{3E44B0DD-62A3-4C63-B2ED-8D9F754BC1C8}" name="Descripción" dataDxfId="105"/>
    <tableColumn id="7" xr3:uid="{9FD31AF2-F6BB-40A9-A5EF-A7BE8C1EE096}" name="Almacén" dataDxfId="104"/>
    <tableColumn id="6" xr3:uid="{D483493A-6942-4223-8114-7C47B876A768}" name="Entrada" dataDxfId="1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38" tableBorderDxfId="37">
  <autoFilter ref="C1:C8" xr:uid="{750FC6F7-70F6-4B4E-96D7-A30F50A00065}"/>
  <tableColumns count="1">
    <tableColumn id="1" xr3:uid="{0F2F3A8E-A423-4F30-80DD-B0FF8E6F61FE}" name="Bodega Postura H" dataDxfId="3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35" dataDxfId="33" headerRowBorderDxfId="34" tableBorderDxfId="32" totalsRowBorderDxfId="31">
  <autoFilter ref="M1:M25" xr:uid="{066AC525-C68B-40D3-AE6B-D275A0A79615}"/>
  <tableColumns count="1">
    <tableColumn id="1" xr3:uid="{799DDA5E-B376-41AA-A689-3A660979943E}" name="Descripción" dataDxfId="3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29" headerRowBorderDxfId="28" tableBorderDxfId="27" totalsRowBorderDxfId="26">
  <autoFilter ref="O1:O8" xr:uid="{5D329DB3-7365-4EEF-8F0E-32C5AD338BA4}"/>
  <tableColumns count="1">
    <tableColumn id="1" xr3:uid="{A972FACD-4BAA-4284-A344-B0B89AAEF5A6}" name="Almacén" dataDxfId="2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24" headerRowBorderDxfId="23" tableBorderDxfId="22" totalsRowBorderDxfId="21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W3:AC4" totalsRowShown="0" headerRowDxfId="102">
  <autoFilter ref="W3:AC4" xr:uid="{15203CCB-6A72-4C9E-82BA-A853B5165F17}"/>
  <tableColumns count="7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Row],[Fecha]])</calculatedColumnFormula>
    </tableColumn>
    <tableColumn id="4" xr3:uid="{057B6A06-06EB-4370-9C7D-67B564AB477C}" name="Fecha" dataDxfId="101"/>
    <tableColumn id="5" xr3:uid="{F7D1F4AC-D899-4963-BC58-63184492E881}" name="Descripción" dataDxfId="100"/>
    <tableColumn id="7" xr3:uid="{C424C129-BB09-45C4-8A52-C928098DD204}" name="Almacén" dataDxfId="99"/>
    <tableColumn id="6" xr3:uid="{D7883101-3244-4BC1-AC2D-3BFB937551E5}" name="Salida" dataDxfId="9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20" dataDxfId="18" headerRowBorderDxfId="19" tableBorderDxfId="17" totalsRowBorderDxfId="16">
  <autoFilter ref="I1:I2" xr:uid="{7AB45DB3-5E72-4F44-A776-E252D9E90DB7}"/>
  <tableColumns count="1">
    <tableColumn id="1" xr3:uid="{4AF18E02-4261-4B0E-844D-1655706EFC80}" name="Descripción" dataDxfId="15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113AA35-6761-491F-8813-B699C677426B}" name="CF" displayName="CF" ref="AE3:AM4" totalsRowShown="0">
  <autoFilter ref="AE3:AM4" xr:uid="{AE11F633-8E34-488F-8196-F538E244105B}"/>
  <tableColumns count="9">
    <tableColumn id="1" xr3:uid="{B9D5092A-BBF6-4452-9138-CE76B9E5CD0B}" name="Año">
      <calculatedColumnFormula>YEAR(CF[[#This Row],[Fecha]])</calculatedColumnFormula>
    </tableColumn>
    <tableColumn id="2" xr3:uid="{2BCB3706-A3DA-44A8-BE80-C3007BA28F74}" name="Mes">
      <calculatedColumnFormula>MONTH(CF[[#This Row],[Fecha]])</calculatedColumnFormula>
    </tableColumn>
    <tableColumn id="3" xr3:uid="{86A5A15B-D50E-477A-9CF8-6D990EE8ECD1}" name="Semana">
      <calculatedColumnFormula>WEEKNUM(CF[[#This Row],[Fecha]])</calculatedColumnFormula>
    </tableColumn>
    <tableColumn id="4" xr3:uid="{0F4994FE-CE66-4685-AE8F-4B52BF06ADCE}" name="Fecha"/>
    <tableColumn id="5" xr3:uid="{530C2094-0339-47EE-A25A-B204F60FDADD}" name="Descripción"/>
    <tableColumn id="6" xr3:uid="{E97E8617-AE78-4DD6-BEDE-150258C85F13}" name="Almacén"/>
    <tableColumn id="7" xr3:uid="{60CC69F3-119A-4CE6-A83A-55CBBAA25459}" name="Unidad"/>
    <tableColumn id="8" xr3:uid="{852CB5A3-3250-4346-82DC-8DC1146DE291}" name="Cantidad"/>
    <tableColumn id="9" xr3:uid="{408072F0-44BF-424E-B36F-2977C316F320}" name="Co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6" totalsRowShown="0" headerRowDxfId="97" dataDxfId="96">
  <autoFilter ref="A3:K106" xr:uid="{D4382671-7652-40D0-940C-E955EF481B0A}"/>
  <tableColumns count="11">
    <tableColumn id="1" xr3:uid="{FD9F0EF0-AAEC-44EF-B652-AEE3A7B1514D}" name="Año" dataDxfId="95">
      <calculatedColumnFormula>YEAR(VentaHuevo[[#This Row],[FECHA]])</calculatedColumnFormula>
    </tableColumn>
    <tableColumn id="2" xr3:uid="{38DF3F1A-ECDF-4B36-9176-FD4C2215E738}" name="Mes" dataDxfId="94">
      <calculatedColumnFormula>MONTH(VentaHuevo[[#This Row],[FECHA]])</calculatedColumnFormula>
    </tableColumn>
    <tableColumn id="3" xr3:uid="{0806F8F4-F211-461B-8637-91E4CE806C4D}" name="Semana" dataDxfId="93">
      <calculatedColumnFormula>WEEKNUM(VentaHuevo[[#This Row],[FECHA]],2)</calculatedColumnFormula>
    </tableColumn>
    <tableColumn id="4" xr3:uid="{8434CCCE-DE27-4AE6-A002-E0E6CF045C72}" name="FECHA" dataDxfId="92"/>
    <tableColumn id="5" xr3:uid="{779AD8B5-3C79-434E-A399-2FBAD1799E8D}" name="Postura" dataDxfId="91"/>
    <tableColumn id="6" xr3:uid="{A97041C1-DD4A-498F-8E13-F603ABE564D9}" name="Kilos Total" dataDxfId="90"/>
    <tableColumn id="7" xr3:uid="{CC975B41-EAF3-4B15-B675-8C8CEAE44165}" name="Kilos Cancelados" dataDxfId="89"/>
    <tableColumn id="8" xr3:uid="{AC4B10C7-0849-4C4C-9BA5-AE8FB92493E2}" name="Importe Ventas" dataDxfId="88"/>
    <tableColumn id="9" xr3:uid="{B2B64C19-21ED-42F7-B0F5-7AE2560707DB}" name="Importe Costos" dataDxfId="87"/>
    <tableColumn id="10" xr3:uid="{777D0A0A-820D-4722-8450-983DB543ED2D}" name="No. Ventas" dataDxfId="86"/>
    <tableColumn id="11" xr3:uid="{7E467BF3-DE83-4056-B631-B9B5060F190D}" name="No. Cancelaciones" dataDxfId="8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84" dataDxfId="83" tableBorderDxfId="82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>
      <calculatedColumnFormula>WEEKNUM(RecoleccionHuevo[[#This Row],[Fecha]])</calculatedColumnFormula>
    </tableColumn>
    <tableColumn id="4" xr3:uid="{F575BA58-C636-4CCE-AEC8-386F16DEDFFA}" name="Fecha" dataDxfId="81"/>
    <tableColumn id="5" xr3:uid="{D6F82851-3690-4182-8BD9-4BE245CA5B59}" name="Bodega Origen"/>
    <tableColumn id="6" xr3:uid="{F0B3184E-20DE-4D34-8B90-DB4940FA096B}" name="Cantidad" dataDxfId="80"/>
    <tableColumn id="7" xr3:uid="{9D264A97-0E03-44D4-AE76-4CD1B7BAA7FD}" name="Kilos" dataDxfId="79"/>
    <tableColumn id="9" xr3:uid="{89B76523-86A1-41BF-B81B-2D6DD4F17AEE}" name="Cajas" dataDxfId="7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B4" totalsRowShown="0" headerRowDxfId="77">
  <autoFilter ref="V3:AB4" xr:uid="{9E909787-7729-4B69-B0D7-61A481011055}"/>
  <tableColumns count="7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Row],[Fecha]])</calculatedColumnFormula>
    </tableColumn>
    <tableColumn id="4" xr3:uid="{4DAFF2EC-25FE-4925-B214-00D322A9AC67}" name="Fecha" dataDxfId="76"/>
    <tableColumn id="5" xr3:uid="{5EA58C44-0B6E-4368-8DCF-6D66196470FC}" name="Descripción" dataDxfId="75"/>
    <tableColumn id="7" xr3:uid="{97EB3DE5-BB67-459C-B513-658E8D859B6B}" name="Almacén" dataDxfId="74"/>
    <tableColumn id="6" xr3:uid="{6E7BB089-A777-4CF9-A575-1F853606112B}" name="Entrada" dataDxfId="7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D3:AJ4" totalsRowShown="0" headerRowDxfId="72">
  <autoFilter ref="AD3:AJ4" xr:uid="{8AC8429F-5A18-4F92-8A2F-B1AB086595B2}"/>
  <tableColumns count="7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Row],[Fecha]])</calculatedColumnFormula>
    </tableColumn>
    <tableColumn id="4" xr3:uid="{E166EAA6-E7FA-47F4-8663-D36E75BD4551}" name="Fecha" dataDxfId="71"/>
    <tableColumn id="5" xr3:uid="{1C4A59CE-B9EC-4404-AB42-D74C1B7D3FBC}" name="Descripción" dataDxfId="70"/>
    <tableColumn id="7" xr3:uid="{0C49F5F7-A98C-41C3-BA35-87B49A7CD89C}" name="Almacén" dataDxfId="69"/>
    <tableColumn id="6" xr3:uid="{D3993B0E-C1D3-4431-AE55-F8A1AECA4B2B}" name="Salida" dataDxfId="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L3:AT4" totalsRowShown="0">
  <autoFilter ref="AL3:AT4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Row],[Fecha]])</calculatedColumnFormula>
    </tableColumn>
    <tableColumn id="4" xr3:uid="{048B4BCB-E965-4D52-8535-C29744E88416}" name="Fecha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0"/>
  <sheetViews>
    <sheetView tabSelected="1" topLeftCell="A120" zoomScale="130" zoomScaleNormal="130" workbookViewId="0">
      <selection activeCell="E123" sqref="E123"/>
    </sheetView>
  </sheetViews>
  <sheetFormatPr baseColWidth="10" defaultColWidth="9.140625" defaultRowHeight="15" x14ac:dyDescent="0.25"/>
  <cols>
    <col min="1" max="3" width="9.140625" customWidth="1"/>
    <col min="4" max="4" width="12.7109375" bestFit="1" customWidth="1"/>
    <col min="5" max="5" width="13" bestFit="1" customWidth="1"/>
    <col min="6" max="6" width="20.140625" bestFit="1" customWidth="1"/>
    <col min="7" max="7" width="25.28515625" bestFit="1" customWidth="1"/>
    <col min="8" max="8" width="24.28515625" bestFit="1" customWidth="1"/>
    <col min="9" max="9" width="26.140625" bestFit="1" customWidth="1"/>
    <col min="10" max="10" width="20.140625" bestFit="1" customWidth="1"/>
    <col min="11" max="11" width="20.42578125" bestFit="1" customWidth="1"/>
    <col min="12" max="12" width="15.42578125" bestFit="1" customWidth="1"/>
    <col min="13" max="13" width="24.28515625" bestFit="1" customWidth="1"/>
    <col min="14" max="14" width="13.85546875" customWidth="1"/>
    <col min="15" max="16" width="9.140625" hidden="1" customWidth="1"/>
    <col min="17" max="17" width="13" hidden="1" customWidth="1"/>
    <col min="18" max="18" width="9.85546875" customWidth="1"/>
    <col min="19" max="19" width="16.7109375" bestFit="1" customWidth="1"/>
    <col min="20" max="20" width="13.28515625" customWidth="1"/>
    <col min="21" max="21" width="11.7109375" customWidth="1"/>
    <col min="23" max="25" width="9.140625" hidden="1" customWidth="1"/>
    <col min="27" max="27" width="16.7109375" bestFit="1" customWidth="1"/>
    <col min="28" max="28" width="13" bestFit="1" customWidth="1"/>
    <col min="29" max="29" width="12.140625" bestFit="1" customWidth="1"/>
    <col min="31" max="32" width="0" hidden="1" customWidth="1"/>
    <col min="33" max="33" width="9.28515625" hidden="1" customWidth="1"/>
    <col min="35" max="35" width="12.5703125" customWidth="1"/>
    <col min="36" max="36" width="10" customWidth="1"/>
    <col min="38" max="38" width="10.140625" customWidth="1"/>
  </cols>
  <sheetData>
    <row r="1" spans="1:39" ht="23.25" x14ac:dyDescent="0.35">
      <c r="A1" s="1"/>
      <c r="B1" s="1"/>
      <c r="C1" s="1"/>
      <c r="D1" s="40" t="s">
        <v>0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</row>
    <row r="2" spans="1:39" ht="23.25" x14ac:dyDescent="0.35">
      <c r="A2" s="1"/>
      <c r="B2" s="1"/>
      <c r="C2" s="1"/>
      <c r="D2" s="38" t="s">
        <v>1</v>
      </c>
      <c r="E2" s="38"/>
      <c r="F2" s="38"/>
      <c r="G2" s="38"/>
      <c r="H2" s="38"/>
      <c r="I2" s="38"/>
      <c r="J2" s="38"/>
      <c r="K2" s="38"/>
      <c r="L2" s="38"/>
      <c r="M2" s="38"/>
      <c r="N2" s="31"/>
      <c r="R2" s="37" t="s">
        <v>62</v>
      </c>
      <c r="S2" s="37"/>
      <c r="T2" s="37"/>
      <c r="U2" s="37"/>
      <c r="Z2" s="36" t="s">
        <v>85</v>
      </c>
      <c r="AA2" s="36"/>
      <c r="AB2" s="36"/>
      <c r="AC2" s="36"/>
      <c r="AH2" s="39" t="s">
        <v>156</v>
      </c>
      <c r="AI2" s="39"/>
      <c r="AJ2" s="39"/>
      <c r="AK2" s="39"/>
      <c r="AL2" s="39"/>
      <c r="AM2" s="39"/>
    </row>
    <row r="3" spans="1:39" ht="15.75" x14ac:dyDescent="0.25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9" t="s">
        <v>51</v>
      </c>
      <c r="P3" s="30" t="s">
        <v>52</v>
      </c>
      <c r="Q3" s="30" t="s">
        <v>53</v>
      </c>
      <c r="R3" s="3" t="s">
        <v>23</v>
      </c>
      <c r="S3" s="3" t="s">
        <v>63</v>
      </c>
      <c r="T3" s="3" t="s">
        <v>71</v>
      </c>
      <c r="U3" s="3" t="s">
        <v>61</v>
      </c>
      <c r="W3" s="29" t="s">
        <v>51</v>
      </c>
      <c r="X3" s="30" t="s">
        <v>52</v>
      </c>
      <c r="Y3" s="30" t="s">
        <v>53</v>
      </c>
      <c r="Z3" s="3" t="s">
        <v>23</v>
      </c>
      <c r="AA3" s="3" t="s">
        <v>63</v>
      </c>
      <c r="AB3" s="3" t="s">
        <v>71</v>
      </c>
      <c r="AC3" s="3" t="s">
        <v>84</v>
      </c>
      <c r="AE3" t="s">
        <v>2</v>
      </c>
      <c r="AF3" t="s">
        <v>3</v>
      </c>
      <c r="AG3" t="s">
        <v>4</v>
      </c>
      <c r="AH3" t="s">
        <v>23</v>
      </c>
      <c r="AI3" t="s">
        <v>63</v>
      </c>
      <c r="AJ3" t="s">
        <v>71</v>
      </c>
      <c r="AK3" t="s">
        <v>127</v>
      </c>
      <c r="AL3" t="s">
        <v>36</v>
      </c>
      <c r="AM3" t="s">
        <v>131</v>
      </c>
    </row>
    <row r="4" spans="1:39" ht="15.75" x14ac:dyDescent="0.25">
      <c r="A4" s="12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7">
        <v>43131</v>
      </c>
      <c r="E4" s="7" t="s">
        <v>7</v>
      </c>
      <c r="F4" s="8">
        <v>57135.5</v>
      </c>
      <c r="G4" s="8">
        <v>820</v>
      </c>
      <c r="H4" s="8">
        <v>507</v>
      </c>
      <c r="I4" s="8">
        <v>7</v>
      </c>
      <c r="J4" s="9">
        <v>1815668.4999999995</v>
      </c>
      <c r="K4" s="9">
        <v>1022828.3530000004</v>
      </c>
      <c r="L4" s="8">
        <v>119</v>
      </c>
      <c r="M4" s="8">
        <v>2</v>
      </c>
      <c r="N4" s="10"/>
      <c r="O4">
        <f>YEAR(NC[[#This Row],[Fecha]])</f>
        <v>1900</v>
      </c>
      <c r="P4">
        <f>MONTH(NC[[#This Row],[Fecha]])</f>
        <v>1</v>
      </c>
      <c r="Q4">
        <f>WEEKNUM(NC[[#This Row],[Fecha]])</f>
        <v>0</v>
      </c>
      <c r="R4" s="8"/>
      <c r="S4" s="8"/>
      <c r="T4" s="8"/>
      <c r="U4" s="8"/>
      <c r="W4">
        <f>YEAR(MC[[#This Row],[Fecha]])</f>
        <v>1900</v>
      </c>
      <c r="X4">
        <f>MONTH(MC[[#This Row],[Fecha]])</f>
        <v>1</v>
      </c>
      <c r="Y4">
        <f>WEEKNUM(MC[[#This Row],[Fecha]])</f>
        <v>0</v>
      </c>
      <c r="Z4" s="8"/>
      <c r="AA4" s="8"/>
      <c r="AB4" s="8"/>
      <c r="AC4" s="8"/>
      <c r="AE4">
        <f>YEAR(CF[[#This Row],[Fecha]])</f>
        <v>1900</v>
      </c>
      <c r="AF4">
        <f>MONTH(CF[[#This Row],[Fecha]])</f>
        <v>1</v>
      </c>
      <c r="AG4">
        <f>WEEKNUM(CF[[#This Row],[Fecha]])</f>
        <v>0</v>
      </c>
    </row>
    <row r="5" spans="1:39" ht="15.75" x14ac:dyDescent="0.25">
      <c r="A5" s="11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7">
        <v>43131</v>
      </c>
      <c r="E5" s="7" t="s">
        <v>8</v>
      </c>
      <c r="F5" s="8">
        <v>108975.7</v>
      </c>
      <c r="G5" s="8">
        <v>10737</v>
      </c>
      <c r="H5" s="8">
        <v>1037</v>
      </c>
      <c r="I5" s="8">
        <v>98</v>
      </c>
      <c r="J5" s="9">
        <v>3161470.4500000034</v>
      </c>
      <c r="K5" s="9">
        <v>1940129.7429999984</v>
      </c>
      <c r="L5" s="8">
        <v>260</v>
      </c>
      <c r="M5" s="8">
        <v>26</v>
      </c>
    </row>
    <row r="6" spans="1:39" ht="15.75" x14ac:dyDescent="0.25">
      <c r="A6" s="11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7">
        <v>43131</v>
      </c>
      <c r="E6" s="7" t="s">
        <v>10</v>
      </c>
      <c r="F6" s="8">
        <v>2786.5</v>
      </c>
      <c r="G6" s="8">
        <v>0</v>
      </c>
      <c r="H6" s="8">
        <v>25</v>
      </c>
      <c r="I6" s="8">
        <v>0</v>
      </c>
      <c r="J6" s="9">
        <v>86761.45</v>
      </c>
      <c r="K6" s="9">
        <v>57473.532000000007</v>
      </c>
      <c r="L6" s="8">
        <v>14</v>
      </c>
      <c r="M6" s="8">
        <v>0</v>
      </c>
    </row>
    <row r="7" spans="1:39" ht="15.75" x14ac:dyDescent="0.25">
      <c r="A7" s="11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7">
        <v>43159</v>
      </c>
      <c r="E7" s="7" t="s">
        <v>7</v>
      </c>
      <c r="F7" s="8">
        <v>21044</v>
      </c>
      <c r="G7" s="8">
        <v>102</v>
      </c>
      <c r="H7" s="8">
        <v>172</v>
      </c>
      <c r="I7" s="8">
        <v>1</v>
      </c>
      <c r="J7" s="9">
        <v>658841.5</v>
      </c>
      <c r="K7" s="9">
        <v>390015.13100000011</v>
      </c>
      <c r="L7" s="8">
        <v>56</v>
      </c>
      <c r="M7" s="8">
        <v>1</v>
      </c>
    </row>
    <row r="8" spans="1:39" ht="15.75" x14ac:dyDescent="0.25">
      <c r="A8" s="11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7">
        <v>43159</v>
      </c>
      <c r="E8" s="7" t="s">
        <v>8</v>
      </c>
      <c r="F8" s="8">
        <v>83249.8</v>
      </c>
      <c r="G8" s="8">
        <v>2164.8999999999996</v>
      </c>
      <c r="H8" s="8">
        <v>692</v>
      </c>
      <c r="I8" s="8">
        <v>20</v>
      </c>
      <c r="J8" s="9">
        <v>2547156.67</v>
      </c>
      <c r="K8" s="9">
        <v>1251480.3799999994</v>
      </c>
      <c r="L8" s="8">
        <v>192</v>
      </c>
      <c r="M8" s="8">
        <v>6</v>
      </c>
    </row>
    <row r="9" spans="1:39" ht="15.75" x14ac:dyDescent="0.25">
      <c r="A9" s="11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7">
        <v>43159</v>
      </c>
      <c r="E9" s="7" t="s">
        <v>10</v>
      </c>
      <c r="F9" s="8">
        <v>3269.5</v>
      </c>
      <c r="G9" s="8">
        <v>0</v>
      </c>
      <c r="H9" s="8">
        <v>26</v>
      </c>
      <c r="I9" s="8">
        <v>0</v>
      </c>
      <c r="J9" s="9">
        <v>104028.6</v>
      </c>
      <c r="K9" s="9">
        <v>55471.897000000004</v>
      </c>
      <c r="L9" s="8">
        <v>10</v>
      </c>
      <c r="M9" s="8">
        <v>0</v>
      </c>
    </row>
    <row r="10" spans="1:39" ht="15.75" x14ac:dyDescent="0.25">
      <c r="A10" s="11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7">
        <v>43190</v>
      </c>
      <c r="E10" s="7" t="s">
        <v>7</v>
      </c>
      <c r="F10" s="8">
        <v>64996</v>
      </c>
      <c r="G10" s="8">
        <v>1811</v>
      </c>
      <c r="H10" s="8">
        <v>513</v>
      </c>
      <c r="I10" s="8">
        <v>14</v>
      </c>
      <c r="J10" s="9">
        <v>1983102.0499999996</v>
      </c>
      <c r="K10" s="9">
        <v>1161628.7530000024</v>
      </c>
      <c r="L10" s="8">
        <v>166</v>
      </c>
      <c r="M10" s="8">
        <v>9</v>
      </c>
    </row>
    <row r="11" spans="1:39" ht="15.75" x14ac:dyDescent="0.25">
      <c r="A11" s="11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7">
        <v>43190</v>
      </c>
      <c r="E11" s="7" t="s">
        <v>8</v>
      </c>
      <c r="F11" s="8">
        <v>103402.59999999996</v>
      </c>
      <c r="G11" s="8">
        <v>3697</v>
      </c>
      <c r="H11" s="8">
        <v>829</v>
      </c>
      <c r="I11" s="8">
        <v>31</v>
      </c>
      <c r="J11" s="9">
        <v>3150169.5000000005</v>
      </c>
      <c r="K11" s="9">
        <v>1932215.2390000012</v>
      </c>
      <c r="L11" s="8">
        <v>210</v>
      </c>
      <c r="M11" s="8">
        <v>5</v>
      </c>
    </row>
    <row r="12" spans="1:39" ht="15.75" x14ac:dyDescent="0.25">
      <c r="A12" s="11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7">
        <v>43190</v>
      </c>
      <c r="E12" s="7" t="s">
        <v>10</v>
      </c>
      <c r="F12" s="8">
        <v>12587.5</v>
      </c>
      <c r="G12" s="8">
        <v>1378</v>
      </c>
      <c r="H12" s="8">
        <v>91</v>
      </c>
      <c r="I12" s="8">
        <v>11</v>
      </c>
      <c r="J12" s="9">
        <v>300200.5</v>
      </c>
      <c r="K12" s="9">
        <v>192369.83899999998</v>
      </c>
      <c r="L12" s="8">
        <v>13</v>
      </c>
      <c r="M12" s="8">
        <v>2</v>
      </c>
    </row>
    <row r="13" spans="1:39" ht="15.75" x14ac:dyDescent="0.25">
      <c r="A13" s="11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7">
        <v>43220</v>
      </c>
      <c r="E13" s="7" t="s">
        <v>7</v>
      </c>
      <c r="F13" s="8">
        <v>44312.5</v>
      </c>
      <c r="G13" s="8">
        <v>6077.5</v>
      </c>
      <c r="H13" s="8">
        <v>371</v>
      </c>
      <c r="I13" s="8">
        <v>52</v>
      </c>
      <c r="J13" s="9">
        <v>1174403.75</v>
      </c>
      <c r="K13" s="9">
        <v>835108.15999999968</v>
      </c>
      <c r="L13" s="8">
        <v>105</v>
      </c>
      <c r="M13" s="8">
        <v>10</v>
      </c>
    </row>
    <row r="14" spans="1:39" ht="15.75" x14ac:dyDescent="0.25">
      <c r="A14" s="11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7">
        <v>43220</v>
      </c>
      <c r="E14" s="7" t="s">
        <v>8</v>
      </c>
      <c r="F14" s="8">
        <v>123340.19999999997</v>
      </c>
      <c r="G14" s="8">
        <v>1280.8</v>
      </c>
      <c r="H14" s="8">
        <v>974</v>
      </c>
      <c r="I14" s="8">
        <v>11</v>
      </c>
      <c r="J14" s="9">
        <v>3744281.100000001</v>
      </c>
      <c r="K14" s="9">
        <v>2670662.0140000004</v>
      </c>
      <c r="L14" s="8">
        <v>244</v>
      </c>
      <c r="M14" s="8">
        <v>3</v>
      </c>
    </row>
    <row r="15" spans="1:39" ht="15.75" x14ac:dyDescent="0.25">
      <c r="A15" s="11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7">
        <v>43220</v>
      </c>
      <c r="E15" s="7" t="s">
        <v>10</v>
      </c>
      <c r="F15" s="8">
        <v>28608</v>
      </c>
      <c r="G15" s="8">
        <v>2653</v>
      </c>
      <c r="H15" s="8">
        <v>124</v>
      </c>
      <c r="I15" s="8">
        <v>11</v>
      </c>
      <c r="J15" s="9">
        <v>427021.75</v>
      </c>
      <c r="K15" s="9">
        <v>310630.44699999999</v>
      </c>
      <c r="L15" s="8">
        <v>20</v>
      </c>
      <c r="M15" s="8">
        <v>3</v>
      </c>
    </row>
    <row r="16" spans="1:39" ht="15.75" x14ac:dyDescent="0.25">
      <c r="A16" s="11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7">
        <v>43251</v>
      </c>
      <c r="E16" s="7" t="s">
        <v>7</v>
      </c>
      <c r="F16" s="8">
        <v>39105.199999999997</v>
      </c>
      <c r="G16" s="8">
        <v>1814</v>
      </c>
      <c r="H16" s="8">
        <v>324</v>
      </c>
      <c r="I16" s="8">
        <v>16</v>
      </c>
      <c r="J16" s="9">
        <v>1081051.75</v>
      </c>
      <c r="K16" s="9">
        <v>869317.25499999931</v>
      </c>
      <c r="L16" s="8">
        <v>94</v>
      </c>
      <c r="M16" s="8">
        <v>3</v>
      </c>
    </row>
    <row r="17" spans="1:13" ht="15.75" x14ac:dyDescent="0.25">
      <c r="A17" s="11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7">
        <v>43251</v>
      </c>
      <c r="E17" s="7" t="s">
        <v>8</v>
      </c>
      <c r="F17" s="8">
        <v>126501.99999999999</v>
      </c>
      <c r="G17" s="8">
        <v>3005.2000000000003</v>
      </c>
      <c r="H17" s="8">
        <v>1003</v>
      </c>
      <c r="I17" s="8">
        <v>26</v>
      </c>
      <c r="J17" s="9">
        <v>3492152.3</v>
      </c>
      <c r="K17" s="9">
        <v>2530894.8320000023</v>
      </c>
      <c r="L17" s="8">
        <v>247</v>
      </c>
      <c r="M17" s="8">
        <v>5</v>
      </c>
    </row>
    <row r="18" spans="1:13" ht="15.75" x14ac:dyDescent="0.25">
      <c r="A18" s="11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7">
        <v>43251</v>
      </c>
      <c r="E18" s="7" t="s">
        <v>10</v>
      </c>
      <c r="F18" s="8">
        <v>9655.4000000000015</v>
      </c>
      <c r="G18" s="8">
        <v>126.5</v>
      </c>
      <c r="H18" s="8">
        <v>63</v>
      </c>
      <c r="I18" s="8">
        <v>1</v>
      </c>
      <c r="J18" s="9">
        <v>225218.5</v>
      </c>
      <c r="K18" s="9">
        <v>150289.15799999994</v>
      </c>
      <c r="L18" s="8">
        <v>20</v>
      </c>
      <c r="M18" s="8">
        <v>1</v>
      </c>
    </row>
    <row r="19" spans="1:13" ht="15.75" x14ac:dyDescent="0.25">
      <c r="A19" s="11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7">
        <v>43281</v>
      </c>
      <c r="E19" s="7" t="s">
        <v>7</v>
      </c>
      <c r="F19" s="8">
        <v>60577.5</v>
      </c>
      <c r="G19" s="8">
        <v>321</v>
      </c>
      <c r="H19" s="8">
        <v>502</v>
      </c>
      <c r="I19" s="8">
        <v>3</v>
      </c>
      <c r="J19" s="9">
        <v>1772509</v>
      </c>
      <c r="K19" s="9">
        <v>1330239.808</v>
      </c>
      <c r="L19" s="8">
        <v>123</v>
      </c>
      <c r="M19" s="8">
        <v>2</v>
      </c>
    </row>
    <row r="20" spans="1:13" ht="15.75" x14ac:dyDescent="0.25">
      <c r="A20" s="11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7">
        <v>43281</v>
      </c>
      <c r="E20" s="7" t="s">
        <v>8</v>
      </c>
      <c r="F20" s="8">
        <v>98848.6</v>
      </c>
      <c r="G20" s="8">
        <v>3860.3</v>
      </c>
      <c r="H20" s="8">
        <v>820</v>
      </c>
      <c r="I20" s="8">
        <v>32</v>
      </c>
      <c r="J20" s="9">
        <v>2791452.5000000005</v>
      </c>
      <c r="K20" s="9">
        <v>2280863.0660000029</v>
      </c>
      <c r="L20" s="8">
        <v>189</v>
      </c>
      <c r="M20" s="8">
        <v>7</v>
      </c>
    </row>
    <row r="21" spans="1:13" ht="15.75" x14ac:dyDescent="0.25">
      <c r="A21" s="11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7">
        <v>43281</v>
      </c>
      <c r="E21" s="7" t="s">
        <v>10</v>
      </c>
      <c r="F21" s="8">
        <v>14526.3</v>
      </c>
      <c r="G21" s="8">
        <v>0</v>
      </c>
      <c r="H21" s="8">
        <v>109</v>
      </c>
      <c r="I21" s="8">
        <v>0</v>
      </c>
      <c r="J21" s="9">
        <v>373509.85</v>
      </c>
      <c r="K21" s="9">
        <v>299164.212</v>
      </c>
      <c r="L21" s="8">
        <v>24</v>
      </c>
      <c r="M21" s="8">
        <v>0</v>
      </c>
    </row>
    <row r="22" spans="1:13" ht="15.75" x14ac:dyDescent="0.25">
      <c r="A22" s="11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7">
        <v>43312</v>
      </c>
      <c r="E22" s="7" t="s">
        <v>7</v>
      </c>
      <c r="F22" s="8">
        <v>39008.5</v>
      </c>
      <c r="G22" s="8">
        <v>99</v>
      </c>
      <c r="H22" s="8">
        <v>326</v>
      </c>
      <c r="I22" s="8">
        <v>1</v>
      </c>
      <c r="J22" s="9">
        <v>1256121.5</v>
      </c>
      <c r="K22" s="9">
        <v>824877.20699999982</v>
      </c>
      <c r="L22" s="8">
        <v>86</v>
      </c>
      <c r="M22" s="8">
        <v>1</v>
      </c>
    </row>
    <row r="23" spans="1:13" ht="15.75" x14ac:dyDescent="0.25">
      <c r="A23" s="11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7">
        <v>43312</v>
      </c>
      <c r="E23" s="7" t="s">
        <v>8</v>
      </c>
      <c r="F23" s="8">
        <v>134738.32000000007</v>
      </c>
      <c r="G23" s="8">
        <v>7585</v>
      </c>
      <c r="H23" s="8">
        <v>1134</v>
      </c>
      <c r="I23" s="8">
        <v>67</v>
      </c>
      <c r="J23" s="9">
        <v>4179162.5799999991</v>
      </c>
      <c r="K23" s="9">
        <v>2992289.3860000041</v>
      </c>
      <c r="L23" s="8">
        <v>266</v>
      </c>
      <c r="M23" s="8">
        <v>13</v>
      </c>
    </row>
    <row r="24" spans="1:13" ht="15.75" x14ac:dyDescent="0.25">
      <c r="A24" s="11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7">
        <v>43312</v>
      </c>
      <c r="E24" s="7" t="s">
        <v>10</v>
      </c>
      <c r="F24" s="8">
        <v>3094.8</v>
      </c>
      <c r="G24" s="8">
        <v>140</v>
      </c>
      <c r="H24" s="8">
        <v>18</v>
      </c>
      <c r="I24" s="8">
        <v>1</v>
      </c>
      <c r="J24" s="9">
        <v>63179.199999999997</v>
      </c>
      <c r="K24" s="9">
        <v>48395.306999999993</v>
      </c>
      <c r="L24" s="8">
        <v>7</v>
      </c>
      <c r="M24" s="8">
        <v>1</v>
      </c>
    </row>
    <row r="25" spans="1:13" ht="15.75" x14ac:dyDescent="0.25">
      <c r="A25" s="11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7">
        <v>43343</v>
      </c>
      <c r="E25" s="7" t="s">
        <v>7</v>
      </c>
      <c r="F25" s="8">
        <v>40863.5</v>
      </c>
      <c r="G25" s="8">
        <v>6440.5</v>
      </c>
      <c r="H25" s="8">
        <v>374</v>
      </c>
      <c r="I25" s="8">
        <v>57</v>
      </c>
      <c r="J25" s="9">
        <v>1192948.25</v>
      </c>
      <c r="K25" s="9">
        <v>797468.02799999982</v>
      </c>
      <c r="L25" s="8">
        <v>87</v>
      </c>
      <c r="M25" s="8">
        <v>6</v>
      </c>
    </row>
    <row r="26" spans="1:13" ht="15.75" x14ac:dyDescent="0.25">
      <c r="A26" s="11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7">
        <v>43343</v>
      </c>
      <c r="E26" s="7" t="s">
        <v>8</v>
      </c>
      <c r="F26" s="8">
        <v>121339.50000000003</v>
      </c>
      <c r="G26" s="8">
        <v>440.2</v>
      </c>
      <c r="H26" s="8">
        <v>1016</v>
      </c>
      <c r="I26" s="8">
        <v>4</v>
      </c>
      <c r="J26" s="9">
        <v>4161392.0000000005</v>
      </c>
      <c r="K26" s="9">
        <v>2402975.3239999996</v>
      </c>
      <c r="L26" s="8">
        <v>249</v>
      </c>
      <c r="M26" s="8">
        <v>4</v>
      </c>
    </row>
    <row r="27" spans="1:13" ht="15.75" x14ac:dyDescent="0.25">
      <c r="A27" s="11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7">
        <v>43343</v>
      </c>
      <c r="E27" s="7" t="s">
        <v>10</v>
      </c>
      <c r="F27" s="8">
        <v>23340.1</v>
      </c>
      <c r="G27" s="8">
        <v>0</v>
      </c>
      <c r="H27" s="8">
        <v>93</v>
      </c>
      <c r="I27" s="8">
        <v>0</v>
      </c>
      <c r="J27" s="9">
        <v>364936.70100000006</v>
      </c>
      <c r="K27" s="9">
        <v>229191.16999999993</v>
      </c>
      <c r="L27" s="8">
        <v>19</v>
      </c>
      <c r="M27" s="8">
        <v>0</v>
      </c>
    </row>
    <row r="28" spans="1:13" ht="15.75" x14ac:dyDescent="0.25">
      <c r="A28" s="11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7">
        <v>43373</v>
      </c>
      <c r="E28" s="7" t="s">
        <v>7</v>
      </c>
      <c r="F28" s="8">
        <v>44974</v>
      </c>
      <c r="G28" s="8">
        <v>309.5</v>
      </c>
      <c r="H28" s="8">
        <v>397</v>
      </c>
      <c r="I28" s="8">
        <v>3</v>
      </c>
      <c r="J28" s="9">
        <v>1495119.25</v>
      </c>
      <c r="K28" s="9">
        <v>1052409.1370000001</v>
      </c>
      <c r="L28" s="8">
        <v>98</v>
      </c>
      <c r="M28" s="8">
        <v>2</v>
      </c>
    </row>
    <row r="29" spans="1:13" ht="15.75" x14ac:dyDescent="0.25">
      <c r="A29" s="11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7">
        <v>43373</v>
      </c>
      <c r="E29" s="7" t="s">
        <v>8</v>
      </c>
      <c r="F29" s="8">
        <v>118564.19999999998</v>
      </c>
      <c r="G29" s="8">
        <v>4137.6000000000004</v>
      </c>
      <c r="H29" s="8">
        <v>977</v>
      </c>
      <c r="I29" s="8">
        <v>35</v>
      </c>
      <c r="J29" s="9">
        <v>3812500.5000000014</v>
      </c>
      <c r="K29" s="9">
        <v>2722388.0339999981</v>
      </c>
      <c r="L29" s="8">
        <v>230</v>
      </c>
      <c r="M29" s="8">
        <v>6</v>
      </c>
    </row>
    <row r="30" spans="1:13" ht="15.75" x14ac:dyDescent="0.25">
      <c r="A30" s="11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7">
        <v>43373</v>
      </c>
      <c r="E30" s="7" t="s">
        <v>10</v>
      </c>
      <c r="F30" s="8">
        <v>241</v>
      </c>
      <c r="G30" s="8">
        <v>0</v>
      </c>
      <c r="H30" s="8">
        <v>1</v>
      </c>
      <c r="I30" s="8">
        <v>0</v>
      </c>
      <c r="J30" s="9">
        <v>1928</v>
      </c>
      <c r="K30" s="9">
        <v>0</v>
      </c>
      <c r="L30" s="8">
        <v>1</v>
      </c>
      <c r="M30" s="8">
        <v>0</v>
      </c>
    </row>
    <row r="31" spans="1:13" ht="15.75" x14ac:dyDescent="0.25">
      <c r="A31" s="11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7">
        <v>43404</v>
      </c>
      <c r="E31" s="7" t="s">
        <v>7</v>
      </c>
      <c r="F31" s="8">
        <v>39659.5</v>
      </c>
      <c r="G31" s="8">
        <v>1411</v>
      </c>
      <c r="H31" s="8">
        <v>337</v>
      </c>
      <c r="I31" s="8">
        <v>12</v>
      </c>
      <c r="J31" s="9">
        <v>1235911.25</v>
      </c>
      <c r="K31" s="9">
        <v>884542.68199999956</v>
      </c>
      <c r="L31" s="8">
        <v>83</v>
      </c>
      <c r="M31" s="8">
        <v>2</v>
      </c>
    </row>
    <row r="32" spans="1:13" ht="15.75" x14ac:dyDescent="0.25">
      <c r="A32" s="11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7">
        <v>43404</v>
      </c>
      <c r="E32" s="7" t="s">
        <v>8</v>
      </c>
      <c r="F32" s="8">
        <v>111468.50000000003</v>
      </c>
      <c r="G32" s="8">
        <v>5398</v>
      </c>
      <c r="H32" s="8">
        <v>945</v>
      </c>
      <c r="I32" s="8">
        <v>41</v>
      </c>
      <c r="J32" s="9">
        <v>3395590.3500000006</v>
      </c>
      <c r="K32" s="9">
        <v>2399770.0539999986</v>
      </c>
      <c r="L32" s="8">
        <v>232</v>
      </c>
      <c r="M32" s="8">
        <v>5</v>
      </c>
    </row>
    <row r="33" spans="1:13" ht="15.75" x14ac:dyDescent="0.25">
      <c r="A33" s="11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7">
        <v>43404</v>
      </c>
      <c r="E33" s="7" t="s">
        <v>10</v>
      </c>
      <c r="F33" s="8">
        <v>9191.9</v>
      </c>
      <c r="G33" s="8">
        <v>0</v>
      </c>
      <c r="H33" s="8">
        <v>58</v>
      </c>
      <c r="I33" s="8">
        <v>0</v>
      </c>
      <c r="J33" s="9">
        <v>223859.74999999997</v>
      </c>
      <c r="K33" s="9">
        <v>122198.91900000001</v>
      </c>
      <c r="L33" s="8">
        <v>11</v>
      </c>
      <c r="M33" s="8">
        <v>0</v>
      </c>
    </row>
    <row r="34" spans="1:13" ht="15.75" x14ac:dyDescent="0.25">
      <c r="A34" s="11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7">
        <v>43434</v>
      </c>
      <c r="E34" s="7" t="s">
        <v>7</v>
      </c>
      <c r="F34" s="8">
        <v>44006</v>
      </c>
      <c r="G34" s="8">
        <v>515</v>
      </c>
      <c r="H34" s="8">
        <v>381</v>
      </c>
      <c r="I34" s="8">
        <v>5</v>
      </c>
      <c r="J34" s="9">
        <v>1281103.5</v>
      </c>
      <c r="K34" s="9">
        <v>1035330.5200000003</v>
      </c>
      <c r="L34" s="8">
        <v>103</v>
      </c>
      <c r="M34" s="8">
        <v>2</v>
      </c>
    </row>
    <row r="35" spans="1:13" ht="15.75" x14ac:dyDescent="0.25">
      <c r="A35" s="11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7">
        <v>43434</v>
      </c>
      <c r="E35" s="7" t="s">
        <v>8</v>
      </c>
      <c r="F35" s="8">
        <v>113704.8</v>
      </c>
      <c r="G35" s="8">
        <v>4715.6000000000004</v>
      </c>
      <c r="H35" s="8">
        <v>955</v>
      </c>
      <c r="I35" s="8">
        <v>42</v>
      </c>
      <c r="J35" s="9">
        <v>3246579.4</v>
      </c>
      <c r="K35" s="9">
        <v>2563981.9469999983</v>
      </c>
      <c r="L35" s="8">
        <v>247</v>
      </c>
      <c r="M35" s="8">
        <v>15</v>
      </c>
    </row>
    <row r="36" spans="1:13" ht="15.75" x14ac:dyDescent="0.25">
      <c r="A36" s="11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7">
        <v>43434</v>
      </c>
      <c r="E36" s="7" t="s">
        <v>10</v>
      </c>
      <c r="F36" s="8">
        <v>42226.500000000007</v>
      </c>
      <c r="G36" s="8">
        <v>142.80000000000001</v>
      </c>
      <c r="H36" s="8">
        <v>217</v>
      </c>
      <c r="I36" s="8">
        <v>1</v>
      </c>
      <c r="J36" s="9">
        <v>807774.79999999993</v>
      </c>
      <c r="K36" s="9">
        <v>610908.39200000011</v>
      </c>
      <c r="L36" s="8">
        <v>52</v>
      </c>
      <c r="M36" s="8">
        <v>1</v>
      </c>
    </row>
    <row r="37" spans="1:13" ht="15.75" x14ac:dyDescent="0.25">
      <c r="A37" s="11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7">
        <v>43465</v>
      </c>
      <c r="E37" s="7" t="s">
        <v>7</v>
      </c>
      <c r="F37" s="8">
        <v>45127.7</v>
      </c>
      <c r="G37" s="8">
        <v>1721</v>
      </c>
      <c r="H37" s="8">
        <v>393</v>
      </c>
      <c r="I37" s="8">
        <v>16</v>
      </c>
      <c r="J37" s="9">
        <v>1307029.04</v>
      </c>
      <c r="K37" s="9">
        <v>1119135.6820000007</v>
      </c>
      <c r="L37" s="8">
        <v>97</v>
      </c>
      <c r="M37" s="8">
        <v>5</v>
      </c>
    </row>
    <row r="38" spans="1:13" ht="15.75" x14ac:dyDescent="0.25">
      <c r="A38" s="11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7">
        <v>43465</v>
      </c>
      <c r="E38" s="7" t="s">
        <v>8</v>
      </c>
      <c r="F38" s="8">
        <v>167639.79999999993</v>
      </c>
      <c r="G38" s="8">
        <v>11319</v>
      </c>
      <c r="H38" s="8">
        <v>1413</v>
      </c>
      <c r="I38" s="8">
        <v>94</v>
      </c>
      <c r="J38" s="9">
        <v>4658870.0399999972</v>
      </c>
      <c r="K38" s="9">
        <v>3685711.5909999982</v>
      </c>
      <c r="L38" s="8">
        <v>310</v>
      </c>
      <c r="M38" s="8">
        <v>10</v>
      </c>
    </row>
    <row r="39" spans="1:13" ht="15.75" x14ac:dyDescent="0.25">
      <c r="A39" s="11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7">
        <v>43465</v>
      </c>
      <c r="E39" s="7" t="s">
        <v>10</v>
      </c>
      <c r="F39" s="8">
        <v>45142.5</v>
      </c>
      <c r="G39" s="8">
        <v>565.5</v>
      </c>
      <c r="H39" s="8">
        <v>255</v>
      </c>
      <c r="I39" s="8">
        <v>4</v>
      </c>
      <c r="J39" s="9">
        <v>938447.84999999986</v>
      </c>
      <c r="K39" s="9">
        <v>678150.25999999989</v>
      </c>
      <c r="L39" s="8">
        <v>47</v>
      </c>
      <c r="M39" s="8">
        <v>2</v>
      </c>
    </row>
    <row r="40" spans="1:13" ht="15.75" x14ac:dyDescent="0.25">
      <c r="A40" s="11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7">
        <v>43466</v>
      </c>
      <c r="E40" s="7" t="s">
        <v>7</v>
      </c>
      <c r="F40" s="8">
        <v>58399.199999999997</v>
      </c>
      <c r="G40" s="8">
        <v>406.5</v>
      </c>
      <c r="H40" s="8">
        <v>551</v>
      </c>
      <c r="I40" s="8">
        <v>4</v>
      </c>
      <c r="J40" s="9">
        <v>1741606.55</v>
      </c>
      <c r="K40" s="9">
        <v>1537241.1819999991</v>
      </c>
      <c r="L40" s="8">
        <v>154</v>
      </c>
      <c r="M40" s="8">
        <v>2</v>
      </c>
    </row>
    <row r="41" spans="1:13" ht="15.75" x14ac:dyDescent="0.25">
      <c r="A41" s="11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7">
        <v>43466</v>
      </c>
      <c r="E41" s="7" t="s">
        <v>8</v>
      </c>
      <c r="F41" s="8">
        <v>160673.20000000001</v>
      </c>
      <c r="G41" s="8">
        <v>2904.7999999999997</v>
      </c>
      <c r="H41" s="8">
        <v>1545</v>
      </c>
      <c r="I41" s="8">
        <v>26</v>
      </c>
      <c r="J41" s="9">
        <v>4736639.8999999994</v>
      </c>
      <c r="K41" s="9">
        <v>4150732.9329999965</v>
      </c>
      <c r="L41" s="8">
        <v>302</v>
      </c>
      <c r="M41" s="8">
        <v>4</v>
      </c>
    </row>
    <row r="42" spans="1:13" ht="15.75" x14ac:dyDescent="0.25">
      <c r="A42" s="11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7">
        <v>43466</v>
      </c>
      <c r="E42" s="7" t="s">
        <v>10</v>
      </c>
      <c r="F42" s="8">
        <v>4028.5</v>
      </c>
      <c r="G42" s="8">
        <v>0</v>
      </c>
      <c r="H42" s="8">
        <v>36</v>
      </c>
      <c r="I42" s="8">
        <v>0</v>
      </c>
      <c r="J42" s="9">
        <v>124990.25</v>
      </c>
      <c r="K42" s="9">
        <v>83524.971999999994</v>
      </c>
      <c r="L42" s="8">
        <v>17</v>
      </c>
      <c r="M42" s="8">
        <v>0</v>
      </c>
    </row>
    <row r="43" spans="1:13" ht="15.75" x14ac:dyDescent="0.25">
      <c r="A43" s="11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7">
        <v>43497</v>
      </c>
      <c r="E43" s="7" t="s">
        <v>7</v>
      </c>
      <c r="F43" s="8">
        <v>35148.5</v>
      </c>
      <c r="G43" s="8">
        <v>604</v>
      </c>
      <c r="H43" s="8">
        <v>348</v>
      </c>
      <c r="I43" s="8">
        <v>6</v>
      </c>
      <c r="J43" s="9">
        <v>1055976.25</v>
      </c>
      <c r="K43" s="9">
        <v>834497.36100000027</v>
      </c>
      <c r="L43" s="8">
        <v>97</v>
      </c>
      <c r="M43" s="8">
        <v>1</v>
      </c>
    </row>
    <row r="44" spans="1:13" ht="15.75" x14ac:dyDescent="0.25">
      <c r="A44" s="11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7">
        <v>43497</v>
      </c>
      <c r="E44" s="7" t="s">
        <v>8</v>
      </c>
      <c r="F44" s="8">
        <v>73688.399999999994</v>
      </c>
      <c r="G44" s="8">
        <v>896.8</v>
      </c>
      <c r="H44" s="8">
        <v>694</v>
      </c>
      <c r="I44" s="8">
        <v>9</v>
      </c>
      <c r="J44" s="9">
        <v>2026109.9999999998</v>
      </c>
      <c r="K44" s="9">
        <v>1866988.0460000008</v>
      </c>
      <c r="L44" s="8">
        <v>171</v>
      </c>
      <c r="M44" s="8">
        <v>4</v>
      </c>
    </row>
    <row r="45" spans="1:13" ht="15.75" x14ac:dyDescent="0.25">
      <c r="A45" s="11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7">
        <v>43497</v>
      </c>
      <c r="E45" s="7" t="s">
        <v>10</v>
      </c>
      <c r="F45" s="8">
        <v>240</v>
      </c>
      <c r="G45" s="8">
        <v>0</v>
      </c>
      <c r="H45" s="8">
        <v>2</v>
      </c>
      <c r="I45" s="8">
        <v>0</v>
      </c>
      <c r="J45" s="9">
        <v>7624.5</v>
      </c>
      <c r="K45" s="9">
        <v>4850.9219999999996</v>
      </c>
      <c r="L45" s="8">
        <v>2</v>
      </c>
      <c r="M45" s="8">
        <v>0</v>
      </c>
    </row>
    <row r="46" spans="1:13" ht="15.75" x14ac:dyDescent="0.25">
      <c r="A46" s="11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7">
        <v>43525</v>
      </c>
      <c r="E46" s="7" t="s">
        <v>7</v>
      </c>
      <c r="F46" s="8">
        <v>42093.599999999999</v>
      </c>
      <c r="G46" s="8">
        <v>3057.6</v>
      </c>
      <c r="H46" s="8">
        <v>370</v>
      </c>
      <c r="I46" s="8">
        <v>10</v>
      </c>
      <c r="J46" s="9">
        <v>1193996.5</v>
      </c>
      <c r="K46" s="9">
        <v>929764.89000000025</v>
      </c>
      <c r="L46" s="8">
        <v>109</v>
      </c>
      <c r="M46" s="8">
        <v>2</v>
      </c>
    </row>
    <row r="47" spans="1:13" ht="15.75" x14ac:dyDescent="0.25">
      <c r="A47" s="11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7">
        <v>43525</v>
      </c>
      <c r="E47" s="7" t="s">
        <v>8</v>
      </c>
      <c r="F47" s="8">
        <v>95406.60000000002</v>
      </c>
      <c r="G47" s="8">
        <v>1066.4000000000001</v>
      </c>
      <c r="H47" s="8">
        <v>940</v>
      </c>
      <c r="I47" s="8">
        <v>10</v>
      </c>
      <c r="J47" s="9">
        <v>2836584.1999999997</v>
      </c>
      <c r="K47" s="9">
        <v>2440657.6720000035</v>
      </c>
      <c r="L47" s="8">
        <v>240</v>
      </c>
      <c r="M47" s="8">
        <v>5</v>
      </c>
    </row>
    <row r="48" spans="1:13" ht="15.75" x14ac:dyDescent="0.25">
      <c r="A48" s="11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7">
        <v>43525</v>
      </c>
      <c r="E48" s="7" t="s">
        <v>10</v>
      </c>
      <c r="F48" s="8">
        <v>1800</v>
      </c>
      <c r="G48" s="8">
        <v>0</v>
      </c>
      <c r="H48" s="8">
        <v>16</v>
      </c>
      <c r="I48" s="8">
        <v>0</v>
      </c>
      <c r="J48" s="9">
        <v>58804.5</v>
      </c>
      <c r="K48" s="9">
        <v>32800.751000000004</v>
      </c>
      <c r="L48" s="8">
        <v>6</v>
      </c>
      <c r="M48" s="8">
        <v>0</v>
      </c>
    </row>
    <row r="49" spans="1:13" ht="15.75" x14ac:dyDescent="0.25">
      <c r="A49" s="11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7">
        <v>43556</v>
      </c>
      <c r="E49" s="7" t="s">
        <v>7</v>
      </c>
      <c r="F49" s="8">
        <v>33580.5</v>
      </c>
      <c r="G49" s="8">
        <v>302.5</v>
      </c>
      <c r="H49" s="8">
        <v>302</v>
      </c>
      <c r="I49" s="8">
        <v>3</v>
      </c>
      <c r="J49" s="9">
        <v>1009063</v>
      </c>
      <c r="K49" s="9">
        <v>717602.80899999954</v>
      </c>
      <c r="L49" s="8">
        <v>104</v>
      </c>
      <c r="M49" s="8">
        <v>3</v>
      </c>
    </row>
    <row r="50" spans="1:13" ht="15.75" x14ac:dyDescent="0.25">
      <c r="A50" s="11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7">
        <v>43556</v>
      </c>
      <c r="E50" s="7" t="s">
        <v>8</v>
      </c>
      <c r="F50" s="8">
        <v>97133.400000000038</v>
      </c>
      <c r="G50" s="8">
        <v>3946</v>
      </c>
      <c r="H50" s="8">
        <v>896</v>
      </c>
      <c r="I50" s="8">
        <v>38</v>
      </c>
      <c r="J50" s="9">
        <v>2760763.8000000003</v>
      </c>
      <c r="K50" s="9">
        <v>2394947.2949999995</v>
      </c>
      <c r="L50" s="8">
        <v>203</v>
      </c>
      <c r="M50" s="8">
        <v>8</v>
      </c>
    </row>
    <row r="51" spans="1:13" ht="15.75" x14ac:dyDescent="0.25">
      <c r="A51" s="11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7">
        <v>43556</v>
      </c>
      <c r="E51" s="7" t="s">
        <v>10</v>
      </c>
      <c r="F51" s="8">
        <v>918.7</v>
      </c>
      <c r="G51" s="8">
        <v>0</v>
      </c>
      <c r="H51" s="8">
        <v>6</v>
      </c>
      <c r="I51" s="8">
        <v>0</v>
      </c>
      <c r="J51" s="9">
        <v>28875.3</v>
      </c>
      <c r="K51" s="9">
        <v>15953.273999999999</v>
      </c>
      <c r="L51" s="8">
        <v>6</v>
      </c>
      <c r="M51" s="8">
        <v>0</v>
      </c>
    </row>
    <row r="52" spans="1:13" ht="15.75" x14ac:dyDescent="0.25">
      <c r="A52" s="11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7">
        <v>43586</v>
      </c>
      <c r="E52" s="7" t="s">
        <v>7</v>
      </c>
      <c r="F52" s="8">
        <v>52592.5</v>
      </c>
      <c r="G52" s="8">
        <v>1209.5</v>
      </c>
      <c r="H52" s="8">
        <v>497</v>
      </c>
      <c r="I52" s="8">
        <v>10</v>
      </c>
      <c r="J52" s="9">
        <v>1631637.3</v>
      </c>
      <c r="K52" s="9">
        <v>1231845.8269999996</v>
      </c>
      <c r="L52" s="8">
        <v>140</v>
      </c>
      <c r="M52" s="8">
        <v>4</v>
      </c>
    </row>
    <row r="53" spans="1:13" ht="15.75" x14ac:dyDescent="0.25">
      <c r="A53" s="11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7">
        <v>43586</v>
      </c>
      <c r="E53" s="7" t="s">
        <v>8</v>
      </c>
      <c r="F53" s="8">
        <v>110408.8</v>
      </c>
      <c r="G53" s="8">
        <v>1673.4</v>
      </c>
      <c r="H53" s="8">
        <v>1008</v>
      </c>
      <c r="I53" s="8">
        <v>16</v>
      </c>
      <c r="J53" s="9">
        <v>3422541.2499999991</v>
      </c>
      <c r="K53" s="9">
        <v>2676440.0980000002</v>
      </c>
      <c r="L53" s="8">
        <v>242</v>
      </c>
      <c r="M53" s="8">
        <v>6</v>
      </c>
    </row>
    <row r="54" spans="1:13" ht="15.75" x14ac:dyDescent="0.25">
      <c r="A54" s="11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7">
        <v>43586</v>
      </c>
      <c r="E54" s="7" t="s">
        <v>10</v>
      </c>
      <c r="F54" s="8">
        <v>23187.399999999998</v>
      </c>
      <c r="G54" s="8">
        <v>1040</v>
      </c>
      <c r="H54" s="8">
        <v>92</v>
      </c>
      <c r="I54" s="8">
        <v>10</v>
      </c>
      <c r="J54" s="9">
        <v>270720.2</v>
      </c>
      <c r="K54" s="9">
        <v>171230.39</v>
      </c>
      <c r="L54" s="8">
        <v>14</v>
      </c>
      <c r="M54" s="8">
        <v>1</v>
      </c>
    </row>
    <row r="55" spans="1:13" ht="15.75" x14ac:dyDescent="0.25">
      <c r="A55" s="11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7">
        <v>43617</v>
      </c>
      <c r="E55" s="7" t="s">
        <v>7</v>
      </c>
      <c r="F55" s="8">
        <v>48116.5</v>
      </c>
      <c r="G55" s="8">
        <v>1007.5</v>
      </c>
      <c r="H55" s="8">
        <v>456</v>
      </c>
      <c r="I55" s="8">
        <v>9</v>
      </c>
      <c r="J55" s="9">
        <v>1664080.25</v>
      </c>
      <c r="K55" s="9">
        <v>1192137.7100000002</v>
      </c>
      <c r="L55" s="8">
        <v>129</v>
      </c>
      <c r="M55" s="8">
        <v>4</v>
      </c>
    </row>
    <row r="56" spans="1:13" ht="15.75" x14ac:dyDescent="0.25">
      <c r="A56" s="11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7">
        <v>43617</v>
      </c>
      <c r="E56" s="7" t="s">
        <v>8</v>
      </c>
      <c r="F56" s="8">
        <v>94205.8</v>
      </c>
      <c r="G56" s="8">
        <v>4706</v>
      </c>
      <c r="H56" s="8">
        <v>851</v>
      </c>
      <c r="I56" s="8">
        <v>43</v>
      </c>
      <c r="J56" s="9">
        <v>3154076.8999999994</v>
      </c>
      <c r="K56" s="9">
        <v>2278041.6889999988</v>
      </c>
      <c r="L56" s="8">
        <v>189</v>
      </c>
      <c r="M56" s="8">
        <v>3</v>
      </c>
    </row>
    <row r="57" spans="1:13" ht="15.75" x14ac:dyDescent="0.25">
      <c r="A57" s="11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7">
        <v>43617</v>
      </c>
      <c r="E57" s="7" t="s">
        <v>10</v>
      </c>
      <c r="F57" s="8">
        <v>1242.2</v>
      </c>
      <c r="G57" s="8">
        <v>0</v>
      </c>
      <c r="H57" s="8">
        <v>7</v>
      </c>
      <c r="I57" s="8">
        <v>0</v>
      </c>
      <c r="J57" s="9">
        <v>27684.351000000002</v>
      </c>
      <c r="K57" s="9">
        <v>20478.165000000001</v>
      </c>
      <c r="L57" s="8">
        <v>4</v>
      </c>
      <c r="M57" s="8">
        <v>0</v>
      </c>
    </row>
    <row r="58" spans="1:13" ht="15.75" x14ac:dyDescent="0.25">
      <c r="A58" s="11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7">
        <v>43647</v>
      </c>
      <c r="E58" s="7" t="s">
        <v>7</v>
      </c>
      <c r="F58" s="8">
        <v>45344</v>
      </c>
      <c r="G58" s="8">
        <v>632.5</v>
      </c>
      <c r="H58" s="8">
        <v>417</v>
      </c>
      <c r="I58" s="8">
        <v>6</v>
      </c>
      <c r="J58" s="9">
        <v>1588844</v>
      </c>
      <c r="K58" s="9">
        <v>1096506.2729999996</v>
      </c>
      <c r="L58" s="8">
        <v>100</v>
      </c>
      <c r="M58" s="8">
        <v>3</v>
      </c>
    </row>
    <row r="59" spans="1:13" ht="15.75" x14ac:dyDescent="0.25">
      <c r="A59" s="11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7">
        <v>43647</v>
      </c>
      <c r="E59" s="7" t="s">
        <v>8</v>
      </c>
      <c r="F59" s="8">
        <v>110841.19999999998</v>
      </c>
      <c r="G59" s="8">
        <v>704</v>
      </c>
      <c r="H59" s="8">
        <v>950</v>
      </c>
      <c r="I59" s="8">
        <v>6</v>
      </c>
      <c r="J59" s="9">
        <v>3889131</v>
      </c>
      <c r="K59" s="9">
        <v>2807032.8050000025</v>
      </c>
      <c r="L59" s="8">
        <v>236</v>
      </c>
      <c r="M59" s="8">
        <v>3</v>
      </c>
    </row>
    <row r="60" spans="1:13" ht="15.75" x14ac:dyDescent="0.25">
      <c r="A60" s="11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7">
        <v>43647</v>
      </c>
      <c r="E60" s="7" t="s">
        <v>10</v>
      </c>
      <c r="F60" s="8">
        <v>5460.5</v>
      </c>
      <c r="G60" s="8">
        <v>0</v>
      </c>
      <c r="H60" s="8">
        <v>32</v>
      </c>
      <c r="I60" s="8">
        <v>0</v>
      </c>
      <c r="J60" s="9">
        <v>121143.75</v>
      </c>
      <c r="K60" s="9">
        <v>86254.383000000002</v>
      </c>
      <c r="L60" s="8">
        <v>12</v>
      </c>
      <c r="M60" s="8">
        <v>0</v>
      </c>
    </row>
    <row r="61" spans="1:13" ht="15.75" x14ac:dyDescent="0.25">
      <c r="A61" s="11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7">
        <v>43678</v>
      </c>
      <c r="E61" s="7" t="s">
        <v>7</v>
      </c>
      <c r="F61" s="8">
        <v>50674.5</v>
      </c>
      <c r="G61" s="8">
        <v>1185</v>
      </c>
      <c r="H61" s="8">
        <v>455</v>
      </c>
      <c r="I61" s="8">
        <v>10</v>
      </c>
      <c r="J61" s="9">
        <v>1652301</v>
      </c>
      <c r="K61" s="9">
        <v>1194556.1090000002</v>
      </c>
      <c r="L61" s="8">
        <v>110</v>
      </c>
      <c r="M61" s="8">
        <v>1</v>
      </c>
    </row>
    <row r="62" spans="1:13" ht="15.75" x14ac:dyDescent="0.25">
      <c r="A62" s="11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7">
        <v>43678</v>
      </c>
      <c r="E62" s="7" t="s">
        <v>8</v>
      </c>
      <c r="F62" s="8">
        <v>99458.8</v>
      </c>
      <c r="G62" s="8">
        <v>459</v>
      </c>
      <c r="H62" s="8">
        <v>854</v>
      </c>
      <c r="I62" s="8">
        <v>11</v>
      </c>
      <c r="J62" s="9">
        <v>3204619.9999999995</v>
      </c>
      <c r="K62" s="9">
        <v>2606643.0819999999</v>
      </c>
      <c r="L62" s="8">
        <v>201</v>
      </c>
      <c r="M62" s="8">
        <v>1</v>
      </c>
    </row>
    <row r="63" spans="1:13" ht="15.75" x14ac:dyDescent="0.25">
      <c r="A63" s="11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7">
        <v>43678</v>
      </c>
      <c r="E63" s="7" t="s">
        <v>10</v>
      </c>
      <c r="F63" s="8">
        <v>89251.4</v>
      </c>
      <c r="G63" s="8">
        <v>0</v>
      </c>
      <c r="H63" s="8">
        <v>297</v>
      </c>
      <c r="I63" s="8">
        <v>0</v>
      </c>
      <c r="J63" s="9">
        <v>1117218.1000000001</v>
      </c>
      <c r="K63" s="9">
        <v>944086.7150000002</v>
      </c>
      <c r="L63" s="8">
        <v>35</v>
      </c>
      <c r="M63" s="8">
        <v>0</v>
      </c>
    </row>
    <row r="64" spans="1:13" ht="15.75" x14ac:dyDescent="0.25">
      <c r="A64" s="11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7">
        <v>43709</v>
      </c>
      <c r="E64" s="7" t="s">
        <v>7</v>
      </c>
      <c r="F64" s="8">
        <v>46294.5</v>
      </c>
      <c r="G64" s="8">
        <v>349</v>
      </c>
      <c r="H64" s="8">
        <v>429</v>
      </c>
      <c r="I64" s="8">
        <v>6</v>
      </c>
      <c r="J64" s="9">
        <v>1459835.5</v>
      </c>
      <c r="K64" s="9">
        <v>1023386.9559999997</v>
      </c>
      <c r="L64" s="8">
        <v>107</v>
      </c>
      <c r="M64" s="8">
        <v>2</v>
      </c>
    </row>
    <row r="65" spans="1:13" ht="15.75" x14ac:dyDescent="0.25">
      <c r="A65" s="11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7">
        <v>43709</v>
      </c>
      <c r="E65" s="7" t="s">
        <v>8</v>
      </c>
      <c r="F65" s="8">
        <v>125265.79999999999</v>
      </c>
      <c r="G65" s="8">
        <v>3325.3999999999996</v>
      </c>
      <c r="H65" s="8">
        <v>1060</v>
      </c>
      <c r="I65" s="8">
        <v>29</v>
      </c>
      <c r="J65" s="9">
        <v>3720841.7399999998</v>
      </c>
      <c r="K65" s="9">
        <v>3219255.946</v>
      </c>
      <c r="L65" s="8">
        <v>255</v>
      </c>
      <c r="M65" s="8">
        <v>12</v>
      </c>
    </row>
    <row r="66" spans="1:13" ht="15.75" x14ac:dyDescent="0.25">
      <c r="A66" s="11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7">
        <v>43709</v>
      </c>
      <c r="E66" s="7" t="s">
        <v>10</v>
      </c>
      <c r="F66" s="8">
        <v>92151.099999999991</v>
      </c>
      <c r="G66" s="8">
        <v>0</v>
      </c>
      <c r="H66" s="8">
        <v>279</v>
      </c>
      <c r="I66" s="8">
        <v>0</v>
      </c>
      <c r="J66" s="9">
        <v>948447.50000000012</v>
      </c>
      <c r="K66" s="9">
        <v>878920.05100000033</v>
      </c>
      <c r="L66" s="8">
        <v>27</v>
      </c>
      <c r="M66" s="8">
        <v>0</v>
      </c>
    </row>
    <row r="67" spans="1:13" ht="15.75" x14ac:dyDescent="0.25">
      <c r="A67" s="11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7">
        <v>43739</v>
      </c>
      <c r="E67" s="7" t="s">
        <v>7</v>
      </c>
      <c r="F67" s="8">
        <v>68814.7</v>
      </c>
      <c r="G67" s="8">
        <v>4689.7</v>
      </c>
      <c r="H67" s="8">
        <v>637</v>
      </c>
      <c r="I67" s="8">
        <v>45</v>
      </c>
      <c r="J67" s="9">
        <v>1938235.75</v>
      </c>
      <c r="K67" s="9">
        <v>1421082.8570000001</v>
      </c>
      <c r="L67" s="8">
        <v>176</v>
      </c>
      <c r="M67" s="8">
        <v>8</v>
      </c>
    </row>
    <row r="68" spans="1:13" ht="15.75" x14ac:dyDescent="0.25">
      <c r="A68" s="11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7">
        <v>43739</v>
      </c>
      <c r="E68" s="7" t="s">
        <v>8</v>
      </c>
      <c r="F68" s="8">
        <v>110375.69999999995</v>
      </c>
      <c r="G68" s="8">
        <v>4726.2</v>
      </c>
      <c r="H68" s="8">
        <v>961</v>
      </c>
      <c r="I68" s="8">
        <v>41</v>
      </c>
      <c r="J68" s="9">
        <v>3109176.81</v>
      </c>
      <c r="K68" s="9">
        <v>2886507.3529999978</v>
      </c>
      <c r="L68" s="8">
        <v>170</v>
      </c>
      <c r="M68" s="8">
        <v>8</v>
      </c>
    </row>
    <row r="69" spans="1:13" ht="15.75" x14ac:dyDescent="0.25">
      <c r="A69" s="11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7">
        <v>43739</v>
      </c>
      <c r="E69" s="7" t="s">
        <v>10</v>
      </c>
      <c r="F69" s="8">
        <v>7560.7</v>
      </c>
      <c r="G69" s="8">
        <v>894.4</v>
      </c>
      <c r="H69" s="8">
        <v>41</v>
      </c>
      <c r="I69" s="8">
        <v>5</v>
      </c>
      <c r="J69" s="9">
        <v>131632.29999999999</v>
      </c>
      <c r="K69" s="9">
        <v>107383.27400000002</v>
      </c>
      <c r="L69" s="8">
        <v>22</v>
      </c>
      <c r="M69" s="8">
        <v>3</v>
      </c>
    </row>
    <row r="70" spans="1:13" ht="15.75" x14ac:dyDescent="0.25">
      <c r="A70" s="11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7">
        <v>43770</v>
      </c>
      <c r="E70" s="7" t="s">
        <v>7</v>
      </c>
      <c r="F70" s="8">
        <v>64318</v>
      </c>
      <c r="G70" s="8">
        <v>710</v>
      </c>
      <c r="H70" s="8">
        <v>589</v>
      </c>
      <c r="I70" s="8">
        <v>7</v>
      </c>
      <c r="J70" s="9">
        <v>1933949.2499999998</v>
      </c>
      <c r="K70" s="9">
        <v>1357627.419</v>
      </c>
      <c r="L70" s="8">
        <v>157</v>
      </c>
      <c r="M70" s="8">
        <v>4</v>
      </c>
    </row>
    <row r="71" spans="1:13" ht="15.75" x14ac:dyDescent="0.25">
      <c r="A71" s="11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7">
        <v>43770</v>
      </c>
      <c r="E71" s="7" t="s">
        <v>8</v>
      </c>
      <c r="F71" s="8">
        <v>124697</v>
      </c>
      <c r="G71" s="8">
        <v>588.4</v>
      </c>
      <c r="H71" s="8">
        <v>1148</v>
      </c>
      <c r="I71" s="8">
        <v>5</v>
      </c>
      <c r="J71" s="9">
        <v>3867017.1599999997</v>
      </c>
      <c r="K71" s="9">
        <v>3320753.7419999968</v>
      </c>
      <c r="L71" s="8">
        <v>268</v>
      </c>
      <c r="M71" s="8">
        <v>2</v>
      </c>
    </row>
    <row r="72" spans="1:13" ht="15.75" x14ac:dyDescent="0.25">
      <c r="A72" s="11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7">
        <v>43770</v>
      </c>
      <c r="E72" s="7" t="s">
        <v>9</v>
      </c>
      <c r="F72" s="8">
        <v>43180.5</v>
      </c>
      <c r="G72" s="8">
        <v>17406</v>
      </c>
      <c r="H72" s="8">
        <v>365</v>
      </c>
      <c r="I72" s="8">
        <v>152</v>
      </c>
      <c r="J72" s="9">
        <v>693238.5</v>
      </c>
      <c r="K72" s="9">
        <v>640629.81299999962</v>
      </c>
      <c r="L72" s="8">
        <v>29</v>
      </c>
      <c r="M72" s="8">
        <v>24</v>
      </c>
    </row>
    <row r="73" spans="1:13" ht="15.75" x14ac:dyDescent="0.25">
      <c r="A73" s="11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7">
        <v>43770</v>
      </c>
      <c r="E73" s="7" t="s">
        <v>10</v>
      </c>
      <c r="F73" s="8">
        <v>59716.899999999994</v>
      </c>
      <c r="G73" s="8">
        <v>0</v>
      </c>
      <c r="H73" s="8">
        <v>259</v>
      </c>
      <c r="I73" s="8">
        <v>0</v>
      </c>
      <c r="J73" s="9">
        <v>908558.5</v>
      </c>
      <c r="K73" s="9">
        <v>744352.30299999984</v>
      </c>
      <c r="L73" s="8">
        <v>17</v>
      </c>
      <c r="M73" s="8">
        <v>0</v>
      </c>
    </row>
    <row r="74" spans="1:13" ht="15.75" x14ac:dyDescent="0.25">
      <c r="A74" s="11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7">
        <v>43800</v>
      </c>
      <c r="E74" s="7" t="s">
        <v>7</v>
      </c>
      <c r="F74" s="8">
        <v>42524.5</v>
      </c>
      <c r="G74" s="8">
        <v>916</v>
      </c>
      <c r="H74" s="8">
        <v>331</v>
      </c>
      <c r="I74" s="8">
        <v>10</v>
      </c>
      <c r="J74" s="9">
        <v>1237634.25</v>
      </c>
      <c r="K74" s="9">
        <v>834959.87099999958</v>
      </c>
      <c r="L74" s="8">
        <v>97</v>
      </c>
      <c r="M74" s="8">
        <v>1</v>
      </c>
    </row>
    <row r="75" spans="1:13" ht="15.75" x14ac:dyDescent="0.25">
      <c r="A75" s="11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7">
        <v>43800</v>
      </c>
      <c r="E75" s="7" t="s">
        <v>8</v>
      </c>
      <c r="F75" s="8">
        <v>112729.59999999999</v>
      </c>
      <c r="G75" s="8">
        <v>3931</v>
      </c>
      <c r="H75" s="8">
        <v>978</v>
      </c>
      <c r="I75" s="8">
        <v>32</v>
      </c>
      <c r="J75" s="9">
        <v>3970345.2199999997</v>
      </c>
      <c r="K75" s="9">
        <v>2564711.254999999</v>
      </c>
      <c r="L75" s="8">
        <v>214</v>
      </c>
      <c r="M75" s="8">
        <v>6</v>
      </c>
    </row>
    <row r="76" spans="1:13" ht="15.75" x14ac:dyDescent="0.25">
      <c r="A76" s="11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7">
        <v>43800</v>
      </c>
      <c r="E76" s="7" t="s">
        <v>9</v>
      </c>
      <c r="F76" s="8">
        <v>15099</v>
      </c>
      <c r="G76" s="8">
        <v>1756</v>
      </c>
      <c r="H76" s="8">
        <v>125</v>
      </c>
      <c r="I76" s="8">
        <v>15</v>
      </c>
      <c r="J76" s="9">
        <v>433771.5</v>
      </c>
      <c r="K76" s="9">
        <v>259166.04399999999</v>
      </c>
      <c r="L76" s="8">
        <v>4</v>
      </c>
      <c r="M76" s="8">
        <v>2</v>
      </c>
    </row>
    <row r="77" spans="1:13" ht="15.75" x14ac:dyDescent="0.25">
      <c r="A77" s="11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7">
        <v>43830</v>
      </c>
      <c r="E77" s="7" t="s">
        <v>10</v>
      </c>
      <c r="F77" s="8">
        <v>94350.6</v>
      </c>
      <c r="G77" s="8">
        <v>550</v>
      </c>
      <c r="H77" s="8">
        <v>436</v>
      </c>
      <c r="I77" s="8">
        <v>5</v>
      </c>
      <c r="J77" s="9">
        <v>1850964.5</v>
      </c>
      <c r="K77" s="9">
        <v>966002.29299999995</v>
      </c>
      <c r="L77" s="8">
        <v>37</v>
      </c>
      <c r="M77" s="8">
        <v>1</v>
      </c>
    </row>
    <row r="78" spans="1:13" ht="15.75" x14ac:dyDescent="0.25">
      <c r="A78" s="13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7">
        <v>43831</v>
      </c>
      <c r="E78" s="7" t="s">
        <v>7</v>
      </c>
      <c r="F78" s="8">
        <v>48205.5</v>
      </c>
      <c r="G78" s="8">
        <v>36</v>
      </c>
      <c r="H78" s="8">
        <v>471</v>
      </c>
      <c r="I78" s="8">
        <v>2</v>
      </c>
      <c r="J78" s="9">
        <v>1786963.5</v>
      </c>
      <c r="K78" s="9">
        <v>1170572.2109999994</v>
      </c>
      <c r="L78" s="8">
        <v>136</v>
      </c>
      <c r="M78" s="8">
        <v>2</v>
      </c>
    </row>
    <row r="79" spans="1:13" ht="15.75" x14ac:dyDescent="0.25">
      <c r="A79" s="11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7">
        <v>43831</v>
      </c>
      <c r="E79" s="7" t="s">
        <v>8</v>
      </c>
      <c r="F79" s="8">
        <v>113681.00000000001</v>
      </c>
      <c r="G79" s="8">
        <v>1072.4000000000001</v>
      </c>
      <c r="H79" s="8">
        <v>966</v>
      </c>
      <c r="I79" s="8">
        <v>9</v>
      </c>
      <c r="J79" s="9">
        <v>4075904.6999999997</v>
      </c>
      <c r="K79" s="9">
        <v>2661984.8519999967</v>
      </c>
      <c r="L79" s="8">
        <v>204</v>
      </c>
      <c r="M79" s="8">
        <v>5</v>
      </c>
    </row>
    <row r="80" spans="1:13" ht="15.75" x14ac:dyDescent="0.25">
      <c r="A80" s="11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7">
        <v>43831</v>
      </c>
      <c r="E80" s="7" t="s">
        <v>10</v>
      </c>
      <c r="F80" s="8">
        <v>167194.29999999999</v>
      </c>
      <c r="G80" s="8">
        <v>0</v>
      </c>
      <c r="H80" s="8">
        <v>821</v>
      </c>
      <c r="I80" s="8">
        <v>0</v>
      </c>
      <c r="J80" s="9">
        <v>3599731.4799999995</v>
      </c>
      <c r="K80" s="9">
        <v>2198979.9860000005</v>
      </c>
      <c r="L80" s="8">
        <v>62</v>
      </c>
      <c r="M80" s="8">
        <v>0</v>
      </c>
    </row>
    <row r="81" spans="1:13" ht="15.75" x14ac:dyDescent="0.25">
      <c r="A81" s="11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7">
        <v>43862</v>
      </c>
      <c r="E81" s="7" t="s">
        <v>7</v>
      </c>
      <c r="F81" s="8">
        <v>31233.5</v>
      </c>
      <c r="G81" s="8">
        <v>3700</v>
      </c>
      <c r="H81" s="8">
        <v>285</v>
      </c>
      <c r="I81" s="8">
        <v>36</v>
      </c>
      <c r="J81" s="9">
        <v>900160.00000000012</v>
      </c>
      <c r="K81" s="9">
        <v>594967.6390000002</v>
      </c>
      <c r="L81" s="8">
        <v>74</v>
      </c>
      <c r="M81" s="8">
        <v>11</v>
      </c>
    </row>
    <row r="82" spans="1:13" ht="15.75" x14ac:dyDescent="0.25">
      <c r="A82" s="11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7">
        <v>43862</v>
      </c>
      <c r="E82" s="7" t="s">
        <v>8</v>
      </c>
      <c r="F82" s="8">
        <v>118463.09999999995</v>
      </c>
      <c r="G82" s="8">
        <v>4264.6000000000004</v>
      </c>
      <c r="H82" s="8">
        <v>1040</v>
      </c>
      <c r="I82" s="8">
        <v>37</v>
      </c>
      <c r="J82" s="9">
        <v>3774574.2800000003</v>
      </c>
      <c r="K82" s="9">
        <v>2682234.0960000008</v>
      </c>
      <c r="L82" s="8">
        <v>206</v>
      </c>
      <c r="M82" s="8">
        <v>8</v>
      </c>
    </row>
    <row r="83" spans="1:13" ht="15.75" x14ac:dyDescent="0.25">
      <c r="A83" s="11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7">
        <v>43862</v>
      </c>
      <c r="E83" s="7" t="s">
        <v>10</v>
      </c>
      <c r="F83" s="8">
        <v>183199</v>
      </c>
      <c r="G83" s="8">
        <v>2409</v>
      </c>
      <c r="H83" s="8">
        <v>957</v>
      </c>
      <c r="I83" s="8">
        <v>20</v>
      </c>
      <c r="J83" s="9">
        <v>3787766.8999999994</v>
      </c>
      <c r="K83" s="9">
        <v>2412165.8090000027</v>
      </c>
      <c r="L83" s="8">
        <v>105</v>
      </c>
      <c r="M83" s="8">
        <v>5</v>
      </c>
    </row>
    <row r="84" spans="1:13" ht="15.75" x14ac:dyDescent="0.25">
      <c r="A84" s="11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7">
        <v>43891</v>
      </c>
      <c r="E84" s="7" t="s">
        <v>7</v>
      </c>
      <c r="F84" s="8">
        <v>48258.5</v>
      </c>
      <c r="G84" s="8">
        <v>110</v>
      </c>
      <c r="H84" s="8">
        <v>410</v>
      </c>
      <c r="I84" s="8">
        <v>1</v>
      </c>
      <c r="J84" s="9">
        <v>1413459.5</v>
      </c>
      <c r="K84" s="9">
        <v>1055628.085</v>
      </c>
      <c r="L84" s="8">
        <v>92</v>
      </c>
      <c r="M84" s="8">
        <v>1</v>
      </c>
    </row>
    <row r="85" spans="1:13" ht="15.75" x14ac:dyDescent="0.25">
      <c r="A85" s="11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7">
        <v>43891</v>
      </c>
      <c r="E85" s="7" t="s">
        <v>8</v>
      </c>
      <c r="F85" s="8">
        <v>92564.500000000015</v>
      </c>
      <c r="G85" s="8">
        <v>230</v>
      </c>
      <c r="H85" s="8">
        <v>790</v>
      </c>
      <c r="I85" s="8">
        <v>3</v>
      </c>
      <c r="J85" s="9">
        <v>2797480.3</v>
      </c>
      <c r="K85" s="9">
        <v>2276409.5000000014</v>
      </c>
      <c r="L85" s="8">
        <v>183</v>
      </c>
      <c r="M85" s="8">
        <v>2</v>
      </c>
    </row>
    <row r="86" spans="1:13" ht="15.75" x14ac:dyDescent="0.25">
      <c r="A86" s="11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7">
        <v>43891</v>
      </c>
      <c r="E86" s="7" t="s">
        <v>10</v>
      </c>
      <c r="F86" s="8">
        <v>210892.10000000006</v>
      </c>
      <c r="G86" s="8">
        <v>881</v>
      </c>
      <c r="H86" s="8">
        <v>1055</v>
      </c>
      <c r="I86" s="8">
        <v>9</v>
      </c>
      <c r="J86" s="9">
        <v>3980355.9499999993</v>
      </c>
      <c r="K86" s="9">
        <v>2931015.4810000011</v>
      </c>
      <c r="L86" s="8">
        <v>87</v>
      </c>
      <c r="M86" s="8">
        <v>1</v>
      </c>
    </row>
    <row r="87" spans="1:13" ht="15.75" x14ac:dyDescent="0.25">
      <c r="A87" s="11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7">
        <v>43922</v>
      </c>
      <c r="E87" s="7" t="s">
        <v>7</v>
      </c>
      <c r="F87" s="8">
        <v>45611.5</v>
      </c>
      <c r="G87" s="8">
        <v>70</v>
      </c>
      <c r="H87" s="8">
        <v>409</v>
      </c>
      <c r="I87" s="8">
        <v>1</v>
      </c>
      <c r="J87" s="9">
        <v>1142302.1299999999</v>
      </c>
      <c r="K87" s="9">
        <v>1133563.8960000002</v>
      </c>
      <c r="L87" s="8">
        <v>121</v>
      </c>
      <c r="M87" s="8">
        <v>1</v>
      </c>
    </row>
    <row r="88" spans="1:13" ht="15.75" x14ac:dyDescent="0.25">
      <c r="A88" s="11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7">
        <v>43922</v>
      </c>
      <c r="E88" s="7" t="s">
        <v>8</v>
      </c>
      <c r="F88" s="8">
        <v>114586.6</v>
      </c>
      <c r="G88" s="8">
        <v>2865.8</v>
      </c>
      <c r="H88" s="8">
        <v>946</v>
      </c>
      <c r="I88" s="8">
        <v>24</v>
      </c>
      <c r="J88" s="9">
        <v>2762566.8</v>
      </c>
      <c r="K88" s="9">
        <v>2701073.3750000019</v>
      </c>
      <c r="L88" s="8">
        <v>183</v>
      </c>
      <c r="M88" s="8">
        <v>5</v>
      </c>
    </row>
    <row r="89" spans="1:13" ht="15.75" x14ac:dyDescent="0.25">
      <c r="A89" s="11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7">
        <v>43922</v>
      </c>
      <c r="E89" s="7" t="s">
        <v>9</v>
      </c>
      <c r="F89" s="8">
        <v>26268</v>
      </c>
      <c r="G89" s="8">
        <v>0</v>
      </c>
      <c r="H89" s="8">
        <v>216</v>
      </c>
      <c r="I89" s="8">
        <v>0</v>
      </c>
      <c r="J89" s="9">
        <v>617539</v>
      </c>
      <c r="K89" s="9">
        <v>644169.00899999996</v>
      </c>
      <c r="L89" s="8">
        <v>3</v>
      </c>
      <c r="M89" s="8">
        <v>0</v>
      </c>
    </row>
    <row r="90" spans="1:13" ht="15.75" x14ac:dyDescent="0.25">
      <c r="A90" s="11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7">
        <v>43922</v>
      </c>
      <c r="E90" s="7" t="s">
        <v>10</v>
      </c>
      <c r="F90" s="8">
        <v>169573.20000000004</v>
      </c>
      <c r="G90" s="8">
        <v>25736.699999999997</v>
      </c>
      <c r="H90" s="8">
        <v>753</v>
      </c>
      <c r="I90" s="8">
        <v>82</v>
      </c>
      <c r="J90" s="9">
        <v>2059933.0499999998</v>
      </c>
      <c r="K90" s="9">
        <v>1908886.8270000003</v>
      </c>
      <c r="L90" s="8">
        <v>90</v>
      </c>
      <c r="M90" s="8">
        <v>13</v>
      </c>
    </row>
    <row r="91" spans="1:13" ht="15.75" x14ac:dyDescent="0.25">
      <c r="A91" s="11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7">
        <v>43952</v>
      </c>
      <c r="E91" s="7" t="s">
        <v>7</v>
      </c>
      <c r="F91" s="8">
        <v>40372</v>
      </c>
      <c r="G91" s="8">
        <v>2281</v>
      </c>
      <c r="H91" s="8">
        <v>348</v>
      </c>
      <c r="I91" s="8">
        <v>20</v>
      </c>
      <c r="J91" s="9">
        <v>891335.25</v>
      </c>
      <c r="K91" s="9">
        <v>884684.103</v>
      </c>
      <c r="L91" s="8">
        <v>104</v>
      </c>
      <c r="M91" s="8">
        <v>1</v>
      </c>
    </row>
    <row r="92" spans="1:13" ht="15.75" x14ac:dyDescent="0.25">
      <c r="A92" s="11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7">
        <v>43952</v>
      </c>
      <c r="E92" s="7" t="s">
        <v>8</v>
      </c>
      <c r="F92" s="8">
        <v>132678.56000000006</v>
      </c>
      <c r="G92" s="8">
        <v>523.20000000000005</v>
      </c>
      <c r="H92" s="8">
        <v>1152</v>
      </c>
      <c r="I92" s="8">
        <v>5</v>
      </c>
      <c r="J92" s="9">
        <v>2998836.9999999995</v>
      </c>
      <c r="K92" s="9">
        <v>3288043.5929999934</v>
      </c>
      <c r="L92" s="8">
        <v>244</v>
      </c>
      <c r="M92" s="8">
        <v>2</v>
      </c>
    </row>
    <row r="93" spans="1:13" ht="15.75" x14ac:dyDescent="0.25">
      <c r="A93" s="11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7">
        <v>43952</v>
      </c>
      <c r="E93" s="7" t="s">
        <v>9</v>
      </c>
      <c r="F93" s="8">
        <v>59524</v>
      </c>
      <c r="G93" s="8">
        <v>204</v>
      </c>
      <c r="H93" s="8">
        <v>522</v>
      </c>
      <c r="I93" s="8">
        <v>2</v>
      </c>
      <c r="J93" s="9">
        <v>1355791.5</v>
      </c>
      <c r="K93" s="9">
        <v>1495532.9779999999</v>
      </c>
      <c r="L93" s="8">
        <v>45</v>
      </c>
      <c r="M93" s="8">
        <v>1</v>
      </c>
    </row>
    <row r="94" spans="1:13" ht="15.75" x14ac:dyDescent="0.25">
      <c r="A94" s="11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7">
        <v>43952</v>
      </c>
      <c r="E94" s="7" t="s">
        <v>10</v>
      </c>
      <c r="F94" s="8">
        <v>170732.4</v>
      </c>
      <c r="G94" s="8">
        <v>104989.2</v>
      </c>
      <c r="H94" s="8">
        <v>413</v>
      </c>
      <c r="I94" s="8">
        <v>115</v>
      </c>
      <c r="J94" s="9">
        <v>788313.35000000009</v>
      </c>
      <c r="K94" s="9">
        <v>997438.52599999972</v>
      </c>
      <c r="L94" s="8">
        <v>54</v>
      </c>
      <c r="M94" s="8">
        <v>12</v>
      </c>
    </row>
    <row r="95" spans="1:13" ht="15.75" x14ac:dyDescent="0.25">
      <c r="A95" s="11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7">
        <v>43983</v>
      </c>
      <c r="E95" s="7" t="s">
        <v>7</v>
      </c>
      <c r="F95" s="8">
        <v>81598</v>
      </c>
      <c r="G95" s="8">
        <v>10369</v>
      </c>
      <c r="H95" s="8">
        <v>740</v>
      </c>
      <c r="I95" s="8">
        <v>92</v>
      </c>
      <c r="J95" s="9">
        <v>1922694.15</v>
      </c>
      <c r="K95" s="9">
        <v>1673301.7620000015</v>
      </c>
      <c r="L95" s="8">
        <v>191</v>
      </c>
      <c r="M95" s="8">
        <v>8</v>
      </c>
    </row>
    <row r="96" spans="1:13" ht="15.75" x14ac:dyDescent="0.25">
      <c r="A96" s="11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7">
        <v>43983</v>
      </c>
      <c r="E96" s="7" t="s">
        <v>8</v>
      </c>
      <c r="F96" s="8">
        <v>133937.50000000003</v>
      </c>
      <c r="G96" s="8">
        <v>9905.2000000000007</v>
      </c>
      <c r="H96" s="8">
        <v>1188</v>
      </c>
      <c r="I96" s="8">
        <v>76</v>
      </c>
      <c r="J96" s="9">
        <v>3525671.6999999988</v>
      </c>
      <c r="K96" s="9">
        <v>3345550.495999997</v>
      </c>
      <c r="L96" s="8">
        <v>220</v>
      </c>
      <c r="M96" s="8">
        <v>10</v>
      </c>
    </row>
    <row r="97" spans="1:13" ht="15.75" x14ac:dyDescent="0.25">
      <c r="A97" s="11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7">
        <v>43983</v>
      </c>
      <c r="E97" s="7" t="s">
        <v>9</v>
      </c>
      <c r="F97" s="8">
        <v>37223.300000000003</v>
      </c>
      <c r="G97" s="8">
        <v>0</v>
      </c>
      <c r="H97" s="8">
        <v>329</v>
      </c>
      <c r="I97" s="8">
        <v>0</v>
      </c>
      <c r="J97" s="9">
        <v>983291.95</v>
      </c>
      <c r="K97" s="9">
        <v>839000.0399999998</v>
      </c>
      <c r="L97" s="8">
        <v>33</v>
      </c>
      <c r="M97" s="8">
        <v>0</v>
      </c>
    </row>
    <row r="98" spans="1:13" ht="15.75" x14ac:dyDescent="0.25">
      <c r="A98" s="11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7">
        <v>43983</v>
      </c>
      <c r="E98" s="7" t="s">
        <v>10</v>
      </c>
      <c r="F98" s="8">
        <v>115390.59999999998</v>
      </c>
      <c r="G98" s="8">
        <v>12797.5</v>
      </c>
      <c r="H98" s="8">
        <v>464</v>
      </c>
      <c r="I98" s="8">
        <v>52</v>
      </c>
      <c r="J98" s="9">
        <v>1172089.6500000004</v>
      </c>
      <c r="K98" s="9">
        <v>1296109.5170000002</v>
      </c>
      <c r="L98" s="8">
        <v>48</v>
      </c>
      <c r="M98" s="8">
        <v>3</v>
      </c>
    </row>
    <row r="99" spans="1:13" ht="15.75" x14ac:dyDescent="0.25">
      <c r="A99" s="11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7">
        <v>44013</v>
      </c>
      <c r="E99" s="7" t="s">
        <v>7</v>
      </c>
      <c r="F99" s="8">
        <v>41804.5</v>
      </c>
      <c r="G99" s="8">
        <v>1478.5</v>
      </c>
      <c r="H99" s="8">
        <v>396</v>
      </c>
      <c r="I99" s="8">
        <v>13</v>
      </c>
      <c r="J99" s="9">
        <v>1335047</v>
      </c>
      <c r="K99" s="9">
        <v>1150520.3879999991</v>
      </c>
      <c r="L99" s="8">
        <v>122</v>
      </c>
      <c r="M99" s="8">
        <v>5</v>
      </c>
    </row>
    <row r="100" spans="1:13" ht="15.75" x14ac:dyDescent="0.25">
      <c r="A100" s="11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7">
        <v>44013</v>
      </c>
      <c r="E100" s="7" t="s">
        <v>8</v>
      </c>
      <c r="F100" s="8">
        <v>113533.99999999997</v>
      </c>
      <c r="G100" s="8">
        <v>2875</v>
      </c>
      <c r="H100" s="8">
        <v>1065</v>
      </c>
      <c r="I100" s="8">
        <v>27</v>
      </c>
      <c r="J100" s="9">
        <v>3485641.0999999996</v>
      </c>
      <c r="K100" s="9">
        <v>3135764.18</v>
      </c>
      <c r="L100" s="8">
        <v>256</v>
      </c>
      <c r="M100" s="8">
        <v>4</v>
      </c>
    </row>
    <row r="101" spans="1:13" ht="15.75" x14ac:dyDescent="0.25">
      <c r="A101" s="11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7">
        <v>44013</v>
      </c>
      <c r="E101" s="7" t="s">
        <v>9</v>
      </c>
      <c r="F101" s="8">
        <v>39920.740000000005</v>
      </c>
      <c r="G101" s="8">
        <v>0</v>
      </c>
      <c r="H101" s="8">
        <v>460</v>
      </c>
      <c r="I101" s="8">
        <v>0</v>
      </c>
      <c r="J101" s="9">
        <v>1591384.5699999998</v>
      </c>
      <c r="K101" s="9">
        <v>1295424.1020000004</v>
      </c>
      <c r="L101" s="8">
        <v>20</v>
      </c>
      <c r="M101" s="8">
        <v>0</v>
      </c>
    </row>
    <row r="102" spans="1:13" ht="15.75" x14ac:dyDescent="0.25">
      <c r="A102" s="11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7">
        <v>44013</v>
      </c>
      <c r="E102" s="7" t="s">
        <v>10</v>
      </c>
      <c r="F102" s="8">
        <v>206042.39999999997</v>
      </c>
      <c r="G102" s="8">
        <v>124</v>
      </c>
      <c r="H102" s="8">
        <v>942</v>
      </c>
      <c r="I102" s="8">
        <v>2</v>
      </c>
      <c r="J102" s="9">
        <v>3294445.051</v>
      </c>
      <c r="K102" s="9">
        <v>2823503.5190000003</v>
      </c>
      <c r="L102" s="8">
        <v>66</v>
      </c>
      <c r="M102" s="8">
        <v>2</v>
      </c>
    </row>
    <row r="103" spans="1:13" ht="15.75" x14ac:dyDescent="0.25">
      <c r="A103" s="11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7">
        <v>44044</v>
      </c>
      <c r="E103" s="7" t="s">
        <v>7</v>
      </c>
      <c r="F103" s="8">
        <v>44471</v>
      </c>
      <c r="G103" s="8">
        <v>120</v>
      </c>
      <c r="H103" s="8">
        <v>411</v>
      </c>
      <c r="I103" s="8">
        <v>1</v>
      </c>
      <c r="J103" s="9">
        <v>1317023.25</v>
      </c>
      <c r="K103" s="9">
        <v>1047873.1739999991</v>
      </c>
      <c r="L103" s="8">
        <v>117</v>
      </c>
      <c r="M103" s="8">
        <v>1</v>
      </c>
    </row>
    <row r="104" spans="1:13" ht="15.75" x14ac:dyDescent="0.25">
      <c r="A104" s="11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7">
        <v>44044</v>
      </c>
      <c r="E104" s="7" t="s">
        <v>8</v>
      </c>
      <c r="F104" s="8">
        <v>122480.40000000001</v>
      </c>
      <c r="G104" s="8">
        <v>409</v>
      </c>
      <c r="H104" s="8">
        <v>1145</v>
      </c>
      <c r="I104" s="8">
        <v>4</v>
      </c>
      <c r="J104" s="9">
        <v>3632904.2000000011</v>
      </c>
      <c r="K104" s="9">
        <v>3396363.1949999984</v>
      </c>
      <c r="L104" s="8">
        <v>252</v>
      </c>
      <c r="M104" s="8">
        <v>3</v>
      </c>
    </row>
    <row r="105" spans="1:13" ht="15.75" x14ac:dyDescent="0.25">
      <c r="A105" s="11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7">
        <v>44044</v>
      </c>
      <c r="E105" s="7" t="s">
        <v>9</v>
      </c>
      <c r="F105" s="8">
        <v>50487.44</v>
      </c>
      <c r="G105" s="8">
        <v>0</v>
      </c>
      <c r="H105" s="8">
        <v>458</v>
      </c>
      <c r="I105" s="8">
        <v>0</v>
      </c>
      <c r="J105" s="9">
        <v>1453829.42</v>
      </c>
      <c r="K105" s="9">
        <v>1293193.2719999996</v>
      </c>
      <c r="L105" s="8">
        <v>12</v>
      </c>
      <c r="M105" s="8">
        <v>0</v>
      </c>
    </row>
    <row r="106" spans="1:13" ht="15.75" x14ac:dyDescent="0.25">
      <c r="A106" s="11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7">
        <v>44044</v>
      </c>
      <c r="E106" s="7" t="s">
        <v>10</v>
      </c>
      <c r="F106" s="8">
        <v>83143.799999999988</v>
      </c>
      <c r="G106" s="8">
        <v>182</v>
      </c>
      <c r="H106" s="8">
        <v>362</v>
      </c>
      <c r="I106" s="8">
        <v>1</v>
      </c>
      <c r="J106" s="9">
        <v>1125223.2509999997</v>
      </c>
      <c r="K106" s="9">
        <v>1032605.353</v>
      </c>
      <c r="L106" s="8">
        <v>26</v>
      </c>
      <c r="M106" s="8">
        <v>1</v>
      </c>
    </row>
    <row r="107" spans="1:13" ht="15.75" x14ac:dyDescent="0.25">
      <c r="A107" s="11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7">
        <v>44075</v>
      </c>
      <c r="E107" s="7" t="s">
        <v>7</v>
      </c>
      <c r="F107" s="8">
        <v>40250</v>
      </c>
      <c r="G107" s="8">
        <v>0</v>
      </c>
      <c r="H107" s="8">
        <v>389</v>
      </c>
      <c r="I107" s="8">
        <v>0</v>
      </c>
      <c r="J107" s="9">
        <v>1140054</v>
      </c>
      <c r="K107" s="9">
        <v>993727.8529999993</v>
      </c>
      <c r="L107" s="8">
        <v>103</v>
      </c>
      <c r="M107" s="8">
        <v>0</v>
      </c>
    </row>
    <row r="108" spans="1:13" ht="15.75" x14ac:dyDescent="0.25">
      <c r="A108" s="11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7">
        <v>44075</v>
      </c>
      <c r="E108" s="7" t="s">
        <v>8</v>
      </c>
      <c r="F108" s="8">
        <v>118289.87000000001</v>
      </c>
      <c r="G108" s="8">
        <v>4220.8</v>
      </c>
      <c r="H108" s="8">
        <v>1111</v>
      </c>
      <c r="I108" s="8">
        <v>35</v>
      </c>
      <c r="J108" s="9">
        <v>3189156.0599999996</v>
      </c>
      <c r="K108" s="9">
        <v>3234845.5220000031</v>
      </c>
      <c r="L108" s="8">
        <v>255</v>
      </c>
      <c r="M108" s="8">
        <v>9</v>
      </c>
    </row>
    <row r="109" spans="1:13" ht="15.75" x14ac:dyDescent="0.25">
      <c r="A109" s="11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7">
        <v>44075</v>
      </c>
      <c r="E109" s="7" t="s">
        <v>9</v>
      </c>
      <c r="F109" s="8">
        <v>49622.7</v>
      </c>
      <c r="G109" s="8">
        <v>0</v>
      </c>
      <c r="H109" s="8">
        <v>528</v>
      </c>
      <c r="I109" s="8">
        <v>0</v>
      </c>
      <c r="J109" s="9">
        <v>1688230.6</v>
      </c>
      <c r="K109" s="9">
        <v>1330152.713</v>
      </c>
      <c r="L109" s="8">
        <v>43</v>
      </c>
      <c r="M109" s="8">
        <v>0</v>
      </c>
    </row>
    <row r="110" spans="1:13" ht="15.75" x14ac:dyDescent="0.25">
      <c r="A110" s="11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7">
        <v>44075</v>
      </c>
      <c r="E110" s="7" t="s">
        <v>10</v>
      </c>
      <c r="F110" s="8">
        <v>79633.600000000006</v>
      </c>
      <c r="G110" s="8">
        <v>421.8</v>
      </c>
      <c r="H110" s="8">
        <v>424</v>
      </c>
      <c r="I110" s="8">
        <v>4</v>
      </c>
      <c r="J110" s="9">
        <v>1331534.8010000002</v>
      </c>
      <c r="K110" s="9">
        <v>1026549.759</v>
      </c>
      <c r="L110" s="8">
        <v>23</v>
      </c>
      <c r="M110" s="8">
        <v>1</v>
      </c>
    </row>
    <row r="111" spans="1:13" ht="15.75" x14ac:dyDescent="0.25">
      <c r="A111" s="11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7">
        <v>44105</v>
      </c>
      <c r="E111" s="7" t="s">
        <v>7</v>
      </c>
      <c r="F111" s="8">
        <v>39228</v>
      </c>
      <c r="G111" s="8">
        <v>328</v>
      </c>
      <c r="H111" s="8">
        <v>380</v>
      </c>
      <c r="I111" s="8">
        <v>3</v>
      </c>
      <c r="J111" s="9">
        <v>1224928.75</v>
      </c>
      <c r="K111" s="9">
        <v>908217.30399999989</v>
      </c>
      <c r="L111" s="8">
        <v>99</v>
      </c>
      <c r="M111" s="8">
        <v>2</v>
      </c>
    </row>
    <row r="112" spans="1:13" ht="15.75" x14ac:dyDescent="0.25">
      <c r="A112" s="11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7">
        <v>44105</v>
      </c>
      <c r="E112" s="7" t="s">
        <v>8</v>
      </c>
      <c r="F112" s="8">
        <v>130876.20000000001</v>
      </c>
      <c r="G112" s="8">
        <v>529</v>
      </c>
      <c r="H112" s="8">
        <v>1213</v>
      </c>
      <c r="I112" s="8">
        <v>5</v>
      </c>
      <c r="J112" s="9">
        <v>4037451.0999999987</v>
      </c>
      <c r="K112" s="9">
        <v>3391151.5039999993</v>
      </c>
      <c r="L112" s="8">
        <v>265</v>
      </c>
      <c r="M112" s="8">
        <v>5</v>
      </c>
    </row>
    <row r="113" spans="1:13" ht="15.75" x14ac:dyDescent="0.25">
      <c r="A113" s="11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7">
        <v>44105</v>
      </c>
      <c r="E113" s="7" t="s">
        <v>9</v>
      </c>
      <c r="F113" s="8">
        <v>85608.799999999988</v>
      </c>
      <c r="G113" s="8">
        <v>0</v>
      </c>
      <c r="H113" s="8">
        <v>712</v>
      </c>
      <c r="I113" s="8">
        <v>0</v>
      </c>
      <c r="J113" s="9">
        <v>2510807.9500000002</v>
      </c>
      <c r="K113" s="9">
        <v>1795596.7380000001</v>
      </c>
      <c r="L113" s="8">
        <v>19</v>
      </c>
      <c r="M113" s="8">
        <v>0</v>
      </c>
    </row>
    <row r="114" spans="1:13" ht="15.75" x14ac:dyDescent="0.25">
      <c r="A114" s="11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7">
        <v>44105</v>
      </c>
      <c r="E114" s="7" t="s">
        <v>10</v>
      </c>
      <c r="F114" s="8">
        <v>57541.2</v>
      </c>
      <c r="G114" s="8">
        <v>531.20000000000005</v>
      </c>
      <c r="H114" s="8">
        <v>253</v>
      </c>
      <c r="I114" s="8">
        <v>2</v>
      </c>
      <c r="J114" s="9">
        <v>889540.6</v>
      </c>
      <c r="K114" s="9">
        <v>842559.80200000003</v>
      </c>
      <c r="L114" s="8">
        <v>20</v>
      </c>
      <c r="M114" s="8">
        <v>2</v>
      </c>
    </row>
    <row r="115" spans="1:13" ht="15.75" x14ac:dyDescent="0.25">
      <c r="A115" s="11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7">
        <v>44136</v>
      </c>
      <c r="E115" s="7" t="s">
        <v>7</v>
      </c>
      <c r="F115" s="8">
        <v>23696</v>
      </c>
      <c r="G115" s="8">
        <v>0</v>
      </c>
      <c r="H115" s="8">
        <v>239</v>
      </c>
      <c r="I115" s="8">
        <v>0</v>
      </c>
      <c r="J115" s="9">
        <v>846999.75</v>
      </c>
      <c r="K115" s="9">
        <v>651751.51199999987</v>
      </c>
      <c r="L115" s="8">
        <v>68</v>
      </c>
      <c r="M115" s="8">
        <v>0</v>
      </c>
    </row>
    <row r="116" spans="1:13" ht="15.75" x14ac:dyDescent="0.25">
      <c r="A116" s="11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7">
        <v>44136</v>
      </c>
      <c r="E116" s="7" t="s">
        <v>8</v>
      </c>
      <c r="F116" s="8">
        <v>73224.3</v>
      </c>
      <c r="G116" s="8">
        <v>2189</v>
      </c>
      <c r="H116" s="8">
        <v>706</v>
      </c>
      <c r="I116" s="8">
        <v>22</v>
      </c>
      <c r="J116" s="9">
        <v>2585572.3000000007</v>
      </c>
      <c r="K116" s="9">
        <v>2045560.5609999981</v>
      </c>
      <c r="L116" s="8">
        <v>164</v>
      </c>
      <c r="M116" s="8">
        <v>1</v>
      </c>
    </row>
    <row r="117" spans="1:13" ht="15.75" x14ac:dyDescent="0.25">
      <c r="A117" s="11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7">
        <v>44136</v>
      </c>
      <c r="E117" s="7" t="s">
        <v>9</v>
      </c>
      <c r="F117" s="8">
        <v>44834.280000000006</v>
      </c>
      <c r="G117" s="8">
        <v>860</v>
      </c>
      <c r="H117" s="8">
        <v>499</v>
      </c>
      <c r="I117" s="8">
        <v>12</v>
      </c>
      <c r="J117" s="9">
        <v>1994252.08</v>
      </c>
      <c r="K117" s="9">
        <v>1436932.73</v>
      </c>
      <c r="L117" s="8">
        <v>21</v>
      </c>
      <c r="M117" s="8">
        <v>1</v>
      </c>
    </row>
    <row r="118" spans="1:13" ht="15.75" x14ac:dyDescent="0.25">
      <c r="A118" s="11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7">
        <v>44136</v>
      </c>
      <c r="E118" s="7" t="s">
        <v>10</v>
      </c>
      <c r="F118" s="8">
        <v>29203</v>
      </c>
      <c r="G118" s="8">
        <v>0</v>
      </c>
      <c r="H118" s="8">
        <v>143</v>
      </c>
      <c r="I118" s="8">
        <v>0</v>
      </c>
      <c r="J118" s="9">
        <v>590764.85</v>
      </c>
      <c r="K118" s="9">
        <v>375464.6869999998</v>
      </c>
      <c r="L118" s="8">
        <v>21</v>
      </c>
      <c r="M118" s="8">
        <v>0</v>
      </c>
    </row>
    <row r="119" spans="1:13" ht="15.75" x14ac:dyDescent="0.25">
      <c r="A119" s="11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7">
        <v>44166</v>
      </c>
      <c r="E119" s="7" t="s">
        <v>7</v>
      </c>
      <c r="F119" s="8">
        <v>85836.5</v>
      </c>
      <c r="G119" s="8">
        <v>3583</v>
      </c>
      <c r="H119" s="8">
        <v>757</v>
      </c>
      <c r="I119" s="8">
        <v>36</v>
      </c>
      <c r="J119" s="9">
        <v>3087436.5</v>
      </c>
      <c r="K119" s="9">
        <v>1806315.8439999998</v>
      </c>
      <c r="L119" s="8">
        <v>180</v>
      </c>
      <c r="M119" s="8">
        <v>9</v>
      </c>
    </row>
    <row r="120" spans="1:13" ht="15.75" x14ac:dyDescent="0.25">
      <c r="A120" s="11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7">
        <v>44166</v>
      </c>
      <c r="E120" s="7" t="s">
        <v>8</v>
      </c>
      <c r="F120" s="8">
        <v>159489.09999999998</v>
      </c>
      <c r="G120" s="8">
        <v>7650.4</v>
      </c>
      <c r="H120" s="8">
        <v>1392</v>
      </c>
      <c r="I120" s="8">
        <v>69</v>
      </c>
      <c r="J120" s="9">
        <v>5700413.1499999994</v>
      </c>
      <c r="K120" s="9">
        <v>4096469.4150000014</v>
      </c>
      <c r="L120" s="8">
        <v>227</v>
      </c>
      <c r="M120" s="8">
        <v>7</v>
      </c>
    </row>
    <row r="121" spans="1:13" ht="15.75" x14ac:dyDescent="0.25">
      <c r="A121" s="11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7">
        <v>44166</v>
      </c>
      <c r="E121" s="7" t="s">
        <v>9</v>
      </c>
      <c r="F121" s="8">
        <v>71479.83</v>
      </c>
      <c r="G121" s="8">
        <v>12638</v>
      </c>
      <c r="H121" s="8">
        <v>613</v>
      </c>
      <c r="I121" s="8">
        <v>108</v>
      </c>
      <c r="J121" s="9">
        <v>2196772.25</v>
      </c>
      <c r="K121" s="9">
        <v>1180418.3409999998</v>
      </c>
      <c r="L121" s="8">
        <v>18</v>
      </c>
      <c r="M121" s="8">
        <v>1</v>
      </c>
    </row>
    <row r="122" spans="1:13" ht="15.75" x14ac:dyDescent="0.25">
      <c r="A122" s="11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7">
        <v>44166</v>
      </c>
      <c r="E122" s="7" t="s">
        <v>10</v>
      </c>
      <c r="F122" s="8">
        <v>54525.700000000004</v>
      </c>
      <c r="G122" s="8">
        <v>0</v>
      </c>
      <c r="H122" s="8">
        <v>265</v>
      </c>
      <c r="I122" s="8">
        <v>0</v>
      </c>
      <c r="J122" s="9">
        <v>1143846.2999999998</v>
      </c>
      <c r="K122" s="9">
        <v>762665.14999999991</v>
      </c>
      <c r="L122" s="8">
        <v>33</v>
      </c>
      <c r="M122" s="8">
        <v>0</v>
      </c>
    </row>
    <row r="123" spans="1:13" ht="15.75" x14ac:dyDescent="0.25">
      <c r="A123" s="46">
        <f>YEAR(VentaCerdo[[#This Row],[FECHA]])</f>
        <v>2021</v>
      </c>
      <c r="B123" s="46">
        <f>MONTH(VentaCerdo[[#This Row],[FECHA]])</f>
        <v>1</v>
      </c>
      <c r="C123" s="46">
        <f>WEEKNUM(VentaCerdo[[#This Row],[FECHA]],2)</f>
        <v>1</v>
      </c>
      <c r="D123" s="47">
        <v>44198</v>
      </c>
      <c r="E123" s="48" t="s">
        <v>8</v>
      </c>
      <c r="F123" s="49">
        <v>530</v>
      </c>
      <c r="G123" s="49">
        <v>0</v>
      </c>
      <c r="H123" s="49">
        <v>5</v>
      </c>
      <c r="I123" s="49">
        <v>0</v>
      </c>
      <c r="J123" s="50">
        <v>19345</v>
      </c>
      <c r="K123" s="50">
        <v>16367.69</v>
      </c>
      <c r="L123" s="50">
        <v>1</v>
      </c>
      <c r="M123" s="50">
        <v>0</v>
      </c>
    </row>
    <row r="124" spans="1:13" ht="15.75" x14ac:dyDescent="0.25">
      <c r="A124" s="46">
        <f>YEAR(VentaCerdo[[#This Row],[FECHA]])</f>
        <v>2021</v>
      </c>
      <c r="B124" s="46">
        <f>MONTH(VentaCerdo[[#This Row],[FECHA]])</f>
        <v>1</v>
      </c>
      <c r="C124" s="46">
        <f>WEEKNUM(VentaCerdo[[#This Row],[FECHA]],2)</f>
        <v>1</v>
      </c>
      <c r="D124" s="47">
        <v>44198</v>
      </c>
      <c r="E124" s="48" t="s">
        <v>10</v>
      </c>
      <c r="F124" s="49">
        <v>13455</v>
      </c>
      <c r="G124" s="49">
        <v>0</v>
      </c>
      <c r="H124" s="49">
        <v>114</v>
      </c>
      <c r="I124" s="49">
        <v>0</v>
      </c>
      <c r="J124" s="50">
        <v>485477.5</v>
      </c>
      <c r="K124" s="50">
        <v>338133.66000000003</v>
      </c>
      <c r="L124" s="50">
        <v>2</v>
      </c>
      <c r="M124" s="50">
        <v>0</v>
      </c>
    </row>
    <row r="125" spans="1:13" ht="15.75" x14ac:dyDescent="0.25">
      <c r="A125" s="46">
        <f>YEAR(VentaCerdo[[#This Row],[FECHA]])</f>
        <v>2021</v>
      </c>
      <c r="B125" s="46">
        <f>MONTH(VentaCerdo[[#This Row],[FECHA]])</f>
        <v>1</v>
      </c>
      <c r="C125" s="46">
        <f>WEEKNUM(VentaCerdo[[#This Row],[FECHA]],2)</f>
        <v>2</v>
      </c>
      <c r="D125" s="47">
        <v>44200</v>
      </c>
      <c r="E125" s="48" t="s">
        <v>7</v>
      </c>
      <c r="F125" s="49">
        <v>1996.5</v>
      </c>
      <c r="G125" s="49">
        <v>0</v>
      </c>
      <c r="H125" s="49">
        <v>22</v>
      </c>
      <c r="I125" s="49">
        <v>0</v>
      </c>
      <c r="J125" s="50">
        <v>72811.25</v>
      </c>
      <c r="K125" s="50">
        <v>60176.89</v>
      </c>
      <c r="L125" s="50">
        <v>11</v>
      </c>
      <c r="M125" s="50">
        <v>0</v>
      </c>
    </row>
    <row r="126" spans="1:13" ht="15.75" x14ac:dyDescent="0.25">
      <c r="A126" s="46">
        <f>YEAR(VentaCerdo[[#This Row],[FECHA]])</f>
        <v>2021</v>
      </c>
      <c r="B126" s="46">
        <f>MONTH(VentaCerdo[[#This Row],[FECHA]])</f>
        <v>1</v>
      </c>
      <c r="C126" s="46">
        <f>WEEKNUM(VentaCerdo[[#This Row],[FECHA]],2)</f>
        <v>2</v>
      </c>
      <c r="D126" s="47">
        <v>44200</v>
      </c>
      <c r="E126" s="48" t="s">
        <v>8</v>
      </c>
      <c r="F126" s="49">
        <v>37351.099999999991</v>
      </c>
      <c r="G126" s="49">
        <v>0</v>
      </c>
      <c r="H126" s="49">
        <v>338</v>
      </c>
      <c r="I126" s="49">
        <v>0</v>
      </c>
      <c r="J126" s="50">
        <v>1357823.1000000003</v>
      </c>
      <c r="K126" s="50">
        <v>1176660.2900000005</v>
      </c>
      <c r="L126" s="50">
        <v>68</v>
      </c>
      <c r="M126" s="50">
        <v>0</v>
      </c>
    </row>
    <row r="127" spans="1:13" ht="15.75" x14ac:dyDescent="0.25">
      <c r="A127" s="46">
        <f>YEAR(VentaCerdo[[#This Row],[FECHA]])</f>
        <v>2021</v>
      </c>
      <c r="B127" s="46">
        <f>MONTH(VentaCerdo[[#This Row],[FECHA]])</f>
        <v>1</v>
      </c>
      <c r="C127" s="46">
        <f>WEEKNUM(VentaCerdo[[#This Row],[FECHA]],2)</f>
        <v>2</v>
      </c>
      <c r="D127" s="47">
        <v>44200</v>
      </c>
      <c r="E127" s="48" t="s">
        <v>9</v>
      </c>
      <c r="F127" s="49">
        <v>30666</v>
      </c>
      <c r="G127" s="49">
        <v>0</v>
      </c>
      <c r="H127" s="49">
        <v>264</v>
      </c>
      <c r="I127" s="49">
        <v>0</v>
      </c>
      <c r="J127" s="50">
        <v>1081406.2</v>
      </c>
      <c r="K127" s="50">
        <v>751553.53</v>
      </c>
      <c r="L127" s="50">
        <v>6</v>
      </c>
      <c r="M127" s="50">
        <v>0</v>
      </c>
    </row>
    <row r="128" spans="1:13" ht="15.75" x14ac:dyDescent="0.25">
      <c r="A128" s="46">
        <f>YEAR(VentaCerdo[[#This Row],[FECHA]])</f>
        <v>2021</v>
      </c>
      <c r="B128" s="46">
        <f>MONTH(VentaCerdo[[#This Row],[FECHA]])</f>
        <v>1</v>
      </c>
      <c r="C128" s="46">
        <f>WEEKNUM(VentaCerdo[[#This Row],[FECHA]],2)</f>
        <v>2</v>
      </c>
      <c r="D128" s="47">
        <v>44200</v>
      </c>
      <c r="E128" s="48" t="s">
        <v>10</v>
      </c>
      <c r="F128" s="49">
        <v>1082</v>
      </c>
      <c r="G128" s="49">
        <v>557</v>
      </c>
      <c r="H128" s="49">
        <v>9</v>
      </c>
      <c r="I128" s="49">
        <v>4</v>
      </c>
      <c r="J128" s="50">
        <v>17245</v>
      </c>
      <c r="K128" s="50">
        <v>16238.91</v>
      </c>
      <c r="L128" s="50">
        <v>2</v>
      </c>
      <c r="M128" s="50">
        <v>1</v>
      </c>
    </row>
    <row r="129" spans="1:13" ht="15.75" x14ac:dyDescent="0.25">
      <c r="A129" s="46">
        <f>YEAR(VentaCerdo[[#This Row],[FECHA]])</f>
        <v>2021</v>
      </c>
      <c r="B129" s="46">
        <f>MONTH(VentaCerdo[[#This Row],[FECHA]])</f>
        <v>1</v>
      </c>
      <c r="C129" s="46">
        <f>WEEKNUM(VentaCerdo[[#This Row],[FECHA]],2)</f>
        <v>3</v>
      </c>
      <c r="D129" s="47">
        <v>44207</v>
      </c>
      <c r="E129" s="48" t="s">
        <v>7</v>
      </c>
      <c r="F129" s="49">
        <v>2715</v>
      </c>
      <c r="G129" s="49">
        <v>0</v>
      </c>
      <c r="H129" s="49">
        <v>29</v>
      </c>
      <c r="I129" s="49">
        <v>0</v>
      </c>
      <c r="J129" s="50">
        <v>95380.5</v>
      </c>
      <c r="K129" s="50">
        <v>80617.739999999991</v>
      </c>
      <c r="L129" s="50">
        <v>13</v>
      </c>
      <c r="M129" s="50">
        <v>0</v>
      </c>
    </row>
    <row r="130" spans="1:13" ht="15.75" x14ac:dyDescent="0.25">
      <c r="A130" s="46">
        <f>YEAR(VentaCerdo[[#This Row],[FECHA]])</f>
        <v>2021</v>
      </c>
      <c r="B130" s="46">
        <f>MONTH(VentaCerdo[[#This Row],[FECHA]])</f>
        <v>1</v>
      </c>
      <c r="C130" s="46">
        <f>WEEKNUM(VentaCerdo[[#This Row],[FECHA]],2)</f>
        <v>3</v>
      </c>
      <c r="D130" s="47">
        <v>44207</v>
      </c>
      <c r="E130" s="48" t="s">
        <v>8</v>
      </c>
      <c r="F130" s="49">
        <v>32772.399999999994</v>
      </c>
      <c r="G130" s="49">
        <v>0</v>
      </c>
      <c r="H130" s="49">
        <v>284</v>
      </c>
      <c r="I130" s="49">
        <v>0</v>
      </c>
      <c r="J130" s="50">
        <v>1160187.7000000002</v>
      </c>
      <c r="K130" s="50">
        <v>995179.52000000025</v>
      </c>
      <c r="L130" s="50">
        <v>68</v>
      </c>
      <c r="M130" s="50">
        <v>0</v>
      </c>
    </row>
    <row r="131" spans="1:13" ht="15.75" x14ac:dyDescent="0.25">
      <c r="A131" s="46">
        <f>YEAR(VentaCerdo[[#This Row],[FECHA]])</f>
        <v>2021</v>
      </c>
      <c r="B131" s="46">
        <f>MONTH(VentaCerdo[[#This Row],[FECHA]])</f>
        <v>1</v>
      </c>
      <c r="C131" s="46">
        <f>WEEKNUM(VentaCerdo[[#This Row],[FECHA]],2)</f>
        <v>3</v>
      </c>
      <c r="D131" s="47">
        <v>44207</v>
      </c>
      <c r="E131" s="48" t="s">
        <v>9</v>
      </c>
      <c r="F131" s="49">
        <v>7435</v>
      </c>
      <c r="G131" s="49">
        <v>0</v>
      </c>
      <c r="H131" s="49">
        <v>63</v>
      </c>
      <c r="I131" s="49">
        <v>0</v>
      </c>
      <c r="J131" s="50">
        <v>260275</v>
      </c>
      <c r="K131" s="50">
        <v>188658.46000000002</v>
      </c>
      <c r="L131" s="50">
        <v>3</v>
      </c>
      <c r="M131" s="50">
        <v>0</v>
      </c>
    </row>
    <row r="132" spans="1:13" ht="15.75" x14ac:dyDescent="0.25">
      <c r="A132" s="46">
        <f>YEAR(VentaCerdo[[#This Row],[FECHA]])</f>
        <v>2021</v>
      </c>
      <c r="B132" s="46">
        <f>MONTH(VentaCerdo[[#This Row],[FECHA]])</f>
        <v>1</v>
      </c>
      <c r="C132" s="46">
        <f>WEEKNUM(VentaCerdo[[#This Row],[FECHA]],2)</f>
        <v>3</v>
      </c>
      <c r="D132" s="47">
        <v>44207</v>
      </c>
      <c r="E132" s="48" t="s">
        <v>10</v>
      </c>
      <c r="F132" s="49">
        <v>19490</v>
      </c>
      <c r="G132" s="49">
        <v>122</v>
      </c>
      <c r="H132" s="49">
        <v>81</v>
      </c>
      <c r="I132" s="49">
        <v>1</v>
      </c>
      <c r="J132" s="50">
        <v>342972</v>
      </c>
      <c r="K132" s="50">
        <v>220845.04</v>
      </c>
      <c r="L132" s="50">
        <v>4</v>
      </c>
      <c r="M132" s="50">
        <v>1</v>
      </c>
    </row>
    <row r="133" spans="1:13" ht="15.75" x14ac:dyDescent="0.25">
      <c r="A133" s="46">
        <f>YEAR(VentaCerdo[[#This Row],[FECHA]])</f>
        <v>2021</v>
      </c>
      <c r="B133" s="46">
        <f>MONTH(VentaCerdo[[#This Row],[FECHA]])</f>
        <v>1</v>
      </c>
      <c r="C133" s="46">
        <f>WEEKNUM(VentaCerdo[[#This Row],[FECHA]],2)</f>
        <v>4</v>
      </c>
      <c r="D133" s="47">
        <v>44214</v>
      </c>
      <c r="E133" s="48" t="s">
        <v>8</v>
      </c>
      <c r="F133" s="49">
        <v>26039.4</v>
      </c>
      <c r="G133" s="49">
        <v>321.39999999999998</v>
      </c>
      <c r="H133" s="49">
        <v>227</v>
      </c>
      <c r="I133" s="49">
        <v>3</v>
      </c>
      <c r="J133" s="50">
        <v>894312</v>
      </c>
      <c r="K133" s="50">
        <v>578180.94000000018</v>
      </c>
      <c r="L133" s="50">
        <v>55</v>
      </c>
      <c r="M133" s="50">
        <v>1</v>
      </c>
    </row>
    <row r="134" spans="1:13" ht="15.75" x14ac:dyDescent="0.25">
      <c r="A134" s="46">
        <f>YEAR(VentaCerdo[[#This Row],[FECHA]])</f>
        <v>2021</v>
      </c>
      <c r="B134" s="46">
        <f>MONTH(VentaCerdo[[#This Row],[FECHA]])</f>
        <v>1</v>
      </c>
      <c r="C134" s="46">
        <f>WEEKNUM(VentaCerdo[[#This Row],[FECHA]],2)</f>
        <v>4</v>
      </c>
      <c r="D134" s="47">
        <v>44214</v>
      </c>
      <c r="E134" s="48" t="s">
        <v>9</v>
      </c>
      <c r="F134" s="49">
        <v>10512</v>
      </c>
      <c r="G134" s="49">
        <v>10</v>
      </c>
      <c r="H134" s="49">
        <v>106</v>
      </c>
      <c r="I134" s="49">
        <v>10</v>
      </c>
      <c r="J134" s="50">
        <v>359374.4</v>
      </c>
      <c r="K134" s="50">
        <v>224933.3</v>
      </c>
      <c r="L134" s="50">
        <v>4</v>
      </c>
      <c r="M134" s="50">
        <v>1</v>
      </c>
    </row>
    <row r="135" spans="1:13" ht="15.75" x14ac:dyDescent="0.25">
      <c r="A135" s="46">
        <f>YEAR(VentaCerdo[[#This Row],[FECHA]])</f>
        <v>2021</v>
      </c>
      <c r="B135" s="46">
        <f>MONTH(VentaCerdo[[#This Row],[FECHA]])</f>
        <v>1</v>
      </c>
      <c r="C135" s="46">
        <f>WEEKNUM(VentaCerdo[[#This Row],[FECHA]],2)</f>
        <v>4</v>
      </c>
      <c r="D135" s="47">
        <v>44214</v>
      </c>
      <c r="E135" s="48" t="s">
        <v>10</v>
      </c>
      <c r="F135" s="49">
        <v>18575.12</v>
      </c>
      <c r="G135" s="49">
        <v>0</v>
      </c>
      <c r="H135" s="49">
        <v>116</v>
      </c>
      <c r="I135" s="49">
        <v>0</v>
      </c>
      <c r="J135" s="50">
        <v>445373.2</v>
      </c>
      <c r="K135" s="50">
        <v>303573.81999999995</v>
      </c>
      <c r="L135" s="50">
        <v>26</v>
      </c>
      <c r="M135" s="50">
        <v>0</v>
      </c>
    </row>
    <row r="136" spans="1:13" ht="15.75" x14ac:dyDescent="0.25">
      <c r="A136" s="46">
        <f>YEAR(VentaCerdo[[#This Row],[FECHA]])</f>
        <v>2021</v>
      </c>
      <c r="B136" s="46">
        <f>MONTH(VentaCerdo[[#This Row],[FECHA]])</f>
        <v>1</v>
      </c>
      <c r="C136" s="46">
        <f>WEEKNUM(VentaCerdo[[#This Row],[FECHA]],2)</f>
        <v>5</v>
      </c>
      <c r="D136" s="47">
        <v>44221</v>
      </c>
      <c r="E136" s="48" t="s">
        <v>7</v>
      </c>
      <c r="F136" s="49">
        <v>9499</v>
      </c>
      <c r="G136" s="49">
        <v>0</v>
      </c>
      <c r="H136" s="49">
        <v>90</v>
      </c>
      <c r="I136" s="49">
        <v>0</v>
      </c>
      <c r="J136" s="50">
        <v>324966.25</v>
      </c>
      <c r="K136" s="50">
        <v>247406.68999999986</v>
      </c>
      <c r="L136" s="50">
        <v>28</v>
      </c>
      <c r="M136" s="50">
        <v>0</v>
      </c>
    </row>
    <row r="137" spans="1:13" ht="15.75" x14ac:dyDescent="0.25">
      <c r="A137" s="46">
        <f>YEAR(VentaCerdo[[#This Row],[FECHA]])</f>
        <v>2021</v>
      </c>
      <c r="B137" s="46">
        <f>MONTH(VentaCerdo[[#This Row],[FECHA]])</f>
        <v>1</v>
      </c>
      <c r="C137" s="46">
        <f>WEEKNUM(VentaCerdo[[#This Row],[FECHA]],2)</f>
        <v>5</v>
      </c>
      <c r="D137" s="47">
        <v>44221</v>
      </c>
      <c r="E137" s="48" t="s">
        <v>8</v>
      </c>
      <c r="F137" s="49">
        <v>25285.3</v>
      </c>
      <c r="G137" s="49">
        <v>804.5</v>
      </c>
      <c r="H137" s="49">
        <v>227</v>
      </c>
      <c r="I137" s="49">
        <v>7</v>
      </c>
      <c r="J137" s="50">
        <v>835695.3</v>
      </c>
      <c r="K137" s="50">
        <v>711463.20000000019</v>
      </c>
      <c r="L137" s="50">
        <v>54</v>
      </c>
      <c r="M137" s="50">
        <v>4</v>
      </c>
    </row>
    <row r="138" spans="1:13" ht="15.75" x14ac:dyDescent="0.25">
      <c r="A138" s="46">
        <f>YEAR(VentaCerdo[[#This Row],[FECHA]])</f>
        <v>2021</v>
      </c>
      <c r="B138" s="46">
        <f>MONTH(VentaCerdo[[#This Row],[FECHA]])</f>
        <v>1</v>
      </c>
      <c r="C138" s="46">
        <f>WEEKNUM(VentaCerdo[[#This Row],[FECHA]],2)</f>
        <v>5</v>
      </c>
      <c r="D138" s="47">
        <v>44221</v>
      </c>
      <c r="E138" s="48" t="s">
        <v>9</v>
      </c>
      <c r="F138" s="49">
        <v>23470.800000000003</v>
      </c>
      <c r="G138" s="49">
        <v>0</v>
      </c>
      <c r="H138" s="49">
        <v>203</v>
      </c>
      <c r="I138" s="49">
        <v>0</v>
      </c>
      <c r="J138" s="50">
        <v>794032.8</v>
      </c>
      <c r="K138" s="50">
        <v>501381.18999999994</v>
      </c>
      <c r="L138" s="50">
        <v>10</v>
      </c>
      <c r="M138" s="50">
        <v>0</v>
      </c>
    </row>
    <row r="139" spans="1:13" ht="15.75" x14ac:dyDescent="0.25">
      <c r="A139" s="46">
        <f>YEAR(VentaCerdo[[#This Row],[FECHA]])</f>
        <v>2021</v>
      </c>
      <c r="B139" s="46">
        <f>MONTH(VentaCerdo[[#This Row],[FECHA]])</f>
        <v>1</v>
      </c>
      <c r="C139" s="46">
        <f>WEEKNUM(VentaCerdo[[#This Row],[FECHA]],2)</f>
        <v>5</v>
      </c>
      <c r="D139" s="47">
        <v>44221</v>
      </c>
      <c r="E139" s="48" t="s">
        <v>10</v>
      </c>
      <c r="F139" s="49">
        <v>15125.900000000001</v>
      </c>
      <c r="G139" s="49">
        <v>113.2</v>
      </c>
      <c r="H139" s="49">
        <v>98</v>
      </c>
      <c r="I139" s="49">
        <v>1</v>
      </c>
      <c r="J139" s="50">
        <v>362398.39999999997</v>
      </c>
      <c r="K139" s="50">
        <v>298935.31</v>
      </c>
      <c r="L139" s="50">
        <v>12</v>
      </c>
      <c r="M139" s="50">
        <v>1</v>
      </c>
    </row>
    <row r="140" spans="1:13" x14ac:dyDescent="0.25">
      <c r="D140" s="26"/>
    </row>
  </sheetData>
  <mergeCells count="5">
    <mergeCell ref="Z2:AC2"/>
    <mergeCell ref="R2:U2"/>
    <mergeCell ref="D2:M2"/>
    <mergeCell ref="AH2:AM2"/>
    <mergeCell ref="D1:AM1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C36725EF-B06F-4509-8254-2CEC4261F233}">
          <x14:formula1>
            <xm:f>ListasCerdo!$C$2:$C$6</xm:f>
          </x14:formula1>
          <xm:sqref>S4</xm:sqref>
        </x14:dataValidation>
        <x14:dataValidation type="list" allowBlank="1" showInputMessage="1" showErrorMessage="1" xr:uid="{7A78B206-98D4-4B08-B517-76A164F0A6DC}">
          <x14:formula1>
            <xm:f>ListasCerdo!$E$2:$E$6</xm:f>
          </x14:formula1>
          <xm:sqref>T4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AA4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AB4</xm:sqref>
        </x14:dataValidation>
        <x14:dataValidation type="list" allowBlank="1" showInputMessage="1" showErrorMessage="1" xr:uid="{103B7644-AC14-4CFA-851C-F986FCB406E1}">
          <x14:formula1>
            <xm:f>ListasCerdo!$K$2:$K$32</xm:f>
          </x14:formula1>
          <xm:sqref>AI4</xm:sqref>
        </x14:dataValidation>
        <x14:dataValidation type="list" allowBlank="1" showInputMessage="1" showErrorMessage="1" xr:uid="{A37C34BA-9BDB-49A5-887E-43A58B792AC1}">
          <x14:formula1>
            <xm:f>ListasCerdo!$M$2:$M$12</xm:f>
          </x14:formula1>
          <xm:sqref>AJ4</xm:sqref>
        </x14:dataValidation>
        <x14:dataValidation type="list" allowBlank="1" showInputMessage="1" showErrorMessage="1" xr:uid="{4E5371EB-3CD5-4D68-AB6B-5BBC0A5EEE7C}">
          <x14:formula1>
            <xm:f>ListasCerdo!$O$2:$O$4</xm:f>
          </x14:formula1>
          <xm:sqref>AK4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T248"/>
  <sheetViews>
    <sheetView topLeftCell="AG1" workbookViewId="0">
      <selection activeCell="AN2" sqref="AL1:AN1048576"/>
    </sheetView>
  </sheetViews>
  <sheetFormatPr baseColWidth="10" defaultRowHeight="15" x14ac:dyDescent="0.25"/>
  <cols>
    <col min="1" max="3" width="0" hidden="1" customWidth="1"/>
    <col min="5" max="5" width="12.140625" bestFit="1" customWidth="1"/>
    <col min="6" max="6" width="17.42578125" bestFit="1" customWidth="1"/>
    <col min="7" max="7" width="25.28515625" bestFit="1" customWidth="1"/>
    <col min="8" max="8" width="22.42578125" bestFit="1" customWidth="1"/>
    <col min="9" max="9" width="20.42578125" bestFit="1" customWidth="1"/>
    <col min="10" max="10" width="15.42578125" bestFit="1" customWidth="1"/>
    <col min="11" max="11" width="24.28515625" bestFit="1" customWidth="1"/>
    <col min="13" max="15" width="0" hidden="1" customWidth="1"/>
    <col min="17" max="17" width="24.140625" bestFit="1" customWidth="1"/>
    <col min="18" max="18" width="15.7109375" bestFit="1" customWidth="1"/>
    <col min="19" max="19" width="12" bestFit="1" customWidth="1"/>
    <col min="20" max="20" width="12" customWidth="1"/>
    <col min="22" max="24" width="0" hidden="1" customWidth="1"/>
    <col min="26" max="26" width="16.7109375" bestFit="1" customWidth="1"/>
    <col min="27" max="27" width="13" bestFit="1" customWidth="1"/>
    <col min="30" max="32" width="0" hidden="1" customWidth="1"/>
    <col min="34" max="34" width="16.7109375" bestFit="1" customWidth="1"/>
    <col min="38" max="40" width="0" hidden="1" customWidth="1"/>
    <col min="42" max="42" width="13.5703125" bestFit="1" customWidth="1"/>
  </cols>
  <sheetData>
    <row r="1" spans="1:46" ht="23.25" x14ac:dyDescent="0.35">
      <c r="A1" s="1"/>
      <c r="B1" s="1"/>
      <c r="C1" s="1"/>
      <c r="D1" s="41" t="s">
        <v>19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</row>
    <row r="2" spans="1:46" ht="23.25" x14ac:dyDescent="0.35">
      <c r="A2" s="1"/>
      <c r="B2" s="1"/>
      <c r="C2" s="1"/>
      <c r="D2" s="16"/>
      <c r="E2" s="42" t="s">
        <v>20</v>
      </c>
      <c r="F2" s="42"/>
      <c r="G2" s="42"/>
      <c r="H2" s="42"/>
      <c r="I2" s="42"/>
      <c r="J2" s="42"/>
      <c r="K2" s="42"/>
      <c r="M2" s="43" t="s">
        <v>21</v>
      </c>
      <c r="N2" s="43"/>
      <c r="O2" s="43"/>
      <c r="P2" s="43"/>
      <c r="Q2" s="43"/>
      <c r="R2" s="43"/>
      <c r="S2" s="43"/>
      <c r="T2" s="43"/>
      <c r="Y2" s="37" t="s">
        <v>62</v>
      </c>
      <c r="Z2" s="37"/>
      <c r="AA2" s="37"/>
      <c r="AB2" s="37"/>
      <c r="AG2" s="36" t="s">
        <v>85</v>
      </c>
      <c r="AH2" s="36"/>
      <c r="AI2" s="36"/>
      <c r="AJ2" s="36"/>
      <c r="AO2" s="39" t="s">
        <v>156</v>
      </c>
      <c r="AP2" s="39"/>
      <c r="AQ2" s="39"/>
      <c r="AR2" s="39"/>
      <c r="AS2" s="39"/>
      <c r="AT2" s="39"/>
    </row>
    <row r="3" spans="1:46" ht="15.75" x14ac:dyDescent="0.25">
      <c r="A3" s="2" t="s">
        <v>2</v>
      </c>
      <c r="B3" s="2" t="s">
        <v>3</v>
      </c>
      <c r="C3" s="2" t="s">
        <v>4</v>
      </c>
      <c r="D3" s="14" t="s">
        <v>5</v>
      </c>
      <c r="E3" s="14" t="s">
        <v>22</v>
      </c>
      <c r="F3" s="14" t="s">
        <v>35</v>
      </c>
      <c r="G3" s="14" t="s">
        <v>12</v>
      </c>
      <c r="H3" s="14" t="s">
        <v>15</v>
      </c>
      <c r="I3" s="14" t="s">
        <v>16</v>
      </c>
      <c r="J3" s="14" t="s">
        <v>17</v>
      </c>
      <c r="K3" s="14" t="s">
        <v>18</v>
      </c>
      <c r="M3" s="15" t="s">
        <v>2</v>
      </c>
      <c r="N3" s="15" t="s">
        <v>3</v>
      </c>
      <c r="O3" s="15" t="s">
        <v>4</v>
      </c>
      <c r="P3" s="15" t="s">
        <v>23</v>
      </c>
      <c r="Q3" s="15" t="s">
        <v>24</v>
      </c>
      <c r="R3" s="15" t="s">
        <v>36</v>
      </c>
      <c r="S3" s="15" t="s">
        <v>37</v>
      </c>
      <c r="T3" s="15" t="s">
        <v>38</v>
      </c>
      <c r="V3" s="29" t="s">
        <v>51</v>
      </c>
      <c r="W3" s="30" t="s">
        <v>52</v>
      </c>
      <c r="X3" s="30" t="s">
        <v>53</v>
      </c>
      <c r="Y3" s="15" t="s">
        <v>23</v>
      </c>
      <c r="Z3" s="15" t="s">
        <v>63</v>
      </c>
      <c r="AA3" s="15" t="s">
        <v>71</v>
      </c>
      <c r="AB3" s="15" t="s">
        <v>61</v>
      </c>
      <c r="AD3" s="29" t="s">
        <v>51</v>
      </c>
      <c r="AE3" s="30" t="s">
        <v>52</v>
      </c>
      <c r="AF3" s="30" t="s">
        <v>53</v>
      </c>
      <c r="AG3" s="15" t="s">
        <v>23</v>
      </c>
      <c r="AH3" s="15" t="s">
        <v>63</v>
      </c>
      <c r="AI3" s="15" t="s">
        <v>71</v>
      </c>
      <c r="AJ3" s="15" t="s">
        <v>84</v>
      </c>
      <c r="AL3" t="s">
        <v>2</v>
      </c>
      <c r="AM3" t="s">
        <v>3</v>
      </c>
      <c r="AN3" t="s">
        <v>4</v>
      </c>
      <c r="AO3" t="s">
        <v>23</v>
      </c>
      <c r="AP3" t="s">
        <v>63</v>
      </c>
      <c r="AQ3" t="s">
        <v>71</v>
      </c>
      <c r="AR3" t="s">
        <v>127</v>
      </c>
      <c r="AS3" t="s">
        <v>36</v>
      </c>
      <c r="AT3" t="s">
        <v>131</v>
      </c>
    </row>
    <row r="4" spans="1:46" ht="15.75" x14ac:dyDescent="0.25">
      <c r="A4" s="5">
        <f>YEAR(VentaHuevo[[#This Row],[FECHA]])</f>
        <v>2020</v>
      </c>
      <c r="B4" s="5">
        <f>MONTH(VentaHuevo[[#This Row],[FECHA]])</f>
        <v>1</v>
      </c>
      <c r="C4" s="5">
        <f>WEEKNUM(VentaHuevo[[#This Row],[FECHA]],2)</f>
        <v>1</v>
      </c>
      <c r="D4" s="6">
        <v>43831</v>
      </c>
      <c r="E4" s="8" t="s">
        <v>25</v>
      </c>
      <c r="F4" s="8">
        <v>7067.2</v>
      </c>
      <c r="G4" s="8">
        <v>539.77</v>
      </c>
      <c r="H4" s="8">
        <v>145685.87</v>
      </c>
      <c r="I4" s="8">
        <v>99357.529000000024</v>
      </c>
      <c r="J4" s="8">
        <v>26</v>
      </c>
      <c r="K4" s="8">
        <v>7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Row],[Fecha]])</f>
        <v>1</v>
      </c>
      <c r="P4" s="26">
        <v>43831</v>
      </c>
      <c r="Q4" t="s">
        <v>26</v>
      </c>
      <c r="R4" s="8">
        <v>104760</v>
      </c>
      <c r="S4" s="8">
        <v>6619.74</v>
      </c>
      <c r="T4" s="8"/>
      <c r="V4">
        <f>YEAR(NH[[#This Row],[Fecha]])</f>
        <v>1900</v>
      </c>
      <c r="W4">
        <f>MONTH(NH[[#This Row],[Fecha]])</f>
        <v>1</v>
      </c>
      <c r="X4">
        <f>WEEKNUM(NH[[#This Row],[Fecha]])</f>
        <v>0</v>
      </c>
      <c r="Y4" s="8"/>
      <c r="Z4" s="8"/>
      <c r="AA4" s="8"/>
      <c r="AB4" s="8"/>
      <c r="AD4">
        <f>YEAR(MH[[#This Row],[Fecha]])</f>
        <v>1900</v>
      </c>
      <c r="AE4">
        <f>MONTH(MH[[#This Row],[Fecha]])</f>
        <v>1</v>
      </c>
      <c r="AF4">
        <f>WEEKNUM(MH[[#This Row],[Fecha]])</f>
        <v>0</v>
      </c>
      <c r="AG4" s="8"/>
      <c r="AH4" s="8"/>
      <c r="AI4" s="8"/>
      <c r="AJ4" s="8"/>
      <c r="AL4">
        <f>YEAR(FH[[#This Row],[Fecha]])</f>
        <v>1900</v>
      </c>
      <c r="AM4">
        <f>MONTH(FH[[#This Row],[Fecha]])</f>
        <v>1</v>
      </c>
      <c r="AN4">
        <f>WEEKNUM(FH[[#This Row],[Fecha]])</f>
        <v>0</v>
      </c>
    </row>
    <row r="5" spans="1:46" ht="15.75" x14ac:dyDescent="0.25">
      <c r="A5" s="5">
        <f>YEAR(VentaHuevo[[#This Row],[FECHA]])</f>
        <v>2020</v>
      </c>
      <c r="B5" s="5">
        <f>MONTH(VentaHuevo[[#This Row],[FECHA]])</f>
        <v>4</v>
      </c>
      <c r="C5" s="5">
        <f>WEEKNUM(VentaHuevo[[#This Row],[FECHA]],2)</f>
        <v>14</v>
      </c>
      <c r="D5" s="6">
        <v>43922</v>
      </c>
      <c r="E5" s="8" t="s">
        <v>25</v>
      </c>
      <c r="F5" s="8">
        <v>1449.49</v>
      </c>
      <c r="G5" s="8">
        <v>1327.15</v>
      </c>
      <c r="H5" s="8">
        <v>4308.5000000000018</v>
      </c>
      <c r="I5" s="8">
        <v>2030.8370000000009</v>
      </c>
      <c r="J5" s="8">
        <v>5</v>
      </c>
      <c r="K5" s="8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Row],[Fecha]])</f>
        <v>5</v>
      </c>
      <c r="P5" s="26">
        <v>43862</v>
      </c>
      <c r="Q5" t="s">
        <v>26</v>
      </c>
      <c r="R5" s="8">
        <v>110880</v>
      </c>
      <c r="S5" s="8">
        <v>7181.1</v>
      </c>
      <c r="T5" s="8"/>
    </row>
    <row r="6" spans="1:46" ht="15.75" x14ac:dyDescent="0.25">
      <c r="A6" s="5">
        <f>YEAR(VentaHuevo[[#This Row],[FECHA]])</f>
        <v>2020</v>
      </c>
      <c r="B6" s="5">
        <f>MONTH(VentaHuevo[[#This Row],[FECHA]])</f>
        <v>5</v>
      </c>
      <c r="C6" s="5">
        <f>WEEKNUM(VentaHuevo[[#This Row],[FECHA]],2)</f>
        <v>18</v>
      </c>
      <c r="D6" s="6">
        <v>43952</v>
      </c>
      <c r="E6" s="8" t="s">
        <v>25</v>
      </c>
      <c r="F6" s="8">
        <v>4058.8900000000003</v>
      </c>
      <c r="G6" s="8">
        <v>2053.33</v>
      </c>
      <c r="H6" s="8">
        <v>47609.87000000001</v>
      </c>
      <c r="I6" s="8">
        <v>29713.703999999991</v>
      </c>
      <c r="J6" s="8">
        <v>10</v>
      </c>
      <c r="K6" s="8">
        <v>3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Row],[Fecha]])</f>
        <v>10</v>
      </c>
      <c r="P6" s="26">
        <v>43891</v>
      </c>
      <c r="Q6" t="s">
        <v>26</v>
      </c>
      <c r="R6" s="8">
        <v>136800</v>
      </c>
      <c r="S6" s="8">
        <v>8831.48</v>
      </c>
      <c r="T6" s="8"/>
    </row>
    <row r="7" spans="1:46" ht="15.75" x14ac:dyDescent="0.25">
      <c r="A7" s="5">
        <f>YEAR(VentaHuevo[[#This Row],[FECHA]])</f>
        <v>2020</v>
      </c>
      <c r="B7" s="5">
        <f>MONTH(VentaHuevo[[#This Row],[FECHA]])</f>
        <v>6</v>
      </c>
      <c r="C7" s="5">
        <f>WEEKNUM(VentaHuevo[[#This Row],[FECHA]],2)</f>
        <v>23</v>
      </c>
      <c r="D7" s="6">
        <v>43983</v>
      </c>
      <c r="E7" s="8" t="s">
        <v>25</v>
      </c>
      <c r="F7" s="8">
        <v>3054.5949999999998</v>
      </c>
      <c r="G7" s="8">
        <v>0</v>
      </c>
      <c r="H7" s="8">
        <v>78851.659999999989</v>
      </c>
      <c r="I7" s="8">
        <v>50343.451000000001</v>
      </c>
      <c r="J7" s="8">
        <v>6</v>
      </c>
      <c r="K7" s="8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Row],[Fecha]])</f>
        <v>14</v>
      </c>
      <c r="P7" s="26">
        <v>43922</v>
      </c>
      <c r="Q7" t="s">
        <v>26</v>
      </c>
      <c r="R7" s="8">
        <v>112680</v>
      </c>
      <c r="S7" s="8">
        <v>7134.1600000000008</v>
      </c>
      <c r="T7" s="8"/>
    </row>
    <row r="8" spans="1:46" ht="15.75" x14ac:dyDescent="0.25">
      <c r="A8" s="5">
        <f>YEAR(VentaHuevo[[#This Row],[FECHA]])</f>
        <v>2020</v>
      </c>
      <c r="B8" s="5">
        <f>MONTH(VentaHuevo[[#This Row],[FECHA]])</f>
        <v>7</v>
      </c>
      <c r="C8" s="5">
        <f>WEEKNUM(VentaHuevo[[#This Row],[FECHA]],2)</f>
        <v>27</v>
      </c>
      <c r="D8" s="6">
        <v>44013</v>
      </c>
      <c r="E8" s="8" t="s">
        <v>25</v>
      </c>
      <c r="F8" s="8">
        <v>5526.57</v>
      </c>
      <c r="G8" s="8">
        <v>0</v>
      </c>
      <c r="H8" s="8">
        <v>127745.23</v>
      </c>
      <c r="I8" s="8">
        <v>96667.938999999998</v>
      </c>
      <c r="J8" s="8">
        <v>6</v>
      </c>
      <c r="K8" s="8">
        <v>0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Row],[Fecha]])</f>
        <v>18</v>
      </c>
      <c r="P8" s="26">
        <v>43952</v>
      </c>
      <c r="Q8" t="s">
        <v>26</v>
      </c>
      <c r="R8" s="8">
        <v>107640</v>
      </c>
      <c r="S8" s="8">
        <v>6770.6100000000006</v>
      </c>
      <c r="T8" s="8"/>
    </row>
    <row r="9" spans="1:46" ht="15.75" x14ac:dyDescent="0.25">
      <c r="A9" s="5">
        <f>YEAR(VentaHuevo[[#This Row],[FECHA]])</f>
        <v>2020</v>
      </c>
      <c r="B9" s="5">
        <f>MONTH(VentaHuevo[[#This Row],[FECHA]])</f>
        <v>8</v>
      </c>
      <c r="C9" s="5">
        <f>WEEKNUM(VentaHuevo[[#This Row],[FECHA]],2)</f>
        <v>31</v>
      </c>
      <c r="D9" s="6">
        <v>44044</v>
      </c>
      <c r="E9" s="8" t="s">
        <v>25</v>
      </c>
      <c r="F9" s="8">
        <v>1551.1399999999999</v>
      </c>
      <c r="G9" s="8">
        <v>457.43999999999994</v>
      </c>
      <c r="H9" s="8">
        <v>24061.4</v>
      </c>
      <c r="I9" s="8">
        <v>15371.183999999999</v>
      </c>
      <c r="J9" s="8">
        <v>3</v>
      </c>
      <c r="K9" s="8">
        <v>2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Row],[Fecha]])</f>
        <v>23</v>
      </c>
      <c r="P9" s="26">
        <v>43983</v>
      </c>
      <c r="Q9" t="s">
        <v>26</v>
      </c>
      <c r="R9" s="8">
        <v>114480</v>
      </c>
      <c r="S9" s="8">
        <v>7113.0899999999992</v>
      </c>
      <c r="T9" s="8"/>
    </row>
    <row r="10" spans="1:46" ht="15.75" x14ac:dyDescent="0.25">
      <c r="A10" s="5">
        <f>YEAR(VentaHuevo[[#This Row],[FECHA]])</f>
        <v>2020</v>
      </c>
      <c r="B10" s="5">
        <f>MONTH(VentaHuevo[[#This Row],[FECHA]])</f>
        <v>9</v>
      </c>
      <c r="C10" s="5">
        <f>WEEKNUM(VentaHuevo[[#This Row],[FECHA]],2)</f>
        <v>36</v>
      </c>
      <c r="D10" s="6">
        <v>44075</v>
      </c>
      <c r="E10" s="8" t="s">
        <v>25</v>
      </c>
      <c r="F10" s="8">
        <v>4320.4199999999992</v>
      </c>
      <c r="G10" s="8">
        <v>0</v>
      </c>
      <c r="H10" s="8">
        <v>96607.9</v>
      </c>
      <c r="I10" s="8">
        <v>69039.17</v>
      </c>
      <c r="J10" s="8">
        <v>7</v>
      </c>
      <c r="K10" s="8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Row],[Fecha]])</f>
        <v>27</v>
      </c>
      <c r="P10" s="26">
        <v>44013</v>
      </c>
      <c r="Q10" t="s">
        <v>26</v>
      </c>
      <c r="R10" s="8">
        <v>98280</v>
      </c>
      <c r="S10" s="8">
        <v>6079.54</v>
      </c>
      <c r="T10" s="8"/>
    </row>
    <row r="11" spans="1:46" ht="15.75" x14ac:dyDescent="0.25">
      <c r="A11" s="5">
        <f>YEAR(VentaHuevo[[#This Row],[FECHA]])</f>
        <v>2020</v>
      </c>
      <c r="B11" s="5">
        <f>MONTH(VentaHuevo[[#This Row],[FECHA]])</f>
        <v>10</v>
      </c>
      <c r="C11" s="5">
        <f>WEEKNUM(VentaHuevo[[#This Row],[FECHA]],2)</f>
        <v>40</v>
      </c>
      <c r="D11" s="6">
        <v>44105</v>
      </c>
      <c r="E11" s="8" t="s">
        <v>25</v>
      </c>
      <c r="F11" s="8">
        <v>196.51</v>
      </c>
      <c r="G11" s="8">
        <v>196.51</v>
      </c>
      <c r="H11" s="8">
        <v>0</v>
      </c>
      <c r="I11" s="8">
        <v>0</v>
      </c>
      <c r="J11" s="8">
        <v>1</v>
      </c>
      <c r="K11" s="8">
        <v>1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Row],[Fecha]])</f>
        <v>31</v>
      </c>
      <c r="P11" s="26">
        <v>44044</v>
      </c>
      <c r="Q11" t="s">
        <v>26</v>
      </c>
      <c r="R11" s="8">
        <v>108000</v>
      </c>
      <c r="S11" s="8">
        <v>6644.53</v>
      </c>
      <c r="T11" s="8"/>
    </row>
    <row r="12" spans="1:46" ht="15.75" x14ac:dyDescent="0.25">
      <c r="A12" s="5">
        <f>YEAR(VentaHuevo[[#This Row],[FECHA]])</f>
        <v>2020</v>
      </c>
      <c r="B12" s="5">
        <f>MONTH(VentaHuevo[[#This Row],[FECHA]])</f>
        <v>11</v>
      </c>
      <c r="C12" s="5">
        <f>WEEKNUM(VentaHuevo[[#This Row],[FECHA]],2)</f>
        <v>44</v>
      </c>
      <c r="D12" s="6">
        <v>44136</v>
      </c>
      <c r="E12" s="8" t="s">
        <v>25</v>
      </c>
      <c r="F12" s="8">
        <v>356.37</v>
      </c>
      <c r="G12" s="8">
        <v>333.46</v>
      </c>
      <c r="H12" s="8">
        <v>592.28999999999917</v>
      </c>
      <c r="I12" s="8">
        <v>452.36099999999982</v>
      </c>
      <c r="J12" s="8">
        <v>4</v>
      </c>
      <c r="K12" s="8">
        <v>1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Row],[Fecha]])</f>
        <v>36</v>
      </c>
      <c r="P12" s="26">
        <v>44075</v>
      </c>
      <c r="Q12" t="s">
        <v>26</v>
      </c>
      <c r="R12" s="8">
        <v>80640</v>
      </c>
      <c r="S12" s="8">
        <v>5108.21</v>
      </c>
      <c r="T12" s="8"/>
    </row>
    <row r="13" spans="1:46" ht="15.75" x14ac:dyDescent="0.25">
      <c r="A13" s="5">
        <f>YEAR(VentaHuevo[[#This Row],[FECHA]])</f>
        <v>2020</v>
      </c>
      <c r="B13" s="5">
        <f>MONTH(VentaHuevo[[#This Row],[FECHA]])</f>
        <v>12</v>
      </c>
      <c r="C13" s="5">
        <f>WEEKNUM(VentaHuevo[[#This Row],[FECHA]],2)</f>
        <v>49</v>
      </c>
      <c r="D13" s="6">
        <v>44166</v>
      </c>
      <c r="E13" s="8" t="s">
        <v>25</v>
      </c>
      <c r="F13" s="8">
        <v>3004.78</v>
      </c>
      <c r="G13" s="8">
        <v>227.68</v>
      </c>
      <c r="H13" s="8">
        <v>69528.52</v>
      </c>
      <c r="I13" s="8">
        <v>40076.61</v>
      </c>
      <c r="J13" s="8">
        <v>11</v>
      </c>
      <c r="K13" s="8">
        <v>1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Row],[Fecha]])</f>
        <v>40</v>
      </c>
      <c r="P13" s="26">
        <v>44105</v>
      </c>
      <c r="Q13" t="s">
        <v>26</v>
      </c>
      <c r="R13" s="8">
        <v>75960</v>
      </c>
      <c r="S13" s="8">
        <v>4868.33</v>
      </c>
      <c r="T13" s="8"/>
    </row>
    <row r="14" spans="1:46" ht="15.75" x14ac:dyDescent="0.25">
      <c r="A14" s="5">
        <f>YEAR(VentaHuevo[[#This Row],[FECHA]])</f>
        <v>2020</v>
      </c>
      <c r="B14" s="5">
        <f>MONTH(VentaHuevo[[#This Row],[FECHA]])</f>
        <v>1</v>
      </c>
      <c r="C14" s="5">
        <f>WEEKNUM(VentaHuevo[[#This Row],[FECHA]],2)</f>
        <v>1</v>
      </c>
      <c r="D14" s="6">
        <v>43831</v>
      </c>
      <c r="E14" s="8" t="s">
        <v>27</v>
      </c>
      <c r="F14" s="8">
        <v>127647.79000000002</v>
      </c>
      <c r="G14" s="8">
        <v>423.40000000000003</v>
      </c>
      <c r="H14" s="8">
        <v>3104108.5200000009</v>
      </c>
      <c r="I14" s="8">
        <v>2055960.5570000014</v>
      </c>
      <c r="J14" s="8">
        <v>281</v>
      </c>
      <c r="K14" s="8">
        <v>3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Row],[Fecha]])</f>
        <v>1</v>
      </c>
      <c r="P14" s="26">
        <v>43831</v>
      </c>
      <c r="Q14" t="s">
        <v>28</v>
      </c>
      <c r="R14" s="8">
        <v>369000</v>
      </c>
      <c r="S14" s="8">
        <v>24279.8</v>
      </c>
      <c r="T14" s="8"/>
    </row>
    <row r="15" spans="1:46" ht="15.75" x14ac:dyDescent="0.25">
      <c r="A15" s="5">
        <f>YEAR(VentaHuevo[[#This Row],[FECHA]])</f>
        <v>2020</v>
      </c>
      <c r="B15" s="5">
        <f>MONTH(VentaHuevo[[#This Row],[FECHA]])</f>
        <v>2</v>
      </c>
      <c r="C15" s="5">
        <f>WEEKNUM(VentaHuevo[[#This Row],[FECHA]],2)</f>
        <v>5</v>
      </c>
      <c r="D15" s="6">
        <v>43862</v>
      </c>
      <c r="E15" s="8" t="s">
        <v>27</v>
      </c>
      <c r="F15" s="8">
        <v>107855.97999999997</v>
      </c>
      <c r="G15" s="8">
        <v>3478.1299999999997</v>
      </c>
      <c r="H15" s="8">
        <v>3056787.42</v>
      </c>
      <c r="I15" s="8">
        <v>1567665.9309999999</v>
      </c>
      <c r="J15" s="8">
        <v>214</v>
      </c>
      <c r="K15" s="8">
        <v>6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Row],[Fecha]])</f>
        <v>5</v>
      </c>
      <c r="P15" s="26">
        <v>43862</v>
      </c>
      <c r="Q15" t="s">
        <v>28</v>
      </c>
      <c r="R15" s="8">
        <v>313920</v>
      </c>
      <c r="S15" s="8">
        <v>20783.149999999998</v>
      </c>
      <c r="T15" s="8"/>
    </row>
    <row r="16" spans="1:46" ht="15.75" x14ac:dyDescent="0.25">
      <c r="A16" s="5">
        <f>YEAR(VentaHuevo[[#This Row],[FECHA]])</f>
        <v>2020</v>
      </c>
      <c r="B16" s="5">
        <f>MONTH(VentaHuevo[[#This Row],[FECHA]])</f>
        <v>3</v>
      </c>
      <c r="C16" s="5">
        <f>WEEKNUM(VentaHuevo[[#This Row],[FECHA]],2)</f>
        <v>9</v>
      </c>
      <c r="D16" s="6">
        <v>43891</v>
      </c>
      <c r="E16" s="8" t="s">
        <v>27</v>
      </c>
      <c r="F16" s="8">
        <v>153896.70400000006</v>
      </c>
      <c r="G16" s="8">
        <v>0</v>
      </c>
      <c r="H16" s="8">
        <v>4724441.3900000015</v>
      </c>
      <c r="I16" s="8">
        <v>2591877.2069999985</v>
      </c>
      <c r="J16" s="8">
        <v>309</v>
      </c>
      <c r="K16" s="8">
        <v>0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Row],[Fecha]])</f>
        <v>10</v>
      </c>
      <c r="P16" s="26">
        <v>43891</v>
      </c>
      <c r="Q16" t="s">
        <v>28</v>
      </c>
      <c r="R16" s="8">
        <v>346320</v>
      </c>
      <c r="S16" s="8">
        <v>22223.7</v>
      </c>
      <c r="T16" s="8"/>
    </row>
    <row r="17" spans="1:20" ht="15.75" x14ac:dyDescent="0.25">
      <c r="A17" s="5">
        <f>YEAR(VentaHuevo[[#This Row],[FECHA]])</f>
        <v>2020</v>
      </c>
      <c r="B17" s="5">
        <f>MONTH(VentaHuevo[[#This Row],[FECHA]])</f>
        <v>4</v>
      </c>
      <c r="C17" s="5">
        <f>WEEKNUM(VentaHuevo[[#This Row],[FECHA]],2)</f>
        <v>14</v>
      </c>
      <c r="D17" s="6">
        <v>43922</v>
      </c>
      <c r="E17" s="8" t="s">
        <v>27</v>
      </c>
      <c r="F17" s="8">
        <v>142381.82999999993</v>
      </c>
      <c r="G17" s="8">
        <v>2259.67</v>
      </c>
      <c r="H17" s="8">
        <v>4801725.3300000029</v>
      </c>
      <c r="I17" s="8">
        <v>2336270.9200000013</v>
      </c>
      <c r="J17" s="8">
        <v>353</v>
      </c>
      <c r="K17" s="8">
        <v>4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Row],[Fecha]])</f>
        <v>14</v>
      </c>
      <c r="P17" s="26">
        <v>43922</v>
      </c>
      <c r="Q17" t="s">
        <v>28</v>
      </c>
      <c r="R17" s="8">
        <v>322200</v>
      </c>
      <c r="S17" s="8">
        <v>20305.289999999994</v>
      </c>
      <c r="T17" s="8"/>
    </row>
    <row r="18" spans="1:20" ht="15.75" x14ac:dyDescent="0.25">
      <c r="A18" s="5">
        <f>YEAR(VentaHuevo[[#This Row],[FECHA]])</f>
        <v>2020</v>
      </c>
      <c r="B18" s="5">
        <f>MONTH(VentaHuevo[[#This Row],[FECHA]])</f>
        <v>5</v>
      </c>
      <c r="C18" s="5">
        <f>WEEKNUM(VentaHuevo[[#This Row],[FECHA]],2)</f>
        <v>18</v>
      </c>
      <c r="D18" s="6">
        <v>43952</v>
      </c>
      <c r="E18" s="8" t="s">
        <v>27</v>
      </c>
      <c r="F18" s="8">
        <v>125927.26999999996</v>
      </c>
      <c r="G18" s="8">
        <v>1433.95</v>
      </c>
      <c r="H18" s="8">
        <v>2953734.9699999983</v>
      </c>
      <c r="I18" s="8">
        <v>1902992.6959999993</v>
      </c>
      <c r="J18" s="8">
        <v>327</v>
      </c>
      <c r="K18" s="8">
        <v>3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Row],[Fecha]])</f>
        <v>18</v>
      </c>
      <c r="P18" s="26">
        <v>43952</v>
      </c>
      <c r="Q18" t="s">
        <v>28</v>
      </c>
      <c r="R18" s="8">
        <v>259920</v>
      </c>
      <c r="S18" s="8">
        <v>17088.46</v>
      </c>
      <c r="T18" s="8"/>
    </row>
    <row r="19" spans="1:20" ht="15.75" x14ac:dyDescent="0.25">
      <c r="A19" s="5">
        <f>YEAR(VentaHuevo[[#This Row],[FECHA]])</f>
        <v>2020</v>
      </c>
      <c r="B19" s="5">
        <f>MONTH(VentaHuevo[[#This Row],[FECHA]])</f>
        <v>6</v>
      </c>
      <c r="C19" s="5">
        <f>WEEKNUM(VentaHuevo[[#This Row],[FECHA]],2)</f>
        <v>23</v>
      </c>
      <c r="D19" s="6">
        <v>43983</v>
      </c>
      <c r="E19" s="8" t="s">
        <v>27</v>
      </c>
      <c r="F19" s="8">
        <v>142661.4519999999</v>
      </c>
      <c r="G19" s="8">
        <v>520.47</v>
      </c>
      <c r="H19" s="8">
        <v>3433619.4500000011</v>
      </c>
      <c r="I19" s="8">
        <v>2430916.2649999997</v>
      </c>
      <c r="J19" s="8">
        <v>344</v>
      </c>
      <c r="K19" s="8">
        <v>6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Row],[Fecha]])</f>
        <v>23</v>
      </c>
      <c r="P19" s="26">
        <v>43983</v>
      </c>
      <c r="Q19" t="s">
        <v>28</v>
      </c>
      <c r="R19" s="8">
        <v>301320</v>
      </c>
      <c r="S19" s="8">
        <v>18683.87</v>
      </c>
      <c r="T19" s="8"/>
    </row>
    <row r="20" spans="1:20" ht="15.75" x14ac:dyDescent="0.25">
      <c r="A20" s="5">
        <f>YEAR(VentaHuevo[[#This Row],[FECHA]])</f>
        <v>2020</v>
      </c>
      <c r="B20" s="5">
        <f>MONTH(VentaHuevo[[#This Row],[FECHA]])</f>
        <v>7</v>
      </c>
      <c r="C20" s="5">
        <f>WEEKNUM(VentaHuevo[[#This Row],[FECHA]],2)</f>
        <v>27</v>
      </c>
      <c r="D20" s="6">
        <v>44013</v>
      </c>
      <c r="E20" s="8" t="s">
        <v>27</v>
      </c>
      <c r="F20" s="8">
        <v>122204.74000000002</v>
      </c>
      <c r="G20" s="8">
        <v>619.17000000000007</v>
      </c>
      <c r="H20" s="8">
        <v>2870992.310000001</v>
      </c>
      <c r="I20" s="8">
        <v>1903998.4790000012</v>
      </c>
      <c r="J20" s="8">
        <v>287</v>
      </c>
      <c r="K20" s="8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Row],[Fecha]])</f>
        <v>27</v>
      </c>
      <c r="P20" s="26">
        <v>44013</v>
      </c>
      <c r="Q20" t="s">
        <v>28</v>
      </c>
      <c r="R20" s="8">
        <v>123840</v>
      </c>
      <c r="S20" s="8">
        <v>9539.42</v>
      </c>
      <c r="T20" s="8"/>
    </row>
    <row r="21" spans="1:20" ht="15.75" x14ac:dyDescent="0.25">
      <c r="A21" s="5">
        <f>YEAR(VentaHuevo[[#This Row],[FECHA]])</f>
        <v>2020</v>
      </c>
      <c r="B21" s="5">
        <f>MONTH(VentaHuevo[[#This Row],[FECHA]])</f>
        <v>8</v>
      </c>
      <c r="C21" s="5">
        <f>WEEKNUM(VentaHuevo[[#This Row],[FECHA]],2)</f>
        <v>31</v>
      </c>
      <c r="D21" s="6">
        <v>44044</v>
      </c>
      <c r="E21" s="8" t="s">
        <v>27</v>
      </c>
      <c r="F21" s="8">
        <v>107535.34000000004</v>
      </c>
      <c r="G21" s="8">
        <v>619.36</v>
      </c>
      <c r="H21" s="8">
        <v>2360938.1699999985</v>
      </c>
      <c r="I21" s="8">
        <v>1653477.0579999997</v>
      </c>
      <c r="J21" s="8">
        <v>293</v>
      </c>
      <c r="K21" s="8">
        <v>6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Row],[Fecha]])</f>
        <v>31</v>
      </c>
      <c r="P21" s="26">
        <v>44044</v>
      </c>
      <c r="Q21" t="s">
        <v>28</v>
      </c>
      <c r="R21" s="8">
        <v>6120</v>
      </c>
      <c r="S21" s="8">
        <v>771.40000000000009</v>
      </c>
      <c r="T21" s="8"/>
    </row>
    <row r="22" spans="1:20" ht="15.75" x14ac:dyDescent="0.25">
      <c r="A22" s="5">
        <f>YEAR(VentaHuevo[[#This Row],[FECHA]])</f>
        <v>2020</v>
      </c>
      <c r="B22" s="5">
        <f>MONTH(VentaHuevo[[#This Row],[FECHA]])</f>
        <v>9</v>
      </c>
      <c r="C22" s="5">
        <f>WEEKNUM(VentaHuevo[[#This Row],[FECHA]],2)</f>
        <v>36</v>
      </c>
      <c r="D22" s="6">
        <v>44075</v>
      </c>
      <c r="E22" s="8" t="s">
        <v>27</v>
      </c>
      <c r="F22" s="8">
        <v>118254.44999999997</v>
      </c>
      <c r="G22" s="8">
        <v>951.06</v>
      </c>
      <c r="H22" s="8">
        <v>2494889.2300000009</v>
      </c>
      <c r="I22" s="8">
        <v>1968958.9730000009</v>
      </c>
      <c r="J22" s="8">
        <v>368</v>
      </c>
      <c r="K22" s="8">
        <v>3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Row],[Fecha]])</f>
        <v>36</v>
      </c>
      <c r="P22" s="26">
        <v>44075</v>
      </c>
      <c r="Q22" t="s">
        <v>28</v>
      </c>
      <c r="R22" s="8">
        <v>326160</v>
      </c>
      <c r="S22" s="8">
        <v>17084.070000000003</v>
      </c>
      <c r="T22" s="8"/>
    </row>
    <row r="23" spans="1:20" ht="15.75" x14ac:dyDescent="0.25">
      <c r="A23" s="5">
        <f>YEAR(VentaHuevo[[#This Row],[FECHA]])</f>
        <v>2020</v>
      </c>
      <c r="B23" s="5">
        <f>MONTH(VentaHuevo[[#This Row],[FECHA]])</f>
        <v>10</v>
      </c>
      <c r="C23" s="5">
        <f>WEEKNUM(VentaHuevo[[#This Row],[FECHA]],2)</f>
        <v>40</v>
      </c>
      <c r="D23" s="6">
        <v>44105</v>
      </c>
      <c r="E23" s="8" t="s">
        <v>27</v>
      </c>
      <c r="F23" s="8">
        <v>113673.20999999992</v>
      </c>
      <c r="G23" s="8">
        <v>1562.83</v>
      </c>
      <c r="H23" s="8">
        <v>2792322.2199999988</v>
      </c>
      <c r="I23" s="8">
        <v>1878438.4580000003</v>
      </c>
      <c r="J23" s="8">
        <v>284</v>
      </c>
      <c r="K23" s="8">
        <v>4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Row],[Fecha]])</f>
        <v>40</v>
      </c>
      <c r="P23" s="26">
        <v>44105</v>
      </c>
      <c r="Q23" t="s">
        <v>28</v>
      </c>
      <c r="R23" s="8">
        <v>429120</v>
      </c>
      <c r="S23" s="8">
        <v>24993.17</v>
      </c>
      <c r="T23" s="8"/>
    </row>
    <row r="24" spans="1:20" ht="15.75" x14ac:dyDescent="0.25">
      <c r="A24" s="5">
        <f>YEAR(VentaHuevo[[#This Row],[FECHA]])</f>
        <v>2020</v>
      </c>
      <c r="B24" s="5">
        <f>MONTH(VentaHuevo[[#This Row],[FECHA]])</f>
        <v>11</v>
      </c>
      <c r="C24" s="5">
        <f>WEEKNUM(VentaHuevo[[#This Row],[FECHA]],2)</f>
        <v>44</v>
      </c>
      <c r="D24" s="6">
        <v>44136</v>
      </c>
      <c r="E24" s="8" t="s">
        <v>27</v>
      </c>
      <c r="F24" s="8">
        <v>75139.469999999987</v>
      </c>
      <c r="G24" s="8">
        <v>0</v>
      </c>
      <c r="H24" s="8">
        <v>2026752.7900000003</v>
      </c>
      <c r="I24" s="8">
        <v>1441864.8900000001</v>
      </c>
      <c r="J24" s="8">
        <v>258</v>
      </c>
      <c r="K24" s="8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Row],[Fecha]])</f>
        <v>45</v>
      </c>
      <c r="P24" s="26">
        <v>44136</v>
      </c>
      <c r="Q24" t="s">
        <v>28</v>
      </c>
      <c r="R24" s="8">
        <v>342720</v>
      </c>
      <c r="S24" s="8">
        <v>20520.280000000002</v>
      </c>
      <c r="T24" s="8"/>
    </row>
    <row r="25" spans="1:20" ht="15.75" x14ac:dyDescent="0.25">
      <c r="A25" s="5">
        <f>YEAR(VentaHuevo[[#This Row],[FECHA]])</f>
        <v>2020</v>
      </c>
      <c r="B25" s="5">
        <f>MONTH(VentaHuevo[[#This Row],[FECHA]])</f>
        <v>12</v>
      </c>
      <c r="C25" s="5">
        <f>WEEKNUM(VentaHuevo[[#This Row],[FECHA]],2)</f>
        <v>49</v>
      </c>
      <c r="D25" s="6">
        <v>44166</v>
      </c>
      <c r="E25" s="8" t="s">
        <v>27</v>
      </c>
      <c r="F25" s="8">
        <v>154426.94</v>
      </c>
      <c r="G25" s="8">
        <v>5745.2199999999993</v>
      </c>
      <c r="H25" s="8">
        <v>3998528.2499999981</v>
      </c>
      <c r="I25" s="8">
        <v>2822667.3759999992</v>
      </c>
      <c r="J25" s="8">
        <v>391</v>
      </c>
      <c r="K25" s="8">
        <v>13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Row],[Fecha]])</f>
        <v>49</v>
      </c>
      <c r="P25" s="26">
        <v>44166</v>
      </c>
      <c r="Q25" t="s">
        <v>28</v>
      </c>
      <c r="R25" s="8">
        <v>511920</v>
      </c>
      <c r="S25" s="8">
        <v>31364.36</v>
      </c>
      <c r="T25" s="8"/>
    </row>
    <row r="26" spans="1:20" ht="15.75" x14ac:dyDescent="0.25">
      <c r="A26" s="5">
        <f>YEAR(VentaHuevo[[#This Row],[FECHA]])</f>
        <v>2020</v>
      </c>
      <c r="B26" s="5">
        <f>MONTH(VentaHuevo[[#This Row],[FECHA]])</f>
        <v>1</v>
      </c>
      <c r="C26" s="5">
        <f>WEEKNUM(VentaHuevo[[#This Row],[FECHA]],2)</f>
        <v>1</v>
      </c>
      <c r="D26" s="6">
        <v>43831</v>
      </c>
      <c r="E26" s="8" t="s">
        <v>29</v>
      </c>
      <c r="F26" s="8">
        <v>880.16</v>
      </c>
      <c r="G26" s="8">
        <v>3.92</v>
      </c>
      <c r="H26" s="8">
        <v>18543.760000000002</v>
      </c>
      <c r="I26" s="8">
        <v>16306.9</v>
      </c>
      <c r="J26" s="8">
        <v>13</v>
      </c>
      <c r="K26" s="8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Row],[Fecha]])</f>
        <v>1</v>
      </c>
      <c r="P26" s="26">
        <v>43831</v>
      </c>
      <c r="Q26" t="s">
        <v>30</v>
      </c>
      <c r="R26" s="8">
        <v>341640</v>
      </c>
      <c r="S26" s="8">
        <v>23133.100000000002</v>
      </c>
      <c r="T26" s="8"/>
    </row>
    <row r="27" spans="1:20" ht="15.75" x14ac:dyDescent="0.25">
      <c r="A27" s="5">
        <f>YEAR(VentaHuevo[[#This Row],[FECHA]])</f>
        <v>2020</v>
      </c>
      <c r="B27" s="5">
        <f>MONTH(VentaHuevo[[#This Row],[FECHA]])</f>
        <v>2</v>
      </c>
      <c r="C27" s="5">
        <f>WEEKNUM(VentaHuevo[[#This Row],[FECHA]],2)</f>
        <v>5</v>
      </c>
      <c r="D27" s="6">
        <v>43862</v>
      </c>
      <c r="E27" s="8" t="s">
        <v>29</v>
      </c>
      <c r="F27" s="8">
        <v>154.60700000000003</v>
      </c>
      <c r="G27" s="8">
        <v>53.177</v>
      </c>
      <c r="H27" s="8">
        <v>2973.2200000000003</v>
      </c>
      <c r="I27" s="8">
        <v>1960.6970000000001</v>
      </c>
      <c r="J27" s="8">
        <v>5</v>
      </c>
      <c r="K27" s="8">
        <v>1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Row],[Fecha]])</f>
        <v>5</v>
      </c>
      <c r="P27" s="26">
        <v>43862</v>
      </c>
      <c r="Q27" t="s">
        <v>30</v>
      </c>
      <c r="R27" s="8">
        <v>295560</v>
      </c>
      <c r="S27" s="8">
        <v>19979.249999999996</v>
      </c>
      <c r="T27" s="8"/>
    </row>
    <row r="28" spans="1:20" ht="15.75" x14ac:dyDescent="0.25">
      <c r="A28" s="5">
        <f>YEAR(VentaHuevo[[#This Row],[FECHA]])</f>
        <v>2020</v>
      </c>
      <c r="B28" s="5">
        <f>MONTH(VentaHuevo[[#This Row],[FECHA]])</f>
        <v>3</v>
      </c>
      <c r="C28" s="5">
        <f>WEEKNUM(VentaHuevo[[#This Row],[FECHA]],2)</f>
        <v>9</v>
      </c>
      <c r="D28" s="6">
        <v>43891</v>
      </c>
      <c r="E28" s="8" t="s">
        <v>29</v>
      </c>
      <c r="F28" s="8">
        <v>118.99000000000001</v>
      </c>
      <c r="G28" s="8">
        <v>0</v>
      </c>
      <c r="H28" s="8">
        <v>3570.3</v>
      </c>
      <c r="I28" s="8">
        <v>2114.7809999999999</v>
      </c>
      <c r="J28" s="8">
        <v>7</v>
      </c>
      <c r="K28" s="8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Row],[Fecha]])</f>
        <v>10</v>
      </c>
      <c r="P28" s="26">
        <v>43891</v>
      </c>
      <c r="Q28" t="s">
        <v>30</v>
      </c>
      <c r="R28" s="8">
        <v>324000</v>
      </c>
      <c r="S28" s="8">
        <v>20991.500000000004</v>
      </c>
      <c r="T28" s="8"/>
    </row>
    <row r="29" spans="1:20" ht="15.75" x14ac:dyDescent="0.25">
      <c r="A29" s="5">
        <f>YEAR(VentaHuevo[[#This Row],[FECHA]])</f>
        <v>2020</v>
      </c>
      <c r="B29" s="5">
        <f>MONTH(VentaHuevo[[#This Row],[FECHA]])</f>
        <v>4</v>
      </c>
      <c r="C29" s="5">
        <f>WEEKNUM(VentaHuevo[[#This Row],[FECHA]],2)</f>
        <v>14</v>
      </c>
      <c r="D29" s="6">
        <v>43922</v>
      </c>
      <c r="E29" s="8" t="s">
        <v>29</v>
      </c>
      <c r="F29" s="8">
        <v>159.81</v>
      </c>
      <c r="G29" s="8">
        <v>0</v>
      </c>
      <c r="H29" s="8">
        <v>5562.85</v>
      </c>
      <c r="I29" s="8">
        <v>2957.7370000000001</v>
      </c>
      <c r="J29" s="8">
        <v>8</v>
      </c>
      <c r="K29" s="8">
        <v>0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Row],[Fecha]])</f>
        <v>14</v>
      </c>
      <c r="P29" s="26">
        <v>43922</v>
      </c>
      <c r="Q29" t="s">
        <v>30</v>
      </c>
      <c r="R29" s="8">
        <v>324000</v>
      </c>
      <c r="S29" s="8">
        <v>20642.659999999996</v>
      </c>
      <c r="T29" s="8"/>
    </row>
    <row r="30" spans="1:20" ht="15.75" x14ac:dyDescent="0.25">
      <c r="A30" s="5">
        <f>YEAR(VentaHuevo[[#This Row],[FECHA]])</f>
        <v>2020</v>
      </c>
      <c r="B30" s="5">
        <f>MONTH(VentaHuevo[[#This Row],[FECHA]])</f>
        <v>5</v>
      </c>
      <c r="C30" s="5">
        <f>WEEKNUM(VentaHuevo[[#This Row],[FECHA]],2)</f>
        <v>18</v>
      </c>
      <c r="D30" s="6">
        <v>43952</v>
      </c>
      <c r="E30" s="8" t="s">
        <v>29</v>
      </c>
      <c r="F30" s="8">
        <v>181.17999999999998</v>
      </c>
      <c r="G30" s="8">
        <v>23.1</v>
      </c>
      <c r="H30" s="8">
        <v>3887.48</v>
      </c>
      <c r="I30" s="8">
        <v>4291.6679999999997</v>
      </c>
      <c r="J30" s="8">
        <v>10</v>
      </c>
      <c r="K30" s="8">
        <v>1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Row],[Fecha]])</f>
        <v>18</v>
      </c>
      <c r="P30" s="26">
        <v>43952</v>
      </c>
      <c r="Q30" t="s">
        <v>30</v>
      </c>
      <c r="R30" s="8">
        <v>269280</v>
      </c>
      <c r="S30" s="8">
        <v>16997.25</v>
      </c>
      <c r="T30" s="8"/>
    </row>
    <row r="31" spans="1:20" ht="15.75" x14ac:dyDescent="0.25">
      <c r="A31" s="5">
        <f>YEAR(VentaHuevo[[#This Row],[FECHA]])</f>
        <v>2020</v>
      </c>
      <c r="B31" s="5">
        <f>MONTH(VentaHuevo[[#This Row],[FECHA]])</f>
        <v>6</v>
      </c>
      <c r="C31" s="5">
        <f>WEEKNUM(VentaHuevo[[#This Row],[FECHA]],2)</f>
        <v>23</v>
      </c>
      <c r="D31" s="6">
        <v>43983</v>
      </c>
      <c r="E31" s="8" t="s">
        <v>29</v>
      </c>
      <c r="F31" s="8">
        <v>139.47999999999999</v>
      </c>
      <c r="G31" s="8">
        <v>0</v>
      </c>
      <c r="H31" s="8">
        <v>3363.9600000000005</v>
      </c>
      <c r="I31" s="8">
        <v>2652.13</v>
      </c>
      <c r="J31" s="8">
        <v>6</v>
      </c>
      <c r="K31" s="8">
        <v>0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Row],[Fecha]])</f>
        <v>23</v>
      </c>
      <c r="P31" s="26">
        <v>43983</v>
      </c>
      <c r="Q31" t="s">
        <v>30</v>
      </c>
      <c r="R31" s="8">
        <v>299160</v>
      </c>
      <c r="S31" s="8">
        <v>18716.649999999998</v>
      </c>
      <c r="T31" s="8"/>
    </row>
    <row r="32" spans="1:20" ht="15.75" x14ac:dyDescent="0.25">
      <c r="A32" s="5">
        <f>YEAR(VentaHuevo[[#This Row],[FECHA]])</f>
        <v>2020</v>
      </c>
      <c r="B32" s="5">
        <f>MONTH(VentaHuevo[[#This Row],[FECHA]])</f>
        <v>7</v>
      </c>
      <c r="C32" s="5">
        <f>WEEKNUM(VentaHuevo[[#This Row],[FECHA]],2)</f>
        <v>27</v>
      </c>
      <c r="D32" s="6">
        <v>44013</v>
      </c>
      <c r="E32" s="8" t="s">
        <v>29</v>
      </c>
      <c r="F32" s="8">
        <v>175.39</v>
      </c>
      <c r="G32" s="8">
        <v>0</v>
      </c>
      <c r="H32" s="8">
        <v>4122.09</v>
      </c>
      <c r="I32" s="8">
        <v>2641.42</v>
      </c>
      <c r="J32" s="8">
        <v>9</v>
      </c>
      <c r="K32" s="8">
        <v>0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Row],[Fecha]])</f>
        <v>27</v>
      </c>
      <c r="P32" s="26">
        <v>44013</v>
      </c>
      <c r="Q32" t="s">
        <v>30</v>
      </c>
      <c r="R32" s="8">
        <v>270360</v>
      </c>
      <c r="S32" s="8">
        <v>18277.569999999992</v>
      </c>
      <c r="T32" s="8"/>
    </row>
    <row r="33" spans="1:20" ht="15.75" x14ac:dyDescent="0.25">
      <c r="A33" s="5">
        <f>YEAR(VentaHuevo[[#This Row],[FECHA]])</f>
        <v>2020</v>
      </c>
      <c r="B33" s="5">
        <f>MONTH(VentaHuevo[[#This Row],[FECHA]])</f>
        <v>8</v>
      </c>
      <c r="C33" s="5">
        <f>WEEKNUM(VentaHuevo[[#This Row],[FECHA]],2)</f>
        <v>31</v>
      </c>
      <c r="D33" s="6">
        <v>44044</v>
      </c>
      <c r="E33" s="8" t="s">
        <v>29</v>
      </c>
      <c r="F33" s="8">
        <v>154.66</v>
      </c>
      <c r="G33" s="8">
        <v>0</v>
      </c>
      <c r="H33" s="8">
        <v>3444.8799999999997</v>
      </c>
      <c r="I33" s="8">
        <v>2976.9519999999998</v>
      </c>
      <c r="J33" s="8">
        <v>9</v>
      </c>
      <c r="K33" s="8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Row],[Fecha]])</f>
        <v>31</v>
      </c>
      <c r="P33" s="26">
        <v>44044</v>
      </c>
      <c r="Q33" t="s">
        <v>30</v>
      </c>
      <c r="R33" s="8">
        <v>226080</v>
      </c>
      <c r="S33" s="8">
        <v>14605.669999999996</v>
      </c>
      <c r="T33" s="8"/>
    </row>
    <row r="34" spans="1:20" ht="15.75" x14ac:dyDescent="0.25">
      <c r="A34" s="5">
        <f>YEAR(VentaHuevo[[#This Row],[FECHA]])</f>
        <v>2020</v>
      </c>
      <c r="B34" s="5">
        <f>MONTH(VentaHuevo[[#This Row],[FECHA]])</f>
        <v>9</v>
      </c>
      <c r="C34" s="5">
        <f>WEEKNUM(VentaHuevo[[#This Row],[FECHA]],2)</f>
        <v>36</v>
      </c>
      <c r="D34" s="6">
        <v>44075</v>
      </c>
      <c r="E34" s="8" t="s">
        <v>29</v>
      </c>
      <c r="F34" s="8">
        <v>177.77000000000004</v>
      </c>
      <c r="G34" s="8">
        <v>22.12</v>
      </c>
      <c r="H34" s="8">
        <v>3424.3</v>
      </c>
      <c r="I34" s="8">
        <v>3273.252</v>
      </c>
      <c r="J34" s="8">
        <v>8</v>
      </c>
      <c r="K34" s="8">
        <v>1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Row],[Fecha]])</f>
        <v>36</v>
      </c>
      <c r="P34" s="26">
        <v>44075</v>
      </c>
      <c r="Q34" t="s">
        <v>30</v>
      </c>
      <c r="R34" s="8">
        <v>209160</v>
      </c>
      <c r="S34" s="8">
        <v>12678.789999999999</v>
      </c>
      <c r="T34" s="8"/>
    </row>
    <row r="35" spans="1:20" ht="15.75" x14ac:dyDescent="0.25">
      <c r="A35" s="5">
        <f>YEAR(VentaHuevo[[#This Row],[FECHA]])</f>
        <v>2020</v>
      </c>
      <c r="B35" s="5">
        <f>MONTH(VentaHuevo[[#This Row],[FECHA]])</f>
        <v>10</v>
      </c>
      <c r="C35" s="5">
        <f>WEEKNUM(VentaHuevo[[#This Row],[FECHA]],2)</f>
        <v>40</v>
      </c>
      <c r="D35" s="6">
        <v>44105</v>
      </c>
      <c r="E35" s="8" t="s">
        <v>29</v>
      </c>
      <c r="F35" s="8">
        <v>162.85</v>
      </c>
      <c r="G35" s="8">
        <v>49.83</v>
      </c>
      <c r="H35" s="8">
        <v>2936.75</v>
      </c>
      <c r="I35" s="8">
        <v>1836.5750000000003</v>
      </c>
      <c r="J35" s="8">
        <v>6</v>
      </c>
      <c r="K35" s="8">
        <v>1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Row],[Fecha]])</f>
        <v>40</v>
      </c>
      <c r="P35" s="26">
        <v>44105</v>
      </c>
      <c r="Q35" t="s">
        <v>30</v>
      </c>
      <c r="R35" s="8">
        <v>137520</v>
      </c>
      <c r="S35" s="8">
        <v>8402.75</v>
      </c>
      <c r="T35" s="8"/>
    </row>
    <row r="36" spans="1:20" ht="15.75" x14ac:dyDescent="0.25">
      <c r="A36" s="5">
        <f>YEAR(VentaHuevo[[#This Row],[FECHA]])</f>
        <v>2019</v>
      </c>
      <c r="B36" s="5">
        <f>MONTH(VentaHuevo[[#This Row],[FECHA]])</f>
        <v>1</v>
      </c>
      <c r="C36" s="5">
        <f>WEEKNUM(VentaHuevo[[#This Row],[FECHA]],2)</f>
        <v>1</v>
      </c>
      <c r="D36" s="6">
        <v>43466</v>
      </c>
      <c r="E36" s="8" t="s">
        <v>25</v>
      </c>
      <c r="F36" s="8">
        <v>10794.71</v>
      </c>
      <c r="G36" s="8">
        <v>2343.96</v>
      </c>
      <c r="H36" s="8">
        <v>135258.97</v>
      </c>
      <c r="I36" s="8">
        <v>121050.101</v>
      </c>
      <c r="J36" s="8">
        <v>35</v>
      </c>
      <c r="K36" s="8">
        <v>7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Row],[Fecha]])</f>
        <v>45</v>
      </c>
      <c r="P36" s="26">
        <v>44136</v>
      </c>
      <c r="Q36" t="s">
        <v>30</v>
      </c>
      <c r="R36" s="8">
        <v>10440</v>
      </c>
      <c r="S36" s="8">
        <v>477.48</v>
      </c>
      <c r="T36" s="8"/>
    </row>
    <row r="37" spans="1:20" ht="15.75" x14ac:dyDescent="0.25">
      <c r="A37" s="5">
        <f>YEAR(VentaHuevo[[#This Row],[FECHA]])</f>
        <v>2019</v>
      </c>
      <c r="B37" s="5">
        <f>MONTH(VentaHuevo[[#This Row],[FECHA]])</f>
        <v>2</v>
      </c>
      <c r="C37" s="5">
        <f>WEEKNUM(VentaHuevo[[#This Row],[FECHA]],2)</f>
        <v>5</v>
      </c>
      <c r="D37" s="6">
        <v>43497</v>
      </c>
      <c r="E37" s="8" t="s">
        <v>25</v>
      </c>
      <c r="F37" s="8">
        <v>8141.6499999999987</v>
      </c>
      <c r="G37" s="8">
        <v>522.34</v>
      </c>
      <c r="H37" s="8">
        <v>142921.13</v>
      </c>
      <c r="I37" s="8">
        <v>108403.167</v>
      </c>
      <c r="J37" s="8">
        <v>29</v>
      </c>
      <c r="K37" s="8">
        <v>2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Row],[Fecha]])</f>
        <v>49</v>
      </c>
      <c r="P37" s="26">
        <v>44166</v>
      </c>
      <c r="Q37" t="s">
        <v>30</v>
      </c>
      <c r="R37" s="8">
        <v>421560</v>
      </c>
      <c r="S37" s="8">
        <v>22886.92</v>
      </c>
      <c r="T37" s="8"/>
    </row>
    <row r="38" spans="1:20" ht="15.75" x14ac:dyDescent="0.25">
      <c r="A38" s="5">
        <f>YEAR(VentaHuevo[[#This Row],[FECHA]])</f>
        <v>2019</v>
      </c>
      <c r="B38" s="5">
        <f>MONTH(VentaHuevo[[#This Row],[FECHA]])</f>
        <v>3</v>
      </c>
      <c r="C38" s="5">
        <f>WEEKNUM(VentaHuevo[[#This Row],[FECHA]],2)</f>
        <v>9</v>
      </c>
      <c r="D38" s="6">
        <v>43525</v>
      </c>
      <c r="E38" s="8" t="s">
        <v>25</v>
      </c>
      <c r="F38" s="8">
        <v>13068.950000000003</v>
      </c>
      <c r="G38" s="8">
        <v>908.1400000000001</v>
      </c>
      <c r="H38" s="8">
        <v>213784.11000000004</v>
      </c>
      <c r="I38" s="8">
        <v>190811.46299999996</v>
      </c>
      <c r="J38" s="8">
        <v>46</v>
      </c>
      <c r="K38" s="8">
        <v>4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Row],[Fecha]])</f>
        <v>1</v>
      </c>
      <c r="P38" s="26">
        <v>43831</v>
      </c>
      <c r="Q38" t="s">
        <v>31</v>
      </c>
      <c r="R38" s="8">
        <v>407880</v>
      </c>
      <c r="S38" s="8">
        <v>24736.249999999996</v>
      </c>
      <c r="T38" s="8"/>
    </row>
    <row r="39" spans="1:20" ht="15.75" x14ac:dyDescent="0.25">
      <c r="A39" s="5">
        <f>YEAR(VentaHuevo[[#This Row],[FECHA]])</f>
        <v>2019</v>
      </c>
      <c r="B39" s="5">
        <f>MONTH(VentaHuevo[[#This Row],[FECHA]])</f>
        <v>4</v>
      </c>
      <c r="C39" s="5">
        <f>WEEKNUM(VentaHuevo[[#This Row],[FECHA]],2)</f>
        <v>14</v>
      </c>
      <c r="D39" s="6">
        <v>43556</v>
      </c>
      <c r="E39" s="8" t="s">
        <v>25</v>
      </c>
      <c r="F39" s="8">
        <v>6425.6299999999983</v>
      </c>
      <c r="G39" s="8">
        <v>1591.73</v>
      </c>
      <c r="H39" s="8">
        <v>66086.180000000008</v>
      </c>
      <c r="I39" s="8">
        <v>69040.679999999993</v>
      </c>
      <c r="J39" s="8">
        <v>23</v>
      </c>
      <c r="K39" s="8">
        <v>3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Row],[Fecha]])</f>
        <v>5</v>
      </c>
      <c r="P39" s="26">
        <v>43862</v>
      </c>
      <c r="Q39" t="s">
        <v>31</v>
      </c>
      <c r="R39" s="8">
        <v>357840</v>
      </c>
      <c r="S39" s="8">
        <v>22033.740000000005</v>
      </c>
      <c r="T39" s="8"/>
    </row>
    <row r="40" spans="1:20" ht="15.75" x14ac:dyDescent="0.25">
      <c r="A40" s="5">
        <f>YEAR(VentaHuevo[[#This Row],[FECHA]])</f>
        <v>2019</v>
      </c>
      <c r="B40" s="5">
        <f>MONTH(VentaHuevo[[#This Row],[FECHA]])</f>
        <v>5</v>
      </c>
      <c r="C40" s="5">
        <f>WEEKNUM(VentaHuevo[[#This Row],[FECHA]],2)</f>
        <v>18</v>
      </c>
      <c r="D40" s="6">
        <v>43586</v>
      </c>
      <c r="E40" s="8" t="s">
        <v>25</v>
      </c>
      <c r="F40" s="8">
        <v>5698.18</v>
      </c>
      <c r="G40" s="8">
        <v>858.11999999999989</v>
      </c>
      <c r="H40" s="8">
        <v>63152.759999999995</v>
      </c>
      <c r="I40" s="8">
        <v>80596.286000000007</v>
      </c>
      <c r="J40" s="8">
        <v>24</v>
      </c>
      <c r="K40" s="8">
        <v>3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Row],[Fecha]])</f>
        <v>10</v>
      </c>
      <c r="P40" s="26">
        <v>43891</v>
      </c>
      <c r="Q40" t="s">
        <v>31</v>
      </c>
      <c r="R40" s="8">
        <v>385560</v>
      </c>
      <c r="S40" s="8">
        <v>23466.7</v>
      </c>
      <c r="T40" s="8"/>
    </row>
    <row r="41" spans="1:20" ht="15.75" x14ac:dyDescent="0.25">
      <c r="A41" s="5">
        <f>YEAR(VentaHuevo[[#This Row],[FECHA]])</f>
        <v>2019</v>
      </c>
      <c r="B41" s="5">
        <f>MONTH(VentaHuevo[[#This Row],[FECHA]])</f>
        <v>6</v>
      </c>
      <c r="C41" s="5">
        <f>WEEKNUM(VentaHuevo[[#This Row],[FECHA]],2)</f>
        <v>22</v>
      </c>
      <c r="D41" s="6">
        <v>43617</v>
      </c>
      <c r="E41" s="8" t="s">
        <v>25</v>
      </c>
      <c r="F41" s="8">
        <v>10455.19</v>
      </c>
      <c r="G41" s="8">
        <v>588.15</v>
      </c>
      <c r="H41" s="8">
        <v>141524.00999999995</v>
      </c>
      <c r="I41" s="8">
        <v>168223.74</v>
      </c>
      <c r="J41" s="8">
        <v>37</v>
      </c>
      <c r="K41" s="8">
        <v>2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Row],[Fecha]])</f>
        <v>14</v>
      </c>
      <c r="P41" s="26">
        <v>43922</v>
      </c>
      <c r="Q41" t="s">
        <v>31</v>
      </c>
      <c r="R41" s="8">
        <v>411480</v>
      </c>
      <c r="S41" s="8">
        <v>25910.920000000002</v>
      </c>
      <c r="T41" s="8"/>
    </row>
    <row r="42" spans="1:20" ht="15.75" x14ac:dyDescent="0.25">
      <c r="A42" s="5">
        <f>YEAR(VentaHuevo[[#This Row],[FECHA]])</f>
        <v>2019</v>
      </c>
      <c r="B42" s="5">
        <f>MONTH(VentaHuevo[[#This Row],[FECHA]])</f>
        <v>7</v>
      </c>
      <c r="C42" s="5">
        <f>WEEKNUM(VentaHuevo[[#This Row],[FECHA]],2)</f>
        <v>27</v>
      </c>
      <c r="D42" s="6">
        <v>43647</v>
      </c>
      <c r="E42" s="8" t="s">
        <v>25</v>
      </c>
      <c r="F42" s="8">
        <v>5282.7900000000009</v>
      </c>
      <c r="G42" s="8">
        <v>0</v>
      </c>
      <c r="H42" s="8">
        <v>67607.289999999979</v>
      </c>
      <c r="I42" s="8">
        <v>89360.614000000001</v>
      </c>
      <c r="J42" s="8">
        <v>17</v>
      </c>
      <c r="K42" s="8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Row],[Fecha]])</f>
        <v>18</v>
      </c>
      <c r="P42" s="26">
        <v>43952</v>
      </c>
      <c r="Q42" t="s">
        <v>31</v>
      </c>
      <c r="R42" s="8">
        <v>339480</v>
      </c>
      <c r="S42" s="8">
        <v>20372.829999999998</v>
      </c>
      <c r="T42" s="8"/>
    </row>
    <row r="43" spans="1:20" ht="15.75" x14ac:dyDescent="0.25">
      <c r="A43" s="5">
        <f>YEAR(VentaHuevo[[#This Row],[FECHA]])</f>
        <v>2019</v>
      </c>
      <c r="B43" s="5">
        <f>MONTH(VentaHuevo[[#This Row],[FECHA]])</f>
        <v>8</v>
      </c>
      <c r="C43" s="5">
        <f>WEEKNUM(VentaHuevo[[#This Row],[FECHA]],2)</f>
        <v>31</v>
      </c>
      <c r="D43" s="6">
        <v>43678</v>
      </c>
      <c r="E43" s="8" t="s">
        <v>25</v>
      </c>
      <c r="F43" s="8">
        <v>10596.669999999998</v>
      </c>
      <c r="G43" s="8">
        <v>0</v>
      </c>
      <c r="H43" s="8">
        <v>162362.18</v>
      </c>
      <c r="I43" s="8">
        <v>164406.51400000002</v>
      </c>
      <c r="J43" s="8">
        <v>32</v>
      </c>
      <c r="K43" s="8">
        <v>0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Row],[Fecha]])</f>
        <v>23</v>
      </c>
      <c r="P43" s="26">
        <v>43983</v>
      </c>
      <c r="Q43" t="s">
        <v>31</v>
      </c>
      <c r="R43" s="8">
        <v>390240</v>
      </c>
      <c r="S43" s="8">
        <v>24152.809999999998</v>
      </c>
      <c r="T43" s="8"/>
    </row>
    <row r="44" spans="1:20" ht="15.75" x14ac:dyDescent="0.25">
      <c r="A44" s="5">
        <f>YEAR(VentaHuevo[[#This Row],[FECHA]])</f>
        <v>2019</v>
      </c>
      <c r="B44" s="5">
        <f>MONTH(VentaHuevo[[#This Row],[FECHA]])</f>
        <v>9</v>
      </c>
      <c r="C44" s="5">
        <f>WEEKNUM(VentaHuevo[[#This Row],[FECHA]],2)</f>
        <v>35</v>
      </c>
      <c r="D44" s="6">
        <v>43709</v>
      </c>
      <c r="E44" s="8" t="s">
        <v>25</v>
      </c>
      <c r="F44" s="8">
        <v>6908.34</v>
      </c>
      <c r="G44" s="8">
        <v>4.7</v>
      </c>
      <c r="H44" s="8">
        <v>126177.85</v>
      </c>
      <c r="I44" s="8">
        <v>104373.97899999999</v>
      </c>
      <c r="J44" s="8">
        <v>29</v>
      </c>
      <c r="K44" s="8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Row],[Fecha]])</f>
        <v>27</v>
      </c>
      <c r="P44" s="26">
        <v>44013</v>
      </c>
      <c r="Q44" t="s">
        <v>31</v>
      </c>
      <c r="R44" s="8">
        <v>356400</v>
      </c>
      <c r="S44" s="8">
        <v>23884.809999999994</v>
      </c>
      <c r="T44" s="8"/>
    </row>
    <row r="45" spans="1:20" ht="15.75" x14ac:dyDescent="0.25">
      <c r="A45" s="5">
        <f>YEAR(VentaHuevo[[#This Row],[FECHA]])</f>
        <v>2019</v>
      </c>
      <c r="B45" s="5">
        <f>MONTH(VentaHuevo[[#This Row],[FECHA]])</f>
        <v>10</v>
      </c>
      <c r="C45" s="5">
        <f>WEEKNUM(VentaHuevo[[#This Row],[FECHA]],2)</f>
        <v>40</v>
      </c>
      <c r="D45" s="6">
        <v>43739</v>
      </c>
      <c r="E45" s="8" t="s">
        <v>25</v>
      </c>
      <c r="F45" s="8">
        <v>8594.7450000000008</v>
      </c>
      <c r="G45" s="8">
        <v>412.76000000000005</v>
      </c>
      <c r="H45" s="8">
        <v>143732.62000000002</v>
      </c>
      <c r="I45" s="8">
        <v>131154.98299999998</v>
      </c>
      <c r="J45" s="8">
        <v>36</v>
      </c>
      <c r="K45" s="8">
        <v>3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Row],[Fecha]])</f>
        <v>31</v>
      </c>
      <c r="P45" s="26">
        <v>44044</v>
      </c>
      <c r="Q45" t="s">
        <v>31</v>
      </c>
      <c r="R45" s="8">
        <v>315000</v>
      </c>
      <c r="S45" s="8">
        <v>19725.669999999998</v>
      </c>
      <c r="T45" s="8"/>
    </row>
    <row r="46" spans="1:20" ht="15.75" x14ac:dyDescent="0.25">
      <c r="A46" s="5">
        <f>YEAR(VentaHuevo[[#This Row],[FECHA]])</f>
        <v>2019</v>
      </c>
      <c r="B46" s="5">
        <f>MONTH(VentaHuevo[[#This Row],[FECHA]])</f>
        <v>11</v>
      </c>
      <c r="C46" s="5">
        <f>WEEKNUM(VentaHuevo[[#This Row],[FECHA]],2)</f>
        <v>44</v>
      </c>
      <c r="D46" s="6">
        <v>43770</v>
      </c>
      <c r="E46" s="8" t="s">
        <v>25</v>
      </c>
      <c r="F46" s="8">
        <v>10996.429999999997</v>
      </c>
      <c r="G46" s="8">
        <v>1988.6999999999998</v>
      </c>
      <c r="H46" s="8">
        <v>181010.11</v>
      </c>
      <c r="I46" s="8">
        <v>155444.95500000002</v>
      </c>
      <c r="J46" s="8">
        <v>31</v>
      </c>
      <c r="K46" s="8">
        <v>3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Row],[Fecha]])</f>
        <v>36</v>
      </c>
      <c r="P46" s="26">
        <v>44075</v>
      </c>
      <c r="Q46" t="s">
        <v>31</v>
      </c>
      <c r="R46" s="8">
        <v>290160</v>
      </c>
      <c r="S46" s="8">
        <v>18105.290000000005</v>
      </c>
      <c r="T46" s="8"/>
    </row>
    <row r="47" spans="1:20" ht="15.75" x14ac:dyDescent="0.25">
      <c r="A47" s="5">
        <f>YEAR(VentaHuevo[[#This Row],[FECHA]])</f>
        <v>2019</v>
      </c>
      <c r="B47" s="5">
        <f>MONTH(VentaHuevo[[#This Row],[FECHA]])</f>
        <v>12</v>
      </c>
      <c r="C47" s="5">
        <f>WEEKNUM(VentaHuevo[[#This Row],[FECHA]],2)</f>
        <v>48</v>
      </c>
      <c r="D47" s="6">
        <v>43800</v>
      </c>
      <c r="E47" s="8" t="s">
        <v>25</v>
      </c>
      <c r="F47" s="8">
        <v>3046.3500000000004</v>
      </c>
      <c r="G47" s="8">
        <v>420.92</v>
      </c>
      <c r="H47" s="8">
        <v>51926.07</v>
      </c>
      <c r="I47" s="8">
        <v>41391.476000000002</v>
      </c>
      <c r="J47" s="8">
        <v>9</v>
      </c>
      <c r="K47" s="8">
        <v>1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Row],[Fecha]])</f>
        <v>40</v>
      </c>
      <c r="P47" s="26">
        <v>44105</v>
      </c>
      <c r="Q47" t="s">
        <v>31</v>
      </c>
      <c r="R47" s="8">
        <v>149040</v>
      </c>
      <c r="S47" s="8">
        <v>9393.14</v>
      </c>
      <c r="T47" s="8"/>
    </row>
    <row r="48" spans="1:20" ht="15.75" x14ac:dyDescent="0.25">
      <c r="A48" s="5">
        <f>YEAR(VentaHuevo[[#This Row],[FECHA]])</f>
        <v>2019</v>
      </c>
      <c r="B48" s="5">
        <f>MONTH(VentaHuevo[[#This Row],[FECHA]])</f>
        <v>1</v>
      </c>
      <c r="C48" s="5">
        <f>WEEKNUM(VentaHuevo[[#This Row],[FECHA]],2)</f>
        <v>1</v>
      </c>
      <c r="D48" s="6">
        <v>43466</v>
      </c>
      <c r="E48" s="8" t="s">
        <v>27</v>
      </c>
      <c r="F48" s="8">
        <v>131800.96199999994</v>
      </c>
      <c r="G48" s="8">
        <v>2888.7</v>
      </c>
      <c r="H48" s="8">
        <v>2557276.7200000002</v>
      </c>
      <c r="I48" s="8">
        <v>1779012.5199999998</v>
      </c>
      <c r="J48" s="8">
        <v>157</v>
      </c>
      <c r="K48" s="8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Row],[Fecha]])</f>
        <v>45</v>
      </c>
      <c r="P48" s="26">
        <v>44136</v>
      </c>
      <c r="Q48" t="s">
        <v>31</v>
      </c>
      <c r="R48" s="8">
        <v>36000</v>
      </c>
      <c r="S48" s="8">
        <v>2232.71</v>
      </c>
      <c r="T48" s="8"/>
    </row>
    <row r="49" spans="1:20" ht="15.75" x14ac:dyDescent="0.25">
      <c r="A49" s="5">
        <f>YEAR(VentaHuevo[[#This Row],[FECHA]])</f>
        <v>2019</v>
      </c>
      <c r="B49" s="5">
        <f>MONTH(VentaHuevo[[#This Row],[FECHA]])</f>
        <v>2</v>
      </c>
      <c r="C49" s="5">
        <f>WEEKNUM(VentaHuevo[[#This Row],[FECHA]],2)</f>
        <v>5</v>
      </c>
      <c r="D49" s="6">
        <v>43497</v>
      </c>
      <c r="E49" s="8" t="s">
        <v>27</v>
      </c>
      <c r="F49" s="8">
        <v>116890.96799999998</v>
      </c>
      <c r="G49" s="8">
        <v>338.61</v>
      </c>
      <c r="H49" s="8">
        <v>2816442.6900000013</v>
      </c>
      <c r="I49" s="8">
        <v>1737979.87</v>
      </c>
      <c r="J49" s="8">
        <v>157</v>
      </c>
      <c r="K49" s="8">
        <v>1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Row],[Fecha]])</f>
        <v>49</v>
      </c>
      <c r="P49" s="26">
        <v>44166</v>
      </c>
      <c r="Q49" t="s">
        <v>31</v>
      </c>
      <c r="R49" s="8">
        <v>337320</v>
      </c>
      <c r="S49" s="8">
        <v>23142.215000000004</v>
      </c>
      <c r="T49" s="8"/>
    </row>
    <row r="50" spans="1:20" ht="15.75" x14ac:dyDescent="0.25">
      <c r="A50" s="5">
        <f>YEAR(VentaHuevo[[#This Row],[FECHA]])</f>
        <v>2019</v>
      </c>
      <c r="B50" s="5">
        <f>MONTH(VentaHuevo[[#This Row],[FECHA]])</f>
        <v>3</v>
      </c>
      <c r="C50" s="5">
        <f>WEEKNUM(VentaHuevo[[#This Row],[FECHA]],2)</f>
        <v>9</v>
      </c>
      <c r="D50" s="6">
        <v>43525</v>
      </c>
      <c r="E50" s="8" t="s">
        <v>27</v>
      </c>
      <c r="F50" s="8">
        <v>134430.54</v>
      </c>
      <c r="G50" s="8">
        <v>787.83</v>
      </c>
      <c r="H50" s="8">
        <v>2808773.8899999983</v>
      </c>
      <c r="I50" s="8">
        <v>2099231.7840000005</v>
      </c>
      <c r="J50" s="8">
        <v>205</v>
      </c>
      <c r="K50" s="8">
        <v>3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Row],[Fecha]])</f>
        <v>1</v>
      </c>
      <c r="P50" s="26">
        <v>43831</v>
      </c>
      <c r="Q50" t="s">
        <v>32</v>
      </c>
      <c r="R50" s="8">
        <v>437040</v>
      </c>
      <c r="S50" s="8">
        <v>26207.710000000003</v>
      </c>
      <c r="T50" s="8"/>
    </row>
    <row r="51" spans="1:20" ht="15.75" x14ac:dyDescent="0.25">
      <c r="A51" s="5">
        <f>YEAR(VentaHuevo[[#This Row],[FECHA]])</f>
        <v>2019</v>
      </c>
      <c r="B51" s="5">
        <f>MONTH(VentaHuevo[[#This Row],[FECHA]])</f>
        <v>4</v>
      </c>
      <c r="C51" s="5">
        <f>WEEKNUM(VentaHuevo[[#This Row],[FECHA]],2)</f>
        <v>14</v>
      </c>
      <c r="D51" s="6">
        <v>43556</v>
      </c>
      <c r="E51" s="8" t="s">
        <v>27</v>
      </c>
      <c r="F51" s="8">
        <v>94134.32</v>
      </c>
      <c r="G51" s="8">
        <v>432.56000000000006</v>
      </c>
      <c r="H51" s="8">
        <v>2004393.6200000003</v>
      </c>
      <c r="I51" s="8">
        <v>1410698.7579999997</v>
      </c>
      <c r="J51" s="8">
        <v>167</v>
      </c>
      <c r="K51" s="8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Row],[Fecha]])</f>
        <v>5</v>
      </c>
      <c r="P51" s="26">
        <v>43862</v>
      </c>
      <c r="Q51" t="s">
        <v>32</v>
      </c>
      <c r="R51" s="8">
        <v>343800</v>
      </c>
      <c r="S51" s="8">
        <v>20637.779999999995</v>
      </c>
      <c r="T51" s="8"/>
    </row>
    <row r="52" spans="1:20" ht="15.75" x14ac:dyDescent="0.25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8" t="s">
        <v>27</v>
      </c>
      <c r="F52" s="8">
        <v>111746.11199999996</v>
      </c>
      <c r="G52" s="8">
        <v>0</v>
      </c>
      <c r="H52" s="8">
        <v>2376485.9700000016</v>
      </c>
      <c r="I52" s="8">
        <v>1980282.997</v>
      </c>
      <c r="J52" s="8">
        <v>190</v>
      </c>
      <c r="K52" s="8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Row],[Fecha]])</f>
        <v>10</v>
      </c>
      <c r="P52" s="26">
        <v>43891</v>
      </c>
      <c r="Q52" t="s">
        <v>32</v>
      </c>
      <c r="R52" s="8">
        <v>431280</v>
      </c>
      <c r="S52" s="8">
        <v>27325.640000000007</v>
      </c>
      <c r="T52" s="8"/>
    </row>
    <row r="53" spans="1:20" ht="15.75" x14ac:dyDescent="0.25">
      <c r="A53" s="5">
        <f>YEAR(VentaHuevo[[#This Row],[FECHA]])</f>
        <v>2019</v>
      </c>
      <c r="B53" s="5">
        <f>MONTH(VentaHuevo[[#This Row],[FECHA]])</f>
        <v>6</v>
      </c>
      <c r="C53" s="5">
        <f>WEEKNUM(VentaHuevo[[#This Row],[FECHA]],2)</f>
        <v>22</v>
      </c>
      <c r="D53" s="6">
        <v>43617</v>
      </c>
      <c r="E53" s="8" t="s">
        <v>27</v>
      </c>
      <c r="F53" s="8">
        <v>104623.80999999995</v>
      </c>
      <c r="G53" s="8">
        <v>793.7</v>
      </c>
      <c r="H53" s="8">
        <v>1946816.810000001</v>
      </c>
      <c r="I53" s="8">
        <v>1670592.7939999991</v>
      </c>
      <c r="J53" s="8">
        <v>183</v>
      </c>
      <c r="K53" s="8">
        <v>2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Row],[Fecha]])</f>
        <v>14</v>
      </c>
      <c r="P53" s="26">
        <v>43922</v>
      </c>
      <c r="Q53" t="s">
        <v>32</v>
      </c>
      <c r="R53" s="8">
        <v>439200</v>
      </c>
      <c r="S53" s="8">
        <v>27372.530000000002</v>
      </c>
      <c r="T53" s="8"/>
    </row>
    <row r="54" spans="1:20" ht="15.75" x14ac:dyDescent="0.25">
      <c r="A54" s="5">
        <f>YEAR(VentaHuevo[[#This Row],[FECHA]])</f>
        <v>2019</v>
      </c>
      <c r="B54" s="5">
        <f>MONTH(VentaHuevo[[#This Row],[FECHA]])</f>
        <v>7</v>
      </c>
      <c r="C54" s="5">
        <f>WEEKNUM(VentaHuevo[[#This Row],[FECHA]],2)</f>
        <v>27</v>
      </c>
      <c r="D54" s="6">
        <v>43647</v>
      </c>
      <c r="E54" s="8" t="s">
        <v>27</v>
      </c>
      <c r="F54" s="8">
        <v>111165.75000000003</v>
      </c>
      <c r="G54" s="8">
        <v>119.31</v>
      </c>
      <c r="H54" s="8">
        <v>2112209.1599999992</v>
      </c>
      <c r="I54" s="8">
        <v>1804760.9359999991</v>
      </c>
      <c r="J54" s="8">
        <v>233</v>
      </c>
      <c r="K54" s="8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Row],[Fecha]])</f>
        <v>18</v>
      </c>
      <c r="P54" s="26">
        <v>43952</v>
      </c>
      <c r="Q54" t="s">
        <v>32</v>
      </c>
      <c r="R54" s="8">
        <v>369000</v>
      </c>
      <c r="S54" s="8">
        <v>22273.699999999993</v>
      </c>
      <c r="T54" s="8"/>
    </row>
    <row r="55" spans="1:20" ht="15.75" x14ac:dyDescent="0.25">
      <c r="A55" s="5">
        <f>YEAR(VentaHuevo[[#This Row],[FECHA]])</f>
        <v>2019</v>
      </c>
      <c r="B55" s="5">
        <f>MONTH(VentaHuevo[[#This Row],[FECHA]])</f>
        <v>8</v>
      </c>
      <c r="C55" s="5">
        <f>WEEKNUM(VentaHuevo[[#This Row],[FECHA]],2)</f>
        <v>31</v>
      </c>
      <c r="D55" s="6">
        <v>43678</v>
      </c>
      <c r="E55" s="8" t="s">
        <v>27</v>
      </c>
      <c r="F55" s="8">
        <v>129063.16</v>
      </c>
      <c r="G55" s="8">
        <v>1746.7199999999998</v>
      </c>
      <c r="H55" s="8">
        <v>2934363.7700000023</v>
      </c>
      <c r="I55" s="8">
        <v>2075716.432000001</v>
      </c>
      <c r="J55" s="8">
        <v>252</v>
      </c>
      <c r="K55" s="8">
        <v>5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Row],[Fecha]])</f>
        <v>23</v>
      </c>
      <c r="P55" s="26">
        <v>43983</v>
      </c>
      <c r="Q55" t="s">
        <v>32</v>
      </c>
      <c r="R55" s="8">
        <v>416160</v>
      </c>
      <c r="S55" s="8">
        <v>25328.909999999996</v>
      </c>
      <c r="T55" s="8"/>
    </row>
    <row r="56" spans="1:20" ht="15.75" x14ac:dyDescent="0.25">
      <c r="A56" s="5">
        <f>YEAR(VentaHuevo[[#This Row],[FECHA]])</f>
        <v>2019</v>
      </c>
      <c r="B56" s="5">
        <f>MONTH(VentaHuevo[[#This Row],[FECHA]])</f>
        <v>9</v>
      </c>
      <c r="C56" s="5">
        <f>WEEKNUM(VentaHuevo[[#This Row],[FECHA]],2)</f>
        <v>35</v>
      </c>
      <c r="D56" s="6">
        <v>43709</v>
      </c>
      <c r="E56" s="8" t="s">
        <v>27</v>
      </c>
      <c r="F56" s="8">
        <v>113040.39</v>
      </c>
      <c r="G56" s="8">
        <v>561.75</v>
      </c>
      <c r="H56" s="8">
        <v>2605996.3900000006</v>
      </c>
      <c r="I56" s="8">
        <v>1797483.8629999997</v>
      </c>
      <c r="J56" s="8">
        <v>189</v>
      </c>
      <c r="K56" s="8">
        <v>1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Row],[Fecha]])</f>
        <v>27</v>
      </c>
      <c r="P56" s="26">
        <v>44013</v>
      </c>
      <c r="Q56" t="s">
        <v>32</v>
      </c>
      <c r="R56" s="8">
        <v>386280</v>
      </c>
      <c r="S56" s="8">
        <v>23729.279999999995</v>
      </c>
      <c r="T56" s="8"/>
    </row>
    <row r="57" spans="1:20" ht="15.75" x14ac:dyDescent="0.25">
      <c r="A57" s="5">
        <f>YEAR(VentaHuevo[[#This Row],[FECHA]])</f>
        <v>2019</v>
      </c>
      <c r="B57" s="5">
        <f>MONTH(VentaHuevo[[#This Row],[FECHA]])</f>
        <v>10</v>
      </c>
      <c r="C57" s="5">
        <f>WEEKNUM(VentaHuevo[[#This Row],[FECHA]],2)</f>
        <v>40</v>
      </c>
      <c r="D57" s="6">
        <v>43739</v>
      </c>
      <c r="E57" s="8" t="s">
        <v>27</v>
      </c>
      <c r="F57" s="8">
        <v>105029.59000000003</v>
      </c>
      <c r="G57" s="8">
        <v>5730.43</v>
      </c>
      <c r="H57" s="8">
        <v>2467717.3500000006</v>
      </c>
      <c r="I57" s="8">
        <v>1647849.139</v>
      </c>
      <c r="J57" s="8">
        <v>193</v>
      </c>
      <c r="K57" s="8">
        <v>11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Row],[Fecha]])</f>
        <v>31</v>
      </c>
      <c r="P57" s="26">
        <v>44044</v>
      </c>
      <c r="Q57" t="s">
        <v>32</v>
      </c>
      <c r="R57" s="8">
        <v>357480</v>
      </c>
      <c r="S57" s="8">
        <v>21801.579999999998</v>
      </c>
      <c r="T57" s="8"/>
    </row>
    <row r="58" spans="1:20" ht="15.75" x14ac:dyDescent="0.25">
      <c r="A58" s="5">
        <f>YEAR(VentaHuevo[[#This Row],[FECHA]])</f>
        <v>2019</v>
      </c>
      <c r="B58" s="5">
        <f>MONTH(VentaHuevo[[#This Row],[FECHA]])</f>
        <v>11</v>
      </c>
      <c r="C58" s="5">
        <f>WEEKNUM(VentaHuevo[[#This Row],[FECHA]],2)</f>
        <v>44</v>
      </c>
      <c r="D58" s="6">
        <v>43770</v>
      </c>
      <c r="E58" s="8" t="s">
        <v>27</v>
      </c>
      <c r="F58" s="8">
        <v>122188.7340000001</v>
      </c>
      <c r="G58" s="8">
        <v>1842.58</v>
      </c>
      <c r="H58" s="8">
        <v>3273484.4299999997</v>
      </c>
      <c r="I58" s="8">
        <v>1972651.6379999996</v>
      </c>
      <c r="J58" s="8">
        <v>273</v>
      </c>
      <c r="K58" s="8">
        <v>5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Row],[Fecha]])</f>
        <v>36</v>
      </c>
      <c r="P58" s="26">
        <v>44075</v>
      </c>
      <c r="Q58" t="s">
        <v>32</v>
      </c>
      <c r="R58" s="8">
        <v>365400</v>
      </c>
      <c r="S58" s="8">
        <v>23203.620000000006</v>
      </c>
      <c r="T58" s="8"/>
    </row>
    <row r="59" spans="1:20" ht="15.75" x14ac:dyDescent="0.25">
      <c r="A59" s="5">
        <f>YEAR(VentaHuevo[[#This Row],[FECHA]])</f>
        <v>2019</v>
      </c>
      <c r="B59" s="5">
        <f>MONTH(VentaHuevo[[#This Row],[FECHA]])</f>
        <v>12</v>
      </c>
      <c r="C59" s="5">
        <f>WEEKNUM(VentaHuevo[[#This Row],[FECHA]],2)</f>
        <v>48</v>
      </c>
      <c r="D59" s="6">
        <v>43800</v>
      </c>
      <c r="E59" s="8" t="s">
        <v>27</v>
      </c>
      <c r="F59" s="8">
        <v>116271.20000000001</v>
      </c>
      <c r="G59" s="8">
        <v>1450.72</v>
      </c>
      <c r="H59" s="8">
        <v>2837797.6999999983</v>
      </c>
      <c r="I59" s="8">
        <v>1653669.0300000003</v>
      </c>
      <c r="J59" s="8">
        <v>215</v>
      </c>
      <c r="K59" s="8">
        <v>2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Row],[Fecha]])</f>
        <v>40</v>
      </c>
      <c r="P59" s="26">
        <v>44105</v>
      </c>
      <c r="Q59" t="s">
        <v>32</v>
      </c>
      <c r="R59" s="8">
        <v>327240</v>
      </c>
      <c r="S59" s="8">
        <v>20201.499999999993</v>
      </c>
      <c r="T59" s="8"/>
    </row>
    <row r="60" spans="1:20" ht="15.75" x14ac:dyDescent="0.25">
      <c r="A60" s="5">
        <f>YEAR(VentaHuevo[[#This Row],[FECHA]])</f>
        <v>2019</v>
      </c>
      <c r="B60" s="5">
        <f>MONTH(VentaHuevo[[#This Row],[FECHA]])</f>
        <v>1</v>
      </c>
      <c r="C60" s="5">
        <f>WEEKNUM(VentaHuevo[[#This Row],[FECHA]],2)</f>
        <v>1</v>
      </c>
      <c r="D60" s="6">
        <v>43466</v>
      </c>
      <c r="E60" s="8" t="s">
        <v>29</v>
      </c>
      <c r="F60" s="8">
        <v>3506.9399999999996</v>
      </c>
      <c r="G60" s="8">
        <v>0</v>
      </c>
      <c r="H60" s="8">
        <v>68889.45</v>
      </c>
      <c r="I60" s="8">
        <v>53269.217999999993</v>
      </c>
      <c r="J60" s="8">
        <v>17</v>
      </c>
      <c r="K60" s="8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Row],[Fecha]])</f>
        <v>45</v>
      </c>
      <c r="P60" s="26">
        <v>44136</v>
      </c>
      <c r="Q60" t="s">
        <v>32</v>
      </c>
      <c r="R60" s="8">
        <v>267120</v>
      </c>
      <c r="S60" s="8">
        <v>17481.519999999997</v>
      </c>
      <c r="T60" s="8"/>
    </row>
    <row r="61" spans="1:20" ht="15.75" x14ac:dyDescent="0.25">
      <c r="A61" s="5">
        <f>YEAR(VentaHuevo[[#This Row],[FECHA]])</f>
        <v>2019</v>
      </c>
      <c r="B61" s="5">
        <f>MONTH(VentaHuevo[[#This Row],[FECHA]])</f>
        <v>2</v>
      </c>
      <c r="C61" s="5">
        <f>WEEKNUM(VentaHuevo[[#This Row],[FECHA]],2)</f>
        <v>5</v>
      </c>
      <c r="D61" s="6">
        <v>43497</v>
      </c>
      <c r="E61" s="8" t="s">
        <v>29</v>
      </c>
      <c r="F61" s="8">
        <v>2137.4299999999998</v>
      </c>
      <c r="G61" s="8">
        <v>0</v>
      </c>
      <c r="H61" s="8">
        <v>51718.619999999995</v>
      </c>
      <c r="I61" s="8">
        <v>40586.103999999999</v>
      </c>
      <c r="J61" s="8">
        <v>12</v>
      </c>
      <c r="K61" s="8">
        <v>0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Row],[Fecha]])</f>
        <v>49</v>
      </c>
      <c r="P61" s="26">
        <v>44166</v>
      </c>
      <c r="Q61" t="s">
        <v>32</v>
      </c>
      <c r="R61" s="8">
        <v>387000</v>
      </c>
      <c r="S61" s="8">
        <v>24583.66</v>
      </c>
      <c r="T61" s="8"/>
    </row>
    <row r="62" spans="1:20" ht="15.75" x14ac:dyDescent="0.25">
      <c r="A62" s="5">
        <f>YEAR(VentaHuevo[[#This Row],[FECHA]])</f>
        <v>2019</v>
      </c>
      <c r="B62" s="5">
        <f>MONTH(VentaHuevo[[#This Row],[FECHA]])</f>
        <v>4</v>
      </c>
      <c r="C62" s="5">
        <f>WEEKNUM(VentaHuevo[[#This Row],[FECHA]],2)</f>
        <v>14</v>
      </c>
      <c r="D62" s="6">
        <v>43556</v>
      </c>
      <c r="E62" s="8" t="s">
        <v>29</v>
      </c>
      <c r="F62" s="8">
        <v>2996.16</v>
      </c>
      <c r="G62" s="8">
        <v>0</v>
      </c>
      <c r="H62" s="8">
        <v>53080.450000000004</v>
      </c>
      <c r="I62" s="8">
        <v>112936.186</v>
      </c>
      <c r="J62" s="8">
        <v>12</v>
      </c>
      <c r="K62" s="8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Row],[Fecha]])</f>
        <v>1</v>
      </c>
      <c r="P62" s="26">
        <v>43831</v>
      </c>
      <c r="Q62" t="s">
        <v>33</v>
      </c>
      <c r="R62" s="8">
        <v>145800</v>
      </c>
      <c r="S62" s="8">
        <v>8076.4999999999991</v>
      </c>
      <c r="T62" s="8"/>
    </row>
    <row r="63" spans="1:20" ht="15.75" x14ac:dyDescent="0.25">
      <c r="A63" s="5">
        <f>YEAR(VentaHuevo[[#This Row],[FECHA]])</f>
        <v>2019</v>
      </c>
      <c r="B63" s="5">
        <f>MONTH(VentaHuevo[[#This Row],[FECHA]])</f>
        <v>5</v>
      </c>
      <c r="C63" s="5">
        <f>WEEKNUM(VentaHuevo[[#This Row],[FECHA]],2)</f>
        <v>18</v>
      </c>
      <c r="D63" s="6">
        <v>43586</v>
      </c>
      <c r="E63" s="8" t="s">
        <v>29</v>
      </c>
      <c r="F63" s="8">
        <v>4775.8410000000003</v>
      </c>
      <c r="G63" s="8">
        <v>636.70000000000005</v>
      </c>
      <c r="H63" s="8">
        <v>82544.310000000012</v>
      </c>
      <c r="I63" s="8">
        <v>103865.18900000001</v>
      </c>
      <c r="J63" s="8">
        <v>20</v>
      </c>
      <c r="K63" s="8">
        <v>4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Row],[Fecha]])</f>
        <v>5</v>
      </c>
      <c r="P63" s="26">
        <v>43862</v>
      </c>
      <c r="Q63" t="s">
        <v>33</v>
      </c>
      <c r="R63" s="8">
        <v>370080</v>
      </c>
      <c r="S63" s="8">
        <v>20511.749999999996</v>
      </c>
      <c r="T63" s="8"/>
    </row>
    <row r="64" spans="1:20" ht="15.75" x14ac:dyDescent="0.25">
      <c r="A64" s="5">
        <f>YEAR(VentaHuevo[[#This Row],[FECHA]])</f>
        <v>2019</v>
      </c>
      <c r="B64" s="5">
        <f>MONTH(VentaHuevo[[#This Row],[FECHA]])</f>
        <v>6</v>
      </c>
      <c r="C64" s="5">
        <f>WEEKNUM(VentaHuevo[[#This Row],[FECHA]],2)</f>
        <v>22</v>
      </c>
      <c r="D64" s="6">
        <v>43617</v>
      </c>
      <c r="E64" s="8" t="s">
        <v>29</v>
      </c>
      <c r="F64" s="8">
        <v>1644.0600000000002</v>
      </c>
      <c r="G64" s="8">
        <v>523.34</v>
      </c>
      <c r="H64" s="8">
        <v>22335.97</v>
      </c>
      <c r="I64" s="8">
        <v>23305.864000000005</v>
      </c>
      <c r="J64" s="8">
        <v>14</v>
      </c>
      <c r="K64" s="8">
        <v>3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Row],[Fecha]])</f>
        <v>10</v>
      </c>
      <c r="P64" s="26">
        <v>43891</v>
      </c>
      <c r="Q64" t="s">
        <v>33</v>
      </c>
      <c r="R64" s="8">
        <v>410400</v>
      </c>
      <c r="S64" s="8">
        <v>23731.040000000005</v>
      </c>
      <c r="T64" s="8"/>
    </row>
    <row r="65" spans="1:20" ht="15.75" x14ac:dyDescent="0.25">
      <c r="A65" s="5">
        <f>YEAR(VentaHuevo[[#This Row],[FECHA]])</f>
        <v>2019</v>
      </c>
      <c r="B65" s="5">
        <f>MONTH(VentaHuevo[[#This Row],[FECHA]])</f>
        <v>7</v>
      </c>
      <c r="C65" s="5">
        <f>WEEKNUM(VentaHuevo[[#This Row],[FECHA]],2)</f>
        <v>27</v>
      </c>
      <c r="D65" s="6">
        <v>43647</v>
      </c>
      <c r="E65" s="8" t="s">
        <v>29</v>
      </c>
      <c r="F65" s="8">
        <v>143.29</v>
      </c>
      <c r="G65" s="8">
        <v>0</v>
      </c>
      <c r="H65" s="8">
        <v>2587.1600000000003</v>
      </c>
      <c r="I65" s="8">
        <v>2664.4900000000002</v>
      </c>
      <c r="J65" s="8">
        <v>8</v>
      </c>
      <c r="K65" s="8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Row],[Fecha]])</f>
        <v>14</v>
      </c>
      <c r="P65" s="26">
        <v>43922</v>
      </c>
      <c r="Q65" t="s">
        <v>33</v>
      </c>
      <c r="R65" s="8">
        <v>411480</v>
      </c>
      <c r="S65" s="8">
        <v>23659.10999999999</v>
      </c>
      <c r="T65" s="8"/>
    </row>
    <row r="66" spans="1:20" ht="15.75" x14ac:dyDescent="0.25">
      <c r="A66" s="5">
        <f>YEAR(VentaHuevo[[#This Row],[FECHA]])</f>
        <v>2019</v>
      </c>
      <c r="B66" s="5">
        <f>MONTH(VentaHuevo[[#This Row],[FECHA]])</f>
        <v>8</v>
      </c>
      <c r="C66" s="5">
        <f>WEEKNUM(VentaHuevo[[#This Row],[FECHA]],2)</f>
        <v>31</v>
      </c>
      <c r="D66" s="6">
        <v>43678</v>
      </c>
      <c r="E66" s="8" t="s">
        <v>29</v>
      </c>
      <c r="F66" s="8">
        <v>913.48</v>
      </c>
      <c r="G66" s="8">
        <v>0</v>
      </c>
      <c r="H66" s="8">
        <v>20329.539999999997</v>
      </c>
      <c r="I66" s="8">
        <v>15323.271000000001</v>
      </c>
      <c r="J66" s="8">
        <v>12</v>
      </c>
      <c r="K66" s="8">
        <v>0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Row],[Fecha]])</f>
        <v>18</v>
      </c>
      <c r="P66" s="26">
        <v>43952</v>
      </c>
      <c r="Q66" t="s">
        <v>33</v>
      </c>
      <c r="R66" s="8">
        <v>354960</v>
      </c>
      <c r="S66" s="8">
        <v>20787.16</v>
      </c>
      <c r="T66" s="8"/>
    </row>
    <row r="67" spans="1:20" ht="15.75" x14ac:dyDescent="0.25">
      <c r="A67" s="5">
        <f>YEAR(VentaHuevo[[#This Row],[FECHA]])</f>
        <v>2019</v>
      </c>
      <c r="B67" s="5">
        <f>MONTH(VentaHuevo[[#This Row],[FECHA]])</f>
        <v>9</v>
      </c>
      <c r="C67" s="5">
        <f>WEEKNUM(VentaHuevo[[#This Row],[FECHA]],2)</f>
        <v>35</v>
      </c>
      <c r="D67" s="6">
        <v>43709</v>
      </c>
      <c r="E67" s="8" t="s">
        <v>29</v>
      </c>
      <c r="F67" s="8">
        <v>103.44999999999999</v>
      </c>
      <c r="G67" s="8">
        <v>0</v>
      </c>
      <c r="H67" s="8">
        <v>2366.8599999999997</v>
      </c>
      <c r="I67" s="8">
        <v>2190.2240000000002</v>
      </c>
      <c r="J67" s="8">
        <v>8</v>
      </c>
      <c r="K67" s="8">
        <v>0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Row],[Fecha]])</f>
        <v>23</v>
      </c>
      <c r="P67" s="26">
        <v>43983</v>
      </c>
      <c r="Q67" t="s">
        <v>33</v>
      </c>
      <c r="R67" s="8">
        <v>403920</v>
      </c>
      <c r="S67" s="8">
        <v>23477.200000000004</v>
      </c>
      <c r="T67" s="8"/>
    </row>
    <row r="68" spans="1:20" ht="15.75" x14ac:dyDescent="0.25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8" t="s">
        <v>29</v>
      </c>
      <c r="F68" s="8">
        <v>821.50999999999988</v>
      </c>
      <c r="G68" s="8">
        <v>274.68</v>
      </c>
      <c r="H68" s="8">
        <v>13949.249999999998</v>
      </c>
      <c r="I68" s="8">
        <v>11527.328999999998</v>
      </c>
      <c r="J68" s="8">
        <v>15</v>
      </c>
      <c r="K68" s="8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Row],[Fecha]])</f>
        <v>27</v>
      </c>
      <c r="P68" s="26">
        <v>44013</v>
      </c>
      <c r="Q68" t="s">
        <v>33</v>
      </c>
      <c r="R68" s="8">
        <v>379080</v>
      </c>
      <c r="S68" s="8">
        <v>22805.360000000001</v>
      </c>
      <c r="T68" s="8"/>
    </row>
    <row r="69" spans="1:20" ht="15.75" x14ac:dyDescent="0.25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8" t="s">
        <v>29</v>
      </c>
      <c r="F69" s="8">
        <v>166.45</v>
      </c>
      <c r="G69" s="8">
        <v>64.33</v>
      </c>
      <c r="H69" s="8">
        <v>2814.26</v>
      </c>
      <c r="I69" s="8">
        <v>1992.0010000000002</v>
      </c>
      <c r="J69" s="8">
        <v>9</v>
      </c>
      <c r="K69" s="8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Row],[Fecha]])</f>
        <v>31</v>
      </c>
      <c r="P69" s="26">
        <v>44044</v>
      </c>
      <c r="Q69" t="s">
        <v>33</v>
      </c>
      <c r="R69" s="8">
        <v>357120</v>
      </c>
      <c r="S69" s="8">
        <v>21615.860000000008</v>
      </c>
      <c r="T69" s="8"/>
    </row>
    <row r="70" spans="1:20" ht="15.75" x14ac:dyDescent="0.25">
      <c r="A70" s="5">
        <f>YEAR(VentaHuevo[[#This Row],[FECHA]])</f>
        <v>2019</v>
      </c>
      <c r="B70" s="5">
        <f>MONTH(VentaHuevo[[#This Row],[FECHA]])</f>
        <v>12</v>
      </c>
      <c r="C70" s="5">
        <f>WEEKNUM(VentaHuevo[[#This Row],[FECHA]],2)</f>
        <v>48</v>
      </c>
      <c r="D70" s="6">
        <v>43800</v>
      </c>
      <c r="E70" s="8" t="s">
        <v>29</v>
      </c>
      <c r="F70" s="8">
        <v>56.480000000000004</v>
      </c>
      <c r="G70" s="8">
        <v>0</v>
      </c>
      <c r="H70" s="8">
        <v>1438.9399999999998</v>
      </c>
      <c r="I70" s="8">
        <v>1037.69</v>
      </c>
      <c r="J70" s="8">
        <v>4</v>
      </c>
      <c r="K70" s="8">
        <v>0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Row],[Fecha]])</f>
        <v>36</v>
      </c>
      <c r="P70" s="26">
        <v>44075</v>
      </c>
      <c r="Q70" t="s">
        <v>33</v>
      </c>
      <c r="R70" s="8">
        <v>367200</v>
      </c>
      <c r="S70" s="8">
        <v>22362.16</v>
      </c>
      <c r="T70" s="8"/>
    </row>
    <row r="71" spans="1:20" ht="15.75" x14ac:dyDescent="0.25">
      <c r="A71" s="5">
        <f>YEAR(VentaHuevo[[#This Row],[FECHA]])</f>
        <v>2018</v>
      </c>
      <c r="B71" s="5">
        <f>MONTH(VentaHuevo[[#This Row],[FECHA]])</f>
        <v>1</v>
      </c>
      <c r="C71" s="5">
        <f>WEEKNUM(VentaHuevo[[#This Row],[FECHA]],2)</f>
        <v>5</v>
      </c>
      <c r="D71" s="6">
        <v>43131</v>
      </c>
      <c r="E71" s="8" t="s">
        <v>25</v>
      </c>
      <c r="F71" s="8">
        <v>23933.089999999993</v>
      </c>
      <c r="G71" s="8">
        <v>350.43</v>
      </c>
      <c r="H71" s="8">
        <v>545350.46000000008</v>
      </c>
      <c r="I71" s="8">
        <v>336609.71599999996</v>
      </c>
      <c r="J71" s="8">
        <v>55</v>
      </c>
      <c r="K71" s="8">
        <v>4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Row],[Fecha]])</f>
        <v>40</v>
      </c>
      <c r="P71" s="26">
        <v>44105</v>
      </c>
      <c r="Q71" t="s">
        <v>33</v>
      </c>
      <c r="R71" s="8">
        <v>341640</v>
      </c>
      <c r="S71" s="8">
        <v>21450.910000000007</v>
      </c>
      <c r="T71" s="8"/>
    </row>
    <row r="72" spans="1:20" ht="15.75" x14ac:dyDescent="0.25">
      <c r="A72" s="5">
        <f>YEAR(VentaHuevo[[#This Row],[FECHA]])</f>
        <v>2018</v>
      </c>
      <c r="B72" s="5">
        <f>MONTH(VentaHuevo[[#This Row],[FECHA]])</f>
        <v>2</v>
      </c>
      <c r="C72" s="5">
        <f>WEEKNUM(VentaHuevo[[#This Row],[FECHA]],2)</f>
        <v>9</v>
      </c>
      <c r="D72" s="6">
        <v>43159</v>
      </c>
      <c r="E72" s="8" t="s">
        <v>25</v>
      </c>
      <c r="F72" s="8">
        <v>8496.92</v>
      </c>
      <c r="G72" s="8">
        <v>0</v>
      </c>
      <c r="H72" s="8">
        <v>203197.37000000002</v>
      </c>
      <c r="I72" s="8">
        <v>128653.18499999997</v>
      </c>
      <c r="J72" s="8">
        <v>34</v>
      </c>
      <c r="K72" s="8">
        <v>0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Row],[Fecha]])</f>
        <v>45</v>
      </c>
      <c r="P72" s="26">
        <v>44136</v>
      </c>
      <c r="Q72" t="s">
        <v>33</v>
      </c>
      <c r="R72" s="8">
        <v>270360</v>
      </c>
      <c r="S72" s="8">
        <v>16360.98</v>
      </c>
      <c r="T72" s="8"/>
    </row>
    <row r="73" spans="1:20" ht="15.75" x14ac:dyDescent="0.25">
      <c r="A73" s="5">
        <f>YEAR(VentaHuevo[[#This Row],[FECHA]])</f>
        <v>2018</v>
      </c>
      <c r="B73" s="5">
        <f>MONTH(VentaHuevo[[#This Row],[FECHA]])</f>
        <v>3</v>
      </c>
      <c r="C73" s="5">
        <f>WEEKNUM(VentaHuevo[[#This Row],[FECHA]],2)</f>
        <v>13</v>
      </c>
      <c r="D73" s="6">
        <v>43190</v>
      </c>
      <c r="E73" s="8" t="s">
        <v>25</v>
      </c>
      <c r="F73" s="8">
        <v>16839.490000000005</v>
      </c>
      <c r="G73" s="8">
        <v>0</v>
      </c>
      <c r="H73" s="8">
        <v>352999.7099999999</v>
      </c>
      <c r="I73" s="8">
        <v>284232.45199999999</v>
      </c>
      <c r="J73" s="8">
        <v>42</v>
      </c>
      <c r="K73" s="8">
        <v>0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Row],[Fecha]])</f>
        <v>49</v>
      </c>
      <c r="P73" s="26">
        <v>44166</v>
      </c>
      <c r="Q73" t="s">
        <v>33</v>
      </c>
      <c r="R73" s="8">
        <v>385560</v>
      </c>
      <c r="S73" s="8">
        <v>23622.3</v>
      </c>
      <c r="T73" s="8"/>
    </row>
    <row r="74" spans="1:20" ht="15.75" x14ac:dyDescent="0.25">
      <c r="A74" s="5">
        <f>YEAR(VentaHuevo[[#This Row],[FECHA]])</f>
        <v>2018</v>
      </c>
      <c r="B74" s="5">
        <f>MONTH(VentaHuevo[[#This Row],[FECHA]])</f>
        <v>4</v>
      </c>
      <c r="C74" s="5">
        <f>WEEKNUM(VentaHuevo[[#This Row],[FECHA]],2)</f>
        <v>18</v>
      </c>
      <c r="D74" s="6">
        <v>43220</v>
      </c>
      <c r="E74" s="8" t="s">
        <v>25</v>
      </c>
      <c r="F74" s="8">
        <v>12607.45</v>
      </c>
      <c r="G74" s="8">
        <v>195.8</v>
      </c>
      <c r="H74" s="8">
        <v>249497.22000000006</v>
      </c>
      <c r="I74" s="8">
        <v>182358.51399999997</v>
      </c>
      <c r="J74" s="8">
        <v>45</v>
      </c>
      <c r="K74" s="8">
        <v>2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Row],[Fecha]])</f>
        <v>1</v>
      </c>
      <c r="P74" s="26">
        <v>43831</v>
      </c>
      <c r="Q74" t="s">
        <v>34</v>
      </c>
      <c r="R74" s="8">
        <v>288360</v>
      </c>
      <c r="S74" s="8">
        <v>17994.91</v>
      </c>
      <c r="T74" s="8"/>
    </row>
    <row r="75" spans="1:20" ht="15.75" x14ac:dyDescent="0.25">
      <c r="A75" s="5">
        <f>YEAR(VentaHuevo[[#This Row],[FECHA]])</f>
        <v>2018</v>
      </c>
      <c r="B75" s="5">
        <f>MONTH(VentaHuevo[[#This Row],[FECHA]])</f>
        <v>5</v>
      </c>
      <c r="C75" s="5">
        <f>WEEKNUM(VentaHuevo[[#This Row],[FECHA]],2)</f>
        <v>22</v>
      </c>
      <c r="D75" s="6">
        <v>43251</v>
      </c>
      <c r="E75" s="8" t="s">
        <v>25</v>
      </c>
      <c r="F75" s="8">
        <v>9107.7909999999993</v>
      </c>
      <c r="G75" s="8">
        <v>362.46099999999996</v>
      </c>
      <c r="H75" s="8">
        <v>135411.96999999997</v>
      </c>
      <c r="I75" s="8">
        <v>146280.22699999996</v>
      </c>
      <c r="J75" s="8">
        <v>43</v>
      </c>
      <c r="K75" s="8">
        <v>3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Row],[Fecha]])</f>
        <v>5</v>
      </c>
      <c r="P75" s="26">
        <v>43862</v>
      </c>
      <c r="Q75" t="s">
        <v>34</v>
      </c>
      <c r="R75" s="8">
        <v>238680</v>
      </c>
      <c r="S75" s="8">
        <v>15184.800000000005</v>
      </c>
      <c r="T75" s="8"/>
    </row>
    <row r="76" spans="1:20" ht="15.75" x14ac:dyDescent="0.25">
      <c r="A76" s="5">
        <f>YEAR(VentaHuevo[[#This Row],[FECHA]])</f>
        <v>2018</v>
      </c>
      <c r="B76" s="5">
        <f>MONTH(VentaHuevo[[#This Row],[FECHA]])</f>
        <v>6</v>
      </c>
      <c r="C76" s="5">
        <f>WEEKNUM(VentaHuevo[[#This Row],[FECHA]],2)</f>
        <v>26</v>
      </c>
      <c r="D76" s="6">
        <v>43281</v>
      </c>
      <c r="E76" s="8" t="s">
        <v>25</v>
      </c>
      <c r="F76" s="8">
        <v>5922.7999999999993</v>
      </c>
      <c r="G76" s="8">
        <v>0</v>
      </c>
      <c r="H76" s="8">
        <v>71622.000000000015</v>
      </c>
      <c r="I76" s="8">
        <v>101559.849</v>
      </c>
      <c r="J76" s="8">
        <v>27</v>
      </c>
      <c r="K76" s="8">
        <v>0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Row],[Fecha]])</f>
        <v>10</v>
      </c>
      <c r="P76" s="26">
        <v>43891</v>
      </c>
      <c r="Q76" t="s">
        <v>34</v>
      </c>
      <c r="R76" s="8">
        <v>113400</v>
      </c>
      <c r="S76" s="8">
        <v>6901.3199999999988</v>
      </c>
      <c r="T76" s="8"/>
    </row>
    <row r="77" spans="1:20" ht="15.75" x14ac:dyDescent="0.25">
      <c r="A77" s="5">
        <f>YEAR(VentaHuevo[[#This Row],[FECHA]])</f>
        <v>2018</v>
      </c>
      <c r="B77" s="5">
        <f>MONTH(VentaHuevo[[#This Row],[FECHA]])</f>
        <v>7</v>
      </c>
      <c r="C77" s="5">
        <f>WEEKNUM(VentaHuevo[[#This Row],[FECHA]],2)</f>
        <v>31</v>
      </c>
      <c r="D77" s="6">
        <v>43312</v>
      </c>
      <c r="E77" s="8" t="s">
        <v>25</v>
      </c>
      <c r="F77" s="8">
        <v>6899.9000000000005</v>
      </c>
      <c r="G77" s="8">
        <v>358.38</v>
      </c>
      <c r="H77" s="8">
        <v>82492.7</v>
      </c>
      <c r="I77" s="8">
        <v>102868.716</v>
      </c>
      <c r="J77" s="8">
        <v>25</v>
      </c>
      <c r="K77" s="8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Row],[Fecha]])</f>
        <v>14</v>
      </c>
      <c r="P77" s="26">
        <v>43922</v>
      </c>
      <c r="Q77" t="s">
        <v>34</v>
      </c>
      <c r="R77" s="8">
        <v>407880</v>
      </c>
      <c r="S77" s="8">
        <v>20455.300000000003</v>
      </c>
      <c r="T77" s="8"/>
    </row>
    <row r="78" spans="1:20" ht="15.75" x14ac:dyDescent="0.25">
      <c r="A78" s="5">
        <f>YEAR(VentaHuevo[[#This Row],[FECHA]])</f>
        <v>2018</v>
      </c>
      <c r="B78" s="5">
        <f>MONTH(VentaHuevo[[#This Row],[FECHA]])</f>
        <v>8</v>
      </c>
      <c r="C78" s="5">
        <f>WEEKNUM(VentaHuevo[[#This Row],[FECHA]],2)</f>
        <v>35</v>
      </c>
      <c r="D78" s="6">
        <v>43343</v>
      </c>
      <c r="E78" s="8" t="s">
        <v>25</v>
      </c>
      <c r="F78" s="8">
        <v>11711.930000000004</v>
      </c>
      <c r="G78" s="8">
        <v>2440.0700000000002</v>
      </c>
      <c r="H78" s="8">
        <v>120234.40000000001</v>
      </c>
      <c r="I78" s="8">
        <v>154604.66299999997</v>
      </c>
      <c r="J78" s="8">
        <v>43</v>
      </c>
      <c r="K78" s="8">
        <v>10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Row],[Fecha]])</f>
        <v>18</v>
      </c>
      <c r="P78" s="26">
        <v>43952</v>
      </c>
      <c r="Q78" t="s">
        <v>34</v>
      </c>
      <c r="R78" s="8">
        <v>401400</v>
      </c>
      <c r="S78" s="8">
        <v>21732.950000000004</v>
      </c>
      <c r="T78" s="8"/>
    </row>
    <row r="79" spans="1:20" ht="15.75" x14ac:dyDescent="0.25">
      <c r="A79" s="5">
        <f>YEAR(VentaHuevo[[#This Row],[FECHA]])</f>
        <v>2018</v>
      </c>
      <c r="B79" s="5">
        <f>MONTH(VentaHuevo[[#This Row],[FECHA]])</f>
        <v>9</v>
      </c>
      <c r="C79" s="5">
        <f>WEEKNUM(VentaHuevo[[#This Row],[FECHA]],2)</f>
        <v>39</v>
      </c>
      <c r="D79" s="6">
        <v>43373</v>
      </c>
      <c r="E79" s="8" t="s">
        <v>25</v>
      </c>
      <c r="F79" s="8">
        <v>3794.079999999999</v>
      </c>
      <c r="G79" s="8">
        <v>0</v>
      </c>
      <c r="H79" s="8">
        <v>38225.639999999992</v>
      </c>
      <c r="I79" s="8">
        <v>71003.788</v>
      </c>
      <c r="J79" s="8">
        <v>21</v>
      </c>
      <c r="K79" s="8">
        <v>0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Row],[Fecha]])</f>
        <v>23</v>
      </c>
      <c r="P79" s="26">
        <v>43983</v>
      </c>
      <c r="Q79" t="s">
        <v>34</v>
      </c>
      <c r="R79" s="8">
        <v>469800</v>
      </c>
      <c r="S79" s="8">
        <v>26499.710000000006</v>
      </c>
      <c r="T79" s="8"/>
    </row>
    <row r="80" spans="1:20" ht="15.75" x14ac:dyDescent="0.25">
      <c r="A80" s="5">
        <f>YEAR(VentaHuevo[[#This Row],[FECHA]])</f>
        <v>2018</v>
      </c>
      <c r="B80" s="5">
        <f>MONTH(VentaHuevo[[#This Row],[FECHA]])</f>
        <v>10</v>
      </c>
      <c r="C80" s="5">
        <f>WEEKNUM(VentaHuevo[[#This Row],[FECHA]],2)</f>
        <v>44</v>
      </c>
      <c r="D80" s="6">
        <v>43404</v>
      </c>
      <c r="E80" s="8" t="s">
        <v>25</v>
      </c>
      <c r="F80" s="8">
        <v>4441.1000000000004</v>
      </c>
      <c r="G80" s="8">
        <v>983.13999999999987</v>
      </c>
      <c r="H80" s="8">
        <v>39679.320000000007</v>
      </c>
      <c r="I80" s="8">
        <v>48423.537999999986</v>
      </c>
      <c r="J80" s="8">
        <v>30</v>
      </c>
      <c r="K80" s="8">
        <v>6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Row],[Fecha]])</f>
        <v>27</v>
      </c>
      <c r="P80" s="26">
        <v>44013</v>
      </c>
      <c r="Q80" t="s">
        <v>34</v>
      </c>
      <c r="R80" s="8">
        <v>433800</v>
      </c>
      <c r="S80" s="8">
        <v>25317.680000000004</v>
      </c>
      <c r="T80" s="8"/>
    </row>
    <row r="81" spans="1:20" ht="15.75" x14ac:dyDescent="0.25">
      <c r="A81" s="5">
        <f>YEAR(VentaHuevo[[#This Row],[FECHA]])</f>
        <v>2018</v>
      </c>
      <c r="B81" s="5">
        <f>MONTH(VentaHuevo[[#This Row],[FECHA]])</f>
        <v>11</v>
      </c>
      <c r="C81" s="5">
        <f>WEEKNUM(VentaHuevo[[#This Row],[FECHA]],2)</f>
        <v>48</v>
      </c>
      <c r="D81" s="6">
        <v>43434</v>
      </c>
      <c r="E81" s="8" t="s">
        <v>25</v>
      </c>
      <c r="F81" s="8">
        <v>12951.339999999998</v>
      </c>
      <c r="G81" s="8">
        <v>1264.67</v>
      </c>
      <c r="H81" s="8">
        <v>198223.23</v>
      </c>
      <c r="I81" s="8">
        <v>209919.52400000006</v>
      </c>
      <c r="J81" s="8">
        <v>44</v>
      </c>
      <c r="K81" s="8">
        <v>5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Row],[Fecha]])</f>
        <v>31</v>
      </c>
      <c r="P81" s="26">
        <v>44044</v>
      </c>
      <c r="Q81" t="s">
        <v>34</v>
      </c>
      <c r="R81" s="8">
        <v>414360</v>
      </c>
      <c r="S81" s="8">
        <v>24851.260000000006</v>
      </c>
      <c r="T81" s="8"/>
    </row>
    <row r="82" spans="1:20" ht="15.75" x14ac:dyDescent="0.25">
      <c r="A82" s="5">
        <f>YEAR(VentaHuevo[[#This Row],[FECHA]])</f>
        <v>2018</v>
      </c>
      <c r="B82" s="5">
        <f>MONTH(VentaHuevo[[#This Row],[FECHA]])</f>
        <v>12</v>
      </c>
      <c r="C82" s="5">
        <f>WEEKNUM(VentaHuevo[[#This Row],[FECHA]],2)</f>
        <v>53</v>
      </c>
      <c r="D82" s="6">
        <v>43465</v>
      </c>
      <c r="E82" s="8" t="s">
        <v>25</v>
      </c>
      <c r="F82" s="8">
        <v>10602.750000000002</v>
      </c>
      <c r="G82" s="8">
        <v>2159.44</v>
      </c>
      <c r="H82" s="8">
        <v>155906.33999999997</v>
      </c>
      <c r="I82" s="8">
        <v>171057.25299999997</v>
      </c>
      <c r="J82" s="8">
        <v>38</v>
      </c>
      <c r="K82" s="8">
        <v>6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Row],[Fecha]])</f>
        <v>36</v>
      </c>
      <c r="P82" s="26">
        <v>44075</v>
      </c>
      <c r="Q82" t="s">
        <v>34</v>
      </c>
      <c r="R82" s="8">
        <v>425160</v>
      </c>
      <c r="S82" s="8">
        <v>26026.590000000007</v>
      </c>
      <c r="T82" s="8"/>
    </row>
    <row r="83" spans="1:20" ht="15.75" x14ac:dyDescent="0.25">
      <c r="A83" s="5">
        <f>YEAR(VentaHuevo[[#This Row],[FECHA]])</f>
        <v>2018</v>
      </c>
      <c r="B83" s="5">
        <f>MONTH(VentaHuevo[[#This Row],[FECHA]])</f>
        <v>1</v>
      </c>
      <c r="C83" s="5">
        <f>WEEKNUM(VentaHuevo[[#This Row],[FECHA]],2)</f>
        <v>5</v>
      </c>
      <c r="D83" s="6">
        <v>43131</v>
      </c>
      <c r="E83" s="8" t="s">
        <v>27</v>
      </c>
      <c r="F83" s="8">
        <v>131034.17000000004</v>
      </c>
      <c r="G83" s="8">
        <v>133.02000000000001</v>
      </c>
      <c r="H83" s="8">
        <v>3399829.8700000006</v>
      </c>
      <c r="I83" s="8">
        <v>1880680.317000001</v>
      </c>
      <c r="J83" s="8">
        <v>157</v>
      </c>
      <c r="K83" s="8">
        <v>1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Row],[Fecha]])</f>
        <v>40</v>
      </c>
      <c r="P83" s="26">
        <v>44105</v>
      </c>
      <c r="Q83" t="s">
        <v>34</v>
      </c>
      <c r="R83" s="8">
        <v>367920</v>
      </c>
      <c r="S83" s="8">
        <v>22317.57</v>
      </c>
      <c r="T83" s="8"/>
    </row>
    <row r="84" spans="1:20" ht="15.75" x14ac:dyDescent="0.25">
      <c r="A84" s="5">
        <f>YEAR(VentaHuevo[[#This Row],[FECHA]])</f>
        <v>2018</v>
      </c>
      <c r="B84" s="5">
        <f>MONTH(VentaHuevo[[#This Row],[FECHA]])</f>
        <v>2</v>
      </c>
      <c r="C84" s="5">
        <f>WEEKNUM(VentaHuevo[[#This Row],[FECHA]],2)</f>
        <v>9</v>
      </c>
      <c r="D84" s="6">
        <v>43159</v>
      </c>
      <c r="E84" s="8" t="s">
        <v>27</v>
      </c>
      <c r="F84" s="8">
        <v>96709.289999999979</v>
      </c>
      <c r="G84" s="8">
        <v>117.07</v>
      </c>
      <c r="H84" s="8">
        <v>2896120.7600000002</v>
      </c>
      <c r="I84" s="8">
        <v>1485530.1290000011</v>
      </c>
      <c r="J84" s="8">
        <v>128</v>
      </c>
      <c r="K84" s="8">
        <v>1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Row],[Fecha]])</f>
        <v>45</v>
      </c>
      <c r="P84" s="26">
        <v>44136</v>
      </c>
      <c r="Q84" t="s">
        <v>34</v>
      </c>
      <c r="R84" s="8">
        <v>318960</v>
      </c>
      <c r="S84" s="8">
        <v>19478.980000000003</v>
      </c>
      <c r="T84" s="8"/>
    </row>
    <row r="85" spans="1:20" ht="15.75" x14ac:dyDescent="0.25">
      <c r="A85" s="5">
        <f>YEAR(VentaHuevo[[#This Row],[FECHA]])</f>
        <v>2018</v>
      </c>
      <c r="B85" s="5">
        <f>MONTH(VentaHuevo[[#This Row],[FECHA]])</f>
        <v>3</v>
      </c>
      <c r="C85" s="5">
        <f>WEEKNUM(VentaHuevo[[#This Row],[FECHA]],2)</f>
        <v>13</v>
      </c>
      <c r="D85" s="6">
        <v>43190</v>
      </c>
      <c r="E85" s="8" t="s">
        <v>27</v>
      </c>
      <c r="F85" s="8">
        <v>126665.64999999994</v>
      </c>
      <c r="G85" s="8">
        <v>1556.74</v>
      </c>
      <c r="H85" s="8">
        <v>3218906.5399999991</v>
      </c>
      <c r="I85" s="8">
        <v>2128676.7209999994</v>
      </c>
      <c r="J85" s="8">
        <v>198</v>
      </c>
      <c r="K85" s="8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Row],[Fecha]])</f>
        <v>49</v>
      </c>
      <c r="P85" s="26">
        <v>44166</v>
      </c>
      <c r="Q85" t="s">
        <v>34</v>
      </c>
      <c r="R85" s="8">
        <v>457920</v>
      </c>
      <c r="S85" s="8">
        <v>29229.920000000002</v>
      </c>
      <c r="T85" s="8"/>
    </row>
    <row r="86" spans="1:20" ht="15.75" x14ac:dyDescent="0.25">
      <c r="A86" s="5">
        <f>YEAR(VentaHuevo[[#This Row],[FECHA]])</f>
        <v>2018</v>
      </c>
      <c r="B86" s="5">
        <f>MONTH(VentaHuevo[[#This Row],[FECHA]])</f>
        <v>4</v>
      </c>
      <c r="C86" s="5">
        <f>WEEKNUM(VentaHuevo[[#This Row],[FECHA]],2)</f>
        <v>18</v>
      </c>
      <c r="D86" s="6">
        <v>43220</v>
      </c>
      <c r="E86" s="8" t="s">
        <v>27</v>
      </c>
      <c r="F86" s="8">
        <v>100740.32999999999</v>
      </c>
      <c r="G86" s="8">
        <v>535.48</v>
      </c>
      <c r="H86" s="8">
        <v>2270840.9500000007</v>
      </c>
      <c r="I86" s="8">
        <v>1561162.7949999992</v>
      </c>
      <c r="J86" s="8">
        <v>160</v>
      </c>
      <c r="K86" s="8">
        <v>2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Row],[Fecha]])</f>
        <v>1</v>
      </c>
      <c r="P86" s="26">
        <v>43466</v>
      </c>
      <c r="Q86" t="s">
        <v>26</v>
      </c>
      <c r="R86" s="8">
        <v>103680</v>
      </c>
      <c r="S86" s="8">
        <v>6969.8499999999995</v>
      </c>
      <c r="T86" s="8"/>
    </row>
    <row r="87" spans="1:20" ht="15.75" x14ac:dyDescent="0.25">
      <c r="A87" s="5">
        <f>YEAR(VentaHuevo[[#This Row],[FECHA]])</f>
        <v>2018</v>
      </c>
      <c r="B87" s="5">
        <f>MONTH(VentaHuevo[[#This Row],[FECHA]])</f>
        <v>5</v>
      </c>
      <c r="C87" s="5">
        <f>WEEKNUM(VentaHuevo[[#This Row],[FECHA]],2)</f>
        <v>22</v>
      </c>
      <c r="D87" s="6">
        <v>43251</v>
      </c>
      <c r="E87" s="8" t="s">
        <v>27</v>
      </c>
      <c r="F87" s="8">
        <v>109120.42000000003</v>
      </c>
      <c r="G87" s="8">
        <v>388.56</v>
      </c>
      <c r="H87" s="8">
        <v>1970823.8599999999</v>
      </c>
      <c r="I87" s="8">
        <v>1887987.9079999998</v>
      </c>
      <c r="J87" s="8">
        <v>174</v>
      </c>
      <c r="K87" s="8">
        <v>2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Row],[Fecha]])</f>
        <v>5</v>
      </c>
      <c r="P87" s="26">
        <v>43497</v>
      </c>
      <c r="Q87" t="s">
        <v>26</v>
      </c>
      <c r="R87" s="8">
        <v>42480</v>
      </c>
      <c r="S87" s="8">
        <v>2807.45</v>
      </c>
      <c r="T87" s="8"/>
    </row>
    <row r="88" spans="1:20" ht="15.75" x14ac:dyDescent="0.25">
      <c r="A88" s="5">
        <f>YEAR(VentaHuevo[[#This Row],[FECHA]])</f>
        <v>2018</v>
      </c>
      <c r="B88" s="5">
        <f>MONTH(VentaHuevo[[#This Row],[FECHA]])</f>
        <v>6</v>
      </c>
      <c r="C88" s="5">
        <f>WEEKNUM(VentaHuevo[[#This Row],[FECHA]],2)</f>
        <v>26</v>
      </c>
      <c r="D88" s="6">
        <v>43281</v>
      </c>
      <c r="E88" s="8" t="s">
        <v>27</v>
      </c>
      <c r="F88" s="8">
        <v>105230.39000000001</v>
      </c>
      <c r="G88" s="8">
        <v>767.25</v>
      </c>
      <c r="H88" s="8">
        <v>1719463.27</v>
      </c>
      <c r="I88" s="8">
        <v>1784726.2360000003</v>
      </c>
      <c r="J88" s="8">
        <v>154</v>
      </c>
      <c r="K88" s="8">
        <v>3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Row],[Fecha]])</f>
        <v>14</v>
      </c>
      <c r="P88" s="26">
        <v>43556</v>
      </c>
      <c r="Q88" t="s">
        <v>26</v>
      </c>
      <c r="R88" s="8">
        <v>102600</v>
      </c>
      <c r="S88" s="8">
        <v>5167.4900000000007</v>
      </c>
      <c r="T88" s="8"/>
    </row>
    <row r="89" spans="1:20" ht="15.75" x14ac:dyDescent="0.25">
      <c r="A89" s="5">
        <f>YEAR(VentaHuevo[[#This Row],[FECHA]])</f>
        <v>2018</v>
      </c>
      <c r="B89" s="5">
        <f>MONTH(VentaHuevo[[#This Row],[FECHA]])</f>
        <v>7</v>
      </c>
      <c r="C89" s="5">
        <f>WEEKNUM(VentaHuevo[[#This Row],[FECHA]],2)</f>
        <v>31</v>
      </c>
      <c r="D89" s="6">
        <v>43312</v>
      </c>
      <c r="E89" s="8" t="s">
        <v>27</v>
      </c>
      <c r="F89" s="8">
        <v>136673.37999999998</v>
      </c>
      <c r="G89" s="8">
        <v>3406.23</v>
      </c>
      <c r="H89" s="8">
        <v>2197072.9899999979</v>
      </c>
      <c r="I89" s="8">
        <v>2247433.291999999</v>
      </c>
      <c r="J89" s="8">
        <v>233</v>
      </c>
      <c r="K89" s="8">
        <v>3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Row],[Fecha]])</f>
        <v>18</v>
      </c>
      <c r="P89" s="26">
        <v>43586</v>
      </c>
      <c r="Q89" t="s">
        <v>26</v>
      </c>
      <c r="R89" s="8">
        <v>129960</v>
      </c>
      <c r="S89" s="8">
        <v>7076.0500000000011</v>
      </c>
      <c r="T89" s="8"/>
    </row>
    <row r="90" spans="1:20" ht="15.75" x14ac:dyDescent="0.25">
      <c r="A90" s="5">
        <f>YEAR(VentaHuevo[[#This Row],[FECHA]])</f>
        <v>2018</v>
      </c>
      <c r="B90" s="5">
        <f>MONTH(VentaHuevo[[#This Row],[FECHA]])</f>
        <v>8</v>
      </c>
      <c r="C90" s="5">
        <f>WEEKNUM(VentaHuevo[[#This Row],[FECHA]],2)</f>
        <v>35</v>
      </c>
      <c r="D90" s="6">
        <v>43343</v>
      </c>
      <c r="E90" s="8" t="s">
        <v>27</v>
      </c>
      <c r="F90" s="8">
        <v>120231.29999999996</v>
      </c>
      <c r="G90" s="8">
        <v>1218.54</v>
      </c>
      <c r="H90" s="8">
        <v>2206388.879999999</v>
      </c>
      <c r="I90" s="8">
        <v>2009112.7719999999</v>
      </c>
      <c r="J90" s="8">
        <v>164</v>
      </c>
      <c r="K90" s="8">
        <v>1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Row],[Fecha]])</f>
        <v>22</v>
      </c>
      <c r="P90" s="26">
        <v>43617</v>
      </c>
      <c r="Q90" t="s">
        <v>26</v>
      </c>
      <c r="R90" s="8">
        <v>133920</v>
      </c>
      <c r="S90" s="8">
        <v>8241.06</v>
      </c>
      <c r="T90" s="8"/>
    </row>
    <row r="91" spans="1:20" ht="15.75" x14ac:dyDescent="0.25">
      <c r="A91" s="5">
        <f>YEAR(VentaHuevo[[#This Row],[FECHA]])</f>
        <v>2018</v>
      </c>
      <c r="B91" s="5">
        <f>MONTH(VentaHuevo[[#This Row],[FECHA]])</f>
        <v>9</v>
      </c>
      <c r="C91" s="5">
        <f>WEEKNUM(VentaHuevo[[#This Row],[FECHA]],2)</f>
        <v>39</v>
      </c>
      <c r="D91" s="6">
        <v>43373</v>
      </c>
      <c r="E91" s="8" t="s">
        <v>27</v>
      </c>
      <c r="F91" s="8">
        <v>107695.03999999998</v>
      </c>
      <c r="G91" s="8">
        <v>300.45999999999998</v>
      </c>
      <c r="H91" s="8">
        <v>1982437.0800000003</v>
      </c>
      <c r="I91" s="8">
        <v>1935251.7289999998</v>
      </c>
      <c r="J91" s="8">
        <v>143</v>
      </c>
      <c r="K91" s="8">
        <v>1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Row],[Fecha]])</f>
        <v>27</v>
      </c>
      <c r="P91" s="26">
        <v>43647</v>
      </c>
      <c r="Q91" t="s">
        <v>26</v>
      </c>
      <c r="R91" s="8">
        <v>133560</v>
      </c>
      <c r="S91" s="8">
        <v>8002.5</v>
      </c>
      <c r="T91" s="8"/>
    </row>
    <row r="92" spans="1:20" ht="15.75" x14ac:dyDescent="0.25">
      <c r="A92" s="5">
        <f>YEAR(VentaHuevo[[#This Row],[FECHA]])</f>
        <v>2018</v>
      </c>
      <c r="B92" s="5">
        <f>MONTH(VentaHuevo[[#This Row],[FECHA]])</f>
        <v>10</v>
      </c>
      <c r="C92" s="5">
        <f>WEEKNUM(VentaHuevo[[#This Row],[FECHA]],2)</f>
        <v>44</v>
      </c>
      <c r="D92" s="6">
        <v>43404</v>
      </c>
      <c r="E92" s="8" t="s">
        <v>27</v>
      </c>
      <c r="F92" s="8">
        <v>128987.20999999996</v>
      </c>
      <c r="G92" s="8">
        <v>1273.01</v>
      </c>
      <c r="H92" s="8">
        <v>2438699.9200000013</v>
      </c>
      <c r="I92" s="8">
        <v>1305565784.1229987</v>
      </c>
      <c r="J92" s="8">
        <v>185</v>
      </c>
      <c r="K92" s="8">
        <v>2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Row],[Fecha]])</f>
        <v>31</v>
      </c>
      <c r="P92" s="26">
        <v>43678</v>
      </c>
      <c r="Q92" t="s">
        <v>26</v>
      </c>
      <c r="R92" s="8">
        <v>175320</v>
      </c>
      <c r="S92" s="8">
        <v>10598.96</v>
      </c>
      <c r="T92" s="8"/>
    </row>
    <row r="93" spans="1:20" ht="15.75" x14ac:dyDescent="0.25">
      <c r="A93" s="5">
        <f>YEAR(VentaHuevo[[#This Row],[FECHA]])</f>
        <v>2018</v>
      </c>
      <c r="B93" s="5">
        <f>MONTH(VentaHuevo[[#This Row],[FECHA]])</f>
        <v>11</v>
      </c>
      <c r="C93" s="5">
        <f>WEEKNUM(VentaHuevo[[#This Row],[FECHA]],2)</f>
        <v>48</v>
      </c>
      <c r="D93" s="6">
        <v>43434</v>
      </c>
      <c r="E93" s="8" t="s">
        <v>27</v>
      </c>
      <c r="F93" s="8">
        <v>120282.11999999994</v>
      </c>
      <c r="G93" s="8">
        <v>1632.9299999999998</v>
      </c>
      <c r="H93" s="8">
        <v>2468739.5900000017</v>
      </c>
      <c r="I93" s="8">
        <v>1914394.4480000003</v>
      </c>
      <c r="J93" s="8">
        <v>219</v>
      </c>
      <c r="K93" s="8">
        <v>8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Row],[Fecha]])</f>
        <v>36</v>
      </c>
      <c r="P93" s="26">
        <v>43709</v>
      </c>
      <c r="Q93" t="s">
        <v>26</v>
      </c>
      <c r="R93" s="8">
        <v>121320</v>
      </c>
      <c r="S93" s="8">
        <v>7337.7</v>
      </c>
      <c r="T93" s="8"/>
    </row>
    <row r="94" spans="1:20" ht="15.75" x14ac:dyDescent="0.25">
      <c r="A94" s="5">
        <f>YEAR(VentaHuevo[[#This Row],[FECHA]])</f>
        <v>2018</v>
      </c>
      <c r="B94" s="5">
        <f>MONTH(VentaHuevo[[#This Row],[FECHA]])</f>
        <v>12</v>
      </c>
      <c r="C94" s="5">
        <f>WEEKNUM(VentaHuevo[[#This Row],[FECHA]],2)</f>
        <v>53</v>
      </c>
      <c r="D94" s="6">
        <v>43465</v>
      </c>
      <c r="E94" s="8" t="s">
        <v>27</v>
      </c>
      <c r="F94" s="8">
        <v>142196.26999999999</v>
      </c>
      <c r="G94" s="8">
        <v>688.01</v>
      </c>
      <c r="H94" s="8">
        <v>3098328.0599999996</v>
      </c>
      <c r="I94" s="8">
        <v>2525952.4160000021</v>
      </c>
      <c r="J94" s="8">
        <v>198</v>
      </c>
      <c r="K94" s="8">
        <v>3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Row],[Fecha]])</f>
        <v>40</v>
      </c>
      <c r="P94" s="26">
        <v>43739</v>
      </c>
      <c r="Q94" t="s">
        <v>26</v>
      </c>
      <c r="R94" s="8">
        <v>161640</v>
      </c>
      <c r="S94" s="8">
        <v>9520.7999999999993</v>
      </c>
      <c r="T94" s="8"/>
    </row>
    <row r="95" spans="1:20" ht="15.75" x14ac:dyDescent="0.25">
      <c r="A95" s="5">
        <f>YEAR(VentaHuevo[[#This Row],[FECHA]])</f>
        <v>2018</v>
      </c>
      <c r="B95" s="5">
        <f>MONTH(VentaHuevo[[#This Row],[FECHA]])</f>
        <v>1</v>
      </c>
      <c r="C95" s="5">
        <f>WEEKNUM(VentaHuevo[[#This Row],[FECHA]],2)</f>
        <v>5</v>
      </c>
      <c r="D95" s="6">
        <v>43131</v>
      </c>
      <c r="E95" s="8" t="s">
        <v>29</v>
      </c>
      <c r="F95" s="8">
        <v>3005.2</v>
      </c>
      <c r="G95" s="8">
        <v>393</v>
      </c>
      <c r="H95" s="8">
        <v>68008.95</v>
      </c>
      <c r="I95" s="8">
        <v>42968.080999999998</v>
      </c>
      <c r="J95" s="8">
        <v>20</v>
      </c>
      <c r="K95" s="8">
        <v>1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Row],[Fecha]])</f>
        <v>44</v>
      </c>
      <c r="P95" s="26">
        <v>43770</v>
      </c>
      <c r="Q95" t="s">
        <v>26</v>
      </c>
      <c r="R95" s="8">
        <v>122400</v>
      </c>
      <c r="S95" s="8">
        <v>7470.55</v>
      </c>
      <c r="T95" s="8"/>
    </row>
    <row r="96" spans="1:20" ht="15.75" x14ac:dyDescent="0.25">
      <c r="A96" s="5">
        <f>YEAR(VentaHuevo[[#This Row],[FECHA]])</f>
        <v>2018</v>
      </c>
      <c r="B96" s="5">
        <f>MONTH(VentaHuevo[[#This Row],[FECHA]])</f>
        <v>2</v>
      </c>
      <c r="C96" s="5">
        <f>WEEKNUM(VentaHuevo[[#This Row],[FECHA]],2)</f>
        <v>9</v>
      </c>
      <c r="D96" s="6">
        <v>43159</v>
      </c>
      <c r="E96" s="8" t="s">
        <v>29</v>
      </c>
      <c r="F96" s="8">
        <v>3285.2900000000004</v>
      </c>
      <c r="G96" s="8">
        <v>0</v>
      </c>
      <c r="H96" s="8">
        <v>98432.749999999985</v>
      </c>
      <c r="I96" s="8">
        <v>58696.983</v>
      </c>
      <c r="J96" s="8">
        <v>19</v>
      </c>
      <c r="K96" s="8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Row],[Fecha]])</f>
        <v>49</v>
      </c>
      <c r="P96" s="26">
        <v>43800</v>
      </c>
      <c r="Q96" t="s">
        <v>26</v>
      </c>
      <c r="R96" s="8">
        <v>147240</v>
      </c>
      <c r="S96" s="8">
        <v>8867.2000000000007</v>
      </c>
      <c r="T96" s="8"/>
    </row>
    <row r="97" spans="1:20" ht="15.75" x14ac:dyDescent="0.25">
      <c r="A97" s="5">
        <f>YEAR(VentaHuevo[[#This Row],[FECHA]])</f>
        <v>2018</v>
      </c>
      <c r="B97" s="5">
        <f>MONTH(VentaHuevo[[#This Row],[FECHA]])</f>
        <v>3</v>
      </c>
      <c r="C97" s="5">
        <f>WEEKNUM(VentaHuevo[[#This Row],[FECHA]],2)</f>
        <v>13</v>
      </c>
      <c r="D97" s="6">
        <v>43190</v>
      </c>
      <c r="E97" s="8" t="s">
        <v>29</v>
      </c>
      <c r="F97" s="8">
        <v>3071.9799999999996</v>
      </c>
      <c r="G97" s="8">
        <v>657.01</v>
      </c>
      <c r="H97" s="8">
        <v>64894.19000000001</v>
      </c>
      <c r="I97" s="8">
        <v>42275.93099999999</v>
      </c>
      <c r="J97" s="8">
        <v>20</v>
      </c>
      <c r="K97" s="8">
        <v>4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Row],[Fecha]])</f>
        <v>1</v>
      </c>
      <c r="P97" s="26">
        <v>43466</v>
      </c>
      <c r="Q97" t="s">
        <v>28</v>
      </c>
      <c r="R97" s="8">
        <v>433800</v>
      </c>
      <c r="S97" s="8">
        <v>27306.500000000004</v>
      </c>
      <c r="T97" s="8"/>
    </row>
    <row r="98" spans="1:20" ht="15.75" x14ac:dyDescent="0.25">
      <c r="A98" s="5">
        <f>YEAR(VentaHuevo[[#This Row],[FECHA]])</f>
        <v>2018</v>
      </c>
      <c r="B98" s="5">
        <f>MONTH(VentaHuevo[[#This Row],[FECHA]])</f>
        <v>4</v>
      </c>
      <c r="C98" s="5">
        <f>WEEKNUM(VentaHuevo[[#This Row],[FECHA]],2)</f>
        <v>18</v>
      </c>
      <c r="D98" s="6">
        <v>43220</v>
      </c>
      <c r="E98" s="8" t="s">
        <v>29</v>
      </c>
      <c r="F98" s="8">
        <v>821.34999999999991</v>
      </c>
      <c r="G98" s="8">
        <v>303.27999999999997</v>
      </c>
      <c r="H98" s="8">
        <v>11908.619999999999</v>
      </c>
      <c r="I98" s="8">
        <v>47041.873</v>
      </c>
      <c r="J98" s="8">
        <v>9</v>
      </c>
      <c r="K98" s="8">
        <v>2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Row],[Fecha]])</f>
        <v>5</v>
      </c>
      <c r="P98" s="26">
        <v>43497</v>
      </c>
      <c r="Q98" t="s">
        <v>28</v>
      </c>
      <c r="R98" s="8">
        <v>399600</v>
      </c>
      <c r="S98" s="8">
        <v>24849.180000000004</v>
      </c>
      <c r="T98" s="8"/>
    </row>
    <row r="99" spans="1:20" ht="15.75" x14ac:dyDescent="0.25">
      <c r="A99" s="5">
        <f>YEAR(VentaHuevo[[#This Row],[FECHA]])</f>
        <v>2018</v>
      </c>
      <c r="B99" s="5">
        <f>MONTH(VentaHuevo[[#This Row],[FECHA]])</f>
        <v>5</v>
      </c>
      <c r="C99" s="5">
        <f>WEEKNUM(VentaHuevo[[#This Row],[FECHA]],2)</f>
        <v>22</v>
      </c>
      <c r="D99" s="6">
        <v>43251</v>
      </c>
      <c r="E99" s="8" t="s">
        <v>29</v>
      </c>
      <c r="F99" s="8">
        <v>3484.22</v>
      </c>
      <c r="G99" s="8">
        <v>46.39</v>
      </c>
      <c r="H99" s="8">
        <v>62416.210000000006</v>
      </c>
      <c r="I99" s="8">
        <v>66811.982000000004</v>
      </c>
      <c r="J99" s="8">
        <v>23</v>
      </c>
      <c r="K99" s="8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Row],[Fecha]])</f>
        <v>9</v>
      </c>
      <c r="P99" s="26">
        <v>43525</v>
      </c>
      <c r="Q99" t="s">
        <v>28</v>
      </c>
      <c r="R99" s="8">
        <v>421560</v>
      </c>
      <c r="S99" s="8">
        <v>25963.58</v>
      </c>
      <c r="T99" s="8"/>
    </row>
    <row r="100" spans="1:20" ht="15.75" x14ac:dyDescent="0.25">
      <c r="A100" s="5">
        <f>YEAR(VentaHuevo[[#This Row],[FECHA]])</f>
        <v>2018</v>
      </c>
      <c r="B100" s="5">
        <f>MONTH(VentaHuevo[[#This Row],[FECHA]])</f>
        <v>6</v>
      </c>
      <c r="C100" s="5">
        <f>WEEKNUM(VentaHuevo[[#This Row],[FECHA]],2)</f>
        <v>26</v>
      </c>
      <c r="D100" s="6">
        <v>43281</v>
      </c>
      <c r="E100" s="8" t="s">
        <v>29</v>
      </c>
      <c r="F100" s="8">
        <v>2864.33</v>
      </c>
      <c r="G100" s="8">
        <v>0</v>
      </c>
      <c r="H100" s="8">
        <v>42715.399999999994</v>
      </c>
      <c r="I100" s="8">
        <v>52546.059000000001</v>
      </c>
      <c r="J100" s="8">
        <v>16</v>
      </c>
      <c r="K100" s="8">
        <v>0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Row],[Fecha]])</f>
        <v>14</v>
      </c>
      <c r="P100" s="26">
        <v>43556</v>
      </c>
      <c r="Q100" t="s">
        <v>28</v>
      </c>
      <c r="R100" s="8">
        <v>419400</v>
      </c>
      <c r="S100" s="8">
        <v>26114.890000000007</v>
      </c>
      <c r="T100" s="8"/>
    </row>
    <row r="101" spans="1:20" ht="15.75" x14ac:dyDescent="0.25">
      <c r="A101" s="5">
        <f>YEAR(VentaHuevo[[#This Row],[FECHA]])</f>
        <v>2018</v>
      </c>
      <c r="B101" s="5">
        <f>MONTH(VentaHuevo[[#This Row],[FECHA]])</f>
        <v>7</v>
      </c>
      <c r="C101" s="5">
        <f>WEEKNUM(VentaHuevo[[#This Row],[FECHA]],2)</f>
        <v>31</v>
      </c>
      <c r="D101" s="6">
        <v>43312</v>
      </c>
      <c r="E101" s="8" t="s">
        <v>29</v>
      </c>
      <c r="F101" s="8">
        <v>2029.9499999999998</v>
      </c>
      <c r="G101" s="8">
        <v>0</v>
      </c>
      <c r="H101" s="8">
        <v>34903.740000000005</v>
      </c>
      <c r="I101" s="8">
        <v>30505.546000000002</v>
      </c>
      <c r="J101" s="8">
        <v>14</v>
      </c>
      <c r="K101" s="8">
        <v>0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Row],[Fecha]])</f>
        <v>18</v>
      </c>
      <c r="P101" s="26">
        <v>43586</v>
      </c>
      <c r="Q101" t="s">
        <v>28</v>
      </c>
      <c r="R101" s="8">
        <v>419400</v>
      </c>
      <c r="S101" s="8">
        <v>25941.279999999999</v>
      </c>
      <c r="T101" s="8"/>
    </row>
    <row r="102" spans="1:20" ht="15.75" x14ac:dyDescent="0.25">
      <c r="A102" s="5">
        <f>YEAR(VentaHuevo[[#This Row],[FECHA]])</f>
        <v>2018</v>
      </c>
      <c r="B102" s="5">
        <f>MONTH(VentaHuevo[[#This Row],[FECHA]])</f>
        <v>8</v>
      </c>
      <c r="C102" s="5">
        <f>WEEKNUM(VentaHuevo[[#This Row],[FECHA]],2)</f>
        <v>35</v>
      </c>
      <c r="D102" s="6">
        <v>43343</v>
      </c>
      <c r="E102" s="8" t="s">
        <v>29</v>
      </c>
      <c r="F102" s="8">
        <v>4449.2300000000005</v>
      </c>
      <c r="G102" s="8">
        <v>140.49</v>
      </c>
      <c r="H102" s="8">
        <v>73218.36</v>
      </c>
      <c r="I102" s="8">
        <v>73047.03899999999</v>
      </c>
      <c r="J102" s="8">
        <v>28</v>
      </c>
      <c r="K102" s="8">
        <v>2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Row],[Fecha]])</f>
        <v>22</v>
      </c>
      <c r="P102" s="26">
        <v>43617</v>
      </c>
      <c r="Q102" t="s">
        <v>28</v>
      </c>
      <c r="R102" s="8">
        <v>346680</v>
      </c>
      <c r="S102" s="8">
        <v>21325.23</v>
      </c>
      <c r="T102" s="8"/>
    </row>
    <row r="103" spans="1:20" ht="15.75" x14ac:dyDescent="0.25">
      <c r="A103" s="5">
        <f>YEAR(VentaHuevo[[#This Row],[FECHA]])</f>
        <v>2018</v>
      </c>
      <c r="B103" s="5">
        <f>MONTH(VentaHuevo[[#This Row],[FECHA]])</f>
        <v>9</v>
      </c>
      <c r="C103" s="5">
        <f>WEEKNUM(VentaHuevo[[#This Row],[FECHA]],2)</f>
        <v>39</v>
      </c>
      <c r="D103" s="6">
        <v>43373</v>
      </c>
      <c r="E103" s="8" t="s">
        <v>29</v>
      </c>
      <c r="F103" s="8">
        <v>2806.14</v>
      </c>
      <c r="G103" s="8">
        <v>0</v>
      </c>
      <c r="H103" s="8">
        <v>52769.86</v>
      </c>
      <c r="I103" s="8">
        <v>48637.109000000004</v>
      </c>
      <c r="J103" s="8">
        <v>17</v>
      </c>
      <c r="K103" s="8">
        <v>0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Row],[Fecha]])</f>
        <v>27</v>
      </c>
      <c r="P103" s="26">
        <v>43647</v>
      </c>
      <c r="Q103" t="s">
        <v>28</v>
      </c>
      <c r="R103" s="8">
        <v>245160</v>
      </c>
      <c r="S103" s="8">
        <v>15086.12</v>
      </c>
      <c r="T103" s="8"/>
    </row>
    <row r="104" spans="1:20" ht="15.75" x14ac:dyDescent="0.25">
      <c r="A104" s="5">
        <f>YEAR(VentaHuevo[[#This Row],[FECHA]])</f>
        <v>2018</v>
      </c>
      <c r="B104" s="5">
        <f>MONTH(VentaHuevo[[#This Row],[FECHA]])</f>
        <v>10</v>
      </c>
      <c r="C104" s="5">
        <f>WEEKNUM(VentaHuevo[[#This Row],[FECHA]],2)</f>
        <v>44</v>
      </c>
      <c r="D104" s="6">
        <v>43404</v>
      </c>
      <c r="E104" s="8" t="s">
        <v>29</v>
      </c>
      <c r="F104" s="8">
        <v>1715.35</v>
      </c>
      <c r="G104" s="8">
        <v>0</v>
      </c>
      <c r="H104" s="8">
        <v>31220.739999999998</v>
      </c>
      <c r="I104" s="8">
        <v>30759.166000000001</v>
      </c>
      <c r="J104" s="8">
        <v>14</v>
      </c>
      <c r="K104" s="8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Row],[Fecha]])</f>
        <v>31</v>
      </c>
      <c r="P104" s="26">
        <v>43678</v>
      </c>
      <c r="Q104" t="s">
        <v>28</v>
      </c>
      <c r="R104" s="8">
        <v>154440</v>
      </c>
      <c r="S104" s="8">
        <v>9869.010000000002</v>
      </c>
      <c r="T104" s="8"/>
    </row>
    <row r="105" spans="1:20" ht="15.75" x14ac:dyDescent="0.25">
      <c r="A105" s="5">
        <f>YEAR(VentaHuevo[[#This Row],[FECHA]])</f>
        <v>2018</v>
      </c>
      <c r="B105" s="5">
        <f>MONTH(VentaHuevo[[#This Row],[FECHA]])</f>
        <v>11</v>
      </c>
      <c r="C105" s="5">
        <f>WEEKNUM(VentaHuevo[[#This Row],[FECHA]],2)</f>
        <v>48</v>
      </c>
      <c r="D105" s="6">
        <v>43434</v>
      </c>
      <c r="E105" s="8" t="s">
        <v>29</v>
      </c>
      <c r="F105" s="8">
        <v>3551.1299999999997</v>
      </c>
      <c r="G105" s="8">
        <v>69.319999999999993</v>
      </c>
      <c r="H105" s="8">
        <v>72047.219999999987</v>
      </c>
      <c r="I105" s="8">
        <v>55288.425999999992</v>
      </c>
      <c r="J105" s="8">
        <v>23</v>
      </c>
      <c r="K105" s="8">
        <v>2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Row],[Fecha]])</f>
        <v>36</v>
      </c>
      <c r="P105" s="26">
        <v>43709</v>
      </c>
      <c r="Q105" t="s">
        <v>28</v>
      </c>
      <c r="R105" s="8">
        <v>343440</v>
      </c>
      <c r="S105" s="8">
        <v>22398.639999999999</v>
      </c>
      <c r="T105" s="8"/>
    </row>
    <row r="106" spans="1:20" ht="15.75" x14ac:dyDescent="0.25">
      <c r="A106" s="5">
        <f>YEAR(VentaHuevo[[#This Row],[FECHA]])</f>
        <v>2018</v>
      </c>
      <c r="B106" s="5">
        <f>MONTH(VentaHuevo[[#This Row],[FECHA]])</f>
        <v>12</v>
      </c>
      <c r="C106" s="5">
        <f>WEEKNUM(VentaHuevo[[#This Row],[FECHA]],2)</f>
        <v>53</v>
      </c>
      <c r="D106" s="6">
        <v>43465</v>
      </c>
      <c r="E106" s="8" t="s">
        <v>29</v>
      </c>
      <c r="F106" s="8">
        <v>3110.8899999999994</v>
      </c>
      <c r="G106" s="8">
        <v>390.95</v>
      </c>
      <c r="H106" s="8">
        <v>59422.73000000001</v>
      </c>
      <c r="I106" s="8">
        <v>47511.862000000008</v>
      </c>
      <c r="J106" s="8">
        <v>18</v>
      </c>
      <c r="K106" s="8">
        <v>1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Row],[Fecha]])</f>
        <v>40</v>
      </c>
      <c r="P106" s="26">
        <v>43739</v>
      </c>
      <c r="Q106" t="s">
        <v>28</v>
      </c>
      <c r="R106" s="8">
        <v>363600</v>
      </c>
      <c r="S106" s="8">
        <v>24164.899999999998</v>
      </c>
      <c r="T106" s="8"/>
    </row>
    <row r="107" spans="1:20" ht="15.75" x14ac:dyDescent="0.25"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Row],[Fecha]])</f>
        <v>44</v>
      </c>
      <c r="P107" s="26">
        <v>43770</v>
      </c>
      <c r="Q107" t="s">
        <v>28</v>
      </c>
      <c r="R107" s="8">
        <v>387360</v>
      </c>
      <c r="S107" s="8">
        <v>25727.859999999993</v>
      </c>
      <c r="T107" s="8"/>
    </row>
    <row r="108" spans="1:20" ht="15.75" x14ac:dyDescent="0.25"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Row],[Fecha]])</f>
        <v>49</v>
      </c>
      <c r="P108" s="26">
        <v>43800</v>
      </c>
      <c r="Q108" t="s">
        <v>28</v>
      </c>
      <c r="R108" s="8">
        <v>356040</v>
      </c>
      <c r="S108" s="8">
        <v>24447.340000000004</v>
      </c>
      <c r="T108" s="8"/>
    </row>
    <row r="109" spans="1:20" ht="15.75" x14ac:dyDescent="0.25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Row],[Fecha]])</f>
        <v>1</v>
      </c>
      <c r="P109" s="26">
        <v>43466</v>
      </c>
      <c r="Q109" t="s">
        <v>30</v>
      </c>
      <c r="R109" s="8">
        <v>447120</v>
      </c>
      <c r="S109" s="8">
        <v>27402.230000000003</v>
      </c>
      <c r="T109" s="8"/>
    </row>
    <row r="110" spans="1:20" ht="15.75" x14ac:dyDescent="0.25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Row],[Fecha]])</f>
        <v>5</v>
      </c>
      <c r="P110" s="26">
        <v>43497</v>
      </c>
      <c r="Q110" t="s">
        <v>30</v>
      </c>
      <c r="R110" s="8">
        <v>403560</v>
      </c>
      <c r="S110" s="8">
        <v>24757.989999999998</v>
      </c>
      <c r="T110" s="8"/>
    </row>
    <row r="111" spans="1:20" ht="15.75" x14ac:dyDescent="0.25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Row],[Fecha]])</f>
        <v>9</v>
      </c>
      <c r="P111" s="26">
        <v>43525</v>
      </c>
      <c r="Q111" t="s">
        <v>30</v>
      </c>
      <c r="R111" s="8">
        <v>428040</v>
      </c>
      <c r="S111" s="8">
        <v>26481.350000000006</v>
      </c>
      <c r="T111" s="8"/>
    </row>
    <row r="112" spans="1:20" ht="15.75" x14ac:dyDescent="0.25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Row],[Fecha]])</f>
        <v>14</v>
      </c>
      <c r="P112" s="26">
        <v>43556</v>
      </c>
      <c r="Q112" t="s">
        <v>30</v>
      </c>
      <c r="R112" s="8">
        <v>436680</v>
      </c>
      <c r="S112" s="8">
        <v>27190.210000000003</v>
      </c>
      <c r="T112" s="8"/>
    </row>
    <row r="113" spans="13:20" ht="15.75" x14ac:dyDescent="0.25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Row],[Fecha]])</f>
        <v>18</v>
      </c>
      <c r="P113" s="26">
        <v>43586</v>
      </c>
      <c r="Q113" t="s">
        <v>30</v>
      </c>
      <c r="R113" s="8">
        <v>437400</v>
      </c>
      <c r="S113" s="8">
        <v>26926.419999999995</v>
      </c>
      <c r="T113" s="8"/>
    </row>
    <row r="114" spans="13:20" ht="15.75" x14ac:dyDescent="0.25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Row],[Fecha]])</f>
        <v>22</v>
      </c>
      <c r="P114" s="26">
        <v>43617</v>
      </c>
      <c r="Q114" t="s">
        <v>30</v>
      </c>
      <c r="R114" s="8">
        <v>358200</v>
      </c>
      <c r="S114" s="8">
        <v>21828.27</v>
      </c>
      <c r="T114" s="8"/>
    </row>
    <row r="115" spans="13:20" ht="15.75" x14ac:dyDescent="0.25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Row],[Fecha]])</f>
        <v>27</v>
      </c>
      <c r="P115" s="26">
        <v>43647</v>
      </c>
      <c r="Q115" t="s">
        <v>30</v>
      </c>
      <c r="R115" s="8">
        <v>388800</v>
      </c>
      <c r="S115" s="8">
        <v>24004.66</v>
      </c>
      <c r="T115" s="8"/>
    </row>
    <row r="116" spans="13:20" ht="15.75" x14ac:dyDescent="0.25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Row],[Fecha]])</f>
        <v>31</v>
      </c>
      <c r="P116" s="26">
        <v>43678</v>
      </c>
      <c r="Q116" t="s">
        <v>30</v>
      </c>
      <c r="R116" s="8">
        <v>398880</v>
      </c>
      <c r="S116" s="8">
        <v>24787.850000000002</v>
      </c>
      <c r="T116" s="8"/>
    </row>
    <row r="117" spans="13:20" ht="15.75" x14ac:dyDescent="0.25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Row],[Fecha]])</f>
        <v>36</v>
      </c>
      <c r="P117" s="26">
        <v>43709</v>
      </c>
      <c r="Q117" t="s">
        <v>30</v>
      </c>
      <c r="R117" s="8">
        <v>331560</v>
      </c>
      <c r="S117" s="8">
        <v>20772.509999999998</v>
      </c>
      <c r="T117" s="8"/>
    </row>
    <row r="118" spans="13:20" ht="15.75" x14ac:dyDescent="0.25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Row],[Fecha]])</f>
        <v>40</v>
      </c>
      <c r="P118" s="26">
        <v>43739</v>
      </c>
      <c r="Q118" t="s">
        <v>30</v>
      </c>
      <c r="R118" s="8">
        <v>267480</v>
      </c>
      <c r="S118" s="8">
        <v>16829.159999999996</v>
      </c>
      <c r="T118" s="8"/>
    </row>
    <row r="119" spans="13:20" ht="15.75" x14ac:dyDescent="0.25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Row],[Fecha]])</f>
        <v>44</v>
      </c>
      <c r="P119" s="26">
        <v>43770</v>
      </c>
      <c r="Q119" t="s">
        <v>30</v>
      </c>
      <c r="R119" s="8">
        <v>96840</v>
      </c>
      <c r="S119" s="8">
        <v>6293.0399999999991</v>
      </c>
      <c r="T119" s="8"/>
    </row>
    <row r="120" spans="13:20" ht="15.75" x14ac:dyDescent="0.25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Row],[Fecha]])</f>
        <v>49</v>
      </c>
      <c r="P120" s="26">
        <v>43800</v>
      </c>
      <c r="Q120" t="s">
        <v>30</v>
      </c>
      <c r="R120" s="8">
        <v>308520</v>
      </c>
      <c r="S120" s="8">
        <v>20666.260000000002</v>
      </c>
      <c r="T120" s="8"/>
    </row>
    <row r="121" spans="13:20" ht="15.75" x14ac:dyDescent="0.25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Row],[Fecha]])</f>
        <v>1</v>
      </c>
      <c r="P121" s="26">
        <v>43466</v>
      </c>
      <c r="Q121" t="s">
        <v>31</v>
      </c>
      <c r="R121" s="8">
        <v>252360</v>
      </c>
      <c r="S121" s="8">
        <v>16695.370000000003</v>
      </c>
      <c r="T121" s="8"/>
    </row>
    <row r="122" spans="13:20" ht="15.75" x14ac:dyDescent="0.25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Row],[Fecha]])</f>
        <v>5</v>
      </c>
      <c r="P122" s="26">
        <v>43497</v>
      </c>
      <c r="Q122" t="s">
        <v>31</v>
      </c>
      <c r="R122" s="8">
        <v>220680</v>
      </c>
      <c r="S122" s="8">
        <v>14329.159999999998</v>
      </c>
      <c r="T122" s="8"/>
    </row>
    <row r="123" spans="13:20" ht="15.75" x14ac:dyDescent="0.25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Row],[Fecha]])</f>
        <v>9</v>
      </c>
      <c r="P123" s="26">
        <v>43525</v>
      </c>
      <c r="Q123" t="s">
        <v>31</v>
      </c>
      <c r="R123" s="8">
        <v>214560</v>
      </c>
      <c r="S123" s="8">
        <v>13600.780000000002</v>
      </c>
      <c r="T123" s="8"/>
    </row>
    <row r="124" spans="13:20" ht="15.75" x14ac:dyDescent="0.25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Row],[Fecha]])</f>
        <v>14</v>
      </c>
      <c r="P124" s="26">
        <v>43556</v>
      </c>
      <c r="Q124" t="s">
        <v>31</v>
      </c>
      <c r="R124" s="8">
        <v>124920</v>
      </c>
      <c r="S124" s="8">
        <v>7962.9999999999991</v>
      </c>
      <c r="T124" s="8"/>
    </row>
    <row r="125" spans="13:20" ht="15.75" x14ac:dyDescent="0.25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Row],[Fecha]])</f>
        <v>22</v>
      </c>
      <c r="P125" s="26">
        <v>43617</v>
      </c>
      <c r="Q125" t="s">
        <v>31</v>
      </c>
      <c r="R125" s="8">
        <v>187920</v>
      </c>
      <c r="S125" s="8">
        <v>8938.1400000000012</v>
      </c>
      <c r="T125" s="8"/>
    </row>
    <row r="126" spans="13:20" ht="15.75" x14ac:dyDescent="0.25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Row],[Fecha]])</f>
        <v>27</v>
      </c>
      <c r="P126" s="26">
        <v>43647</v>
      </c>
      <c r="Q126" t="s">
        <v>31</v>
      </c>
      <c r="R126" s="8">
        <v>449280</v>
      </c>
      <c r="S126" s="8">
        <v>23971.359999999997</v>
      </c>
      <c r="T126" s="8"/>
    </row>
    <row r="127" spans="13:20" ht="15.75" x14ac:dyDescent="0.25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Row],[Fecha]])</f>
        <v>31</v>
      </c>
      <c r="P127" s="26">
        <v>43678</v>
      </c>
      <c r="Q127" t="s">
        <v>31</v>
      </c>
      <c r="R127" s="8">
        <v>477360</v>
      </c>
      <c r="S127" s="8">
        <v>27185.469999999998</v>
      </c>
      <c r="T127" s="8"/>
    </row>
    <row r="128" spans="13:20" ht="15.75" x14ac:dyDescent="0.25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Row],[Fecha]])</f>
        <v>36</v>
      </c>
      <c r="P128" s="26">
        <v>43709</v>
      </c>
      <c r="Q128" t="s">
        <v>31</v>
      </c>
      <c r="R128" s="8">
        <v>412560</v>
      </c>
      <c r="S128" s="8">
        <v>24268.450000000004</v>
      </c>
      <c r="T128" s="8"/>
    </row>
    <row r="129" spans="13:20" ht="15.75" x14ac:dyDescent="0.25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Row],[Fecha]])</f>
        <v>40</v>
      </c>
      <c r="P129" s="26">
        <v>43739</v>
      </c>
      <c r="Q129" t="s">
        <v>31</v>
      </c>
      <c r="R129" s="8">
        <v>407880</v>
      </c>
      <c r="S129" s="8">
        <v>24147.349999999995</v>
      </c>
      <c r="T129" s="8"/>
    </row>
    <row r="130" spans="13:20" ht="15.75" x14ac:dyDescent="0.25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Row],[Fecha]])</f>
        <v>44</v>
      </c>
      <c r="P130" s="26">
        <v>43770</v>
      </c>
      <c r="Q130" t="s">
        <v>31</v>
      </c>
      <c r="R130" s="8">
        <v>433440</v>
      </c>
      <c r="S130" s="8">
        <v>26498.099999999991</v>
      </c>
      <c r="T130" s="8"/>
    </row>
    <row r="131" spans="13:20" ht="15.75" x14ac:dyDescent="0.25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Row],[Fecha]])</f>
        <v>49</v>
      </c>
      <c r="P131" s="26">
        <v>43800</v>
      </c>
      <c r="Q131" t="s">
        <v>31</v>
      </c>
      <c r="R131" s="8">
        <v>411120</v>
      </c>
      <c r="S131" s="8">
        <v>25352.920000000002</v>
      </c>
      <c r="T131" s="8"/>
    </row>
    <row r="132" spans="13:20" ht="15.75" x14ac:dyDescent="0.25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Row],[Fecha]])</f>
        <v>1</v>
      </c>
      <c r="P132" s="26">
        <v>43466</v>
      </c>
      <c r="Q132" t="s">
        <v>32</v>
      </c>
      <c r="R132" s="8">
        <v>320760</v>
      </c>
      <c r="S132" s="8">
        <v>21493.279999999995</v>
      </c>
      <c r="T132" s="8"/>
    </row>
    <row r="133" spans="13:20" ht="15.75" x14ac:dyDescent="0.25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Row],[Fecha]])</f>
        <v>5</v>
      </c>
      <c r="P133" s="26">
        <v>43497</v>
      </c>
      <c r="Q133" t="s">
        <v>32</v>
      </c>
      <c r="R133" s="8">
        <v>291960</v>
      </c>
      <c r="S133" s="8">
        <v>19237.099999999999</v>
      </c>
      <c r="T133" s="8"/>
    </row>
    <row r="134" spans="13:20" ht="15.75" x14ac:dyDescent="0.25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Row],[Fecha]])</f>
        <v>9</v>
      </c>
      <c r="P134" s="26">
        <v>43525</v>
      </c>
      <c r="Q134" t="s">
        <v>32</v>
      </c>
      <c r="R134" s="8">
        <v>303840</v>
      </c>
      <c r="S134" s="8">
        <v>19852.280000000002</v>
      </c>
      <c r="T134" s="8"/>
    </row>
    <row r="135" spans="13:20" ht="15.75" x14ac:dyDescent="0.25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Row],[Fecha]])</f>
        <v>14</v>
      </c>
      <c r="P135" s="26">
        <v>43556</v>
      </c>
      <c r="Q135" t="s">
        <v>32</v>
      </c>
      <c r="R135" s="8">
        <v>295200</v>
      </c>
      <c r="S135" s="8">
        <v>19113.5</v>
      </c>
      <c r="T135" s="8"/>
    </row>
    <row r="136" spans="13:20" ht="15.75" x14ac:dyDescent="0.25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Row],[Fecha]])</f>
        <v>18</v>
      </c>
      <c r="P136" s="26">
        <v>43586</v>
      </c>
      <c r="Q136" t="s">
        <v>32</v>
      </c>
      <c r="R136" s="8">
        <v>283680</v>
      </c>
      <c r="S136" s="8">
        <v>18314.41</v>
      </c>
      <c r="T136" s="8"/>
    </row>
    <row r="137" spans="13:20" ht="15.75" x14ac:dyDescent="0.25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Row],[Fecha]])</f>
        <v>22</v>
      </c>
      <c r="P137" s="26">
        <v>43617</v>
      </c>
      <c r="Q137" t="s">
        <v>32</v>
      </c>
      <c r="R137" s="8">
        <v>238320</v>
      </c>
      <c r="S137" s="8">
        <v>15201.720000000001</v>
      </c>
      <c r="T137" s="8"/>
    </row>
    <row r="138" spans="13:20" ht="15.75" x14ac:dyDescent="0.25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Row],[Fecha]])</f>
        <v>27</v>
      </c>
      <c r="P138" s="26">
        <v>43647</v>
      </c>
      <c r="Q138" t="s">
        <v>32</v>
      </c>
      <c r="R138" s="8">
        <v>252000</v>
      </c>
      <c r="S138" s="8">
        <v>16268.94</v>
      </c>
      <c r="T138" s="8"/>
    </row>
    <row r="139" spans="13:20" ht="15.75" x14ac:dyDescent="0.25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Row],[Fecha]])</f>
        <v>31</v>
      </c>
      <c r="P139" s="26">
        <v>43678</v>
      </c>
      <c r="Q139" t="s">
        <v>32</v>
      </c>
      <c r="R139" s="8">
        <v>165960</v>
      </c>
      <c r="S139" s="8">
        <v>10666.400000000003</v>
      </c>
      <c r="T139" s="8"/>
    </row>
    <row r="140" spans="13:20" ht="15.75" x14ac:dyDescent="0.25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Row],[Fecha]])</f>
        <v>40</v>
      </c>
      <c r="P140" s="26">
        <v>43739</v>
      </c>
      <c r="Q140" t="s">
        <v>32</v>
      </c>
      <c r="R140" s="8">
        <v>62280</v>
      </c>
      <c r="S140" s="8">
        <v>2996.8800000000015</v>
      </c>
      <c r="T140" s="8"/>
    </row>
    <row r="141" spans="13:20" ht="15.75" x14ac:dyDescent="0.25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Row],[Fecha]])</f>
        <v>44</v>
      </c>
      <c r="P141" s="26">
        <v>43770</v>
      </c>
      <c r="Q141" t="s">
        <v>32</v>
      </c>
      <c r="R141" s="8">
        <v>388440</v>
      </c>
      <c r="S141" s="8">
        <v>21161.23</v>
      </c>
      <c r="T141" s="8"/>
    </row>
    <row r="142" spans="13:20" ht="15.75" x14ac:dyDescent="0.25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Row],[Fecha]])</f>
        <v>49</v>
      </c>
      <c r="P142" s="26">
        <v>43800</v>
      </c>
      <c r="Q142" t="s">
        <v>32</v>
      </c>
      <c r="R142" s="8">
        <v>424800</v>
      </c>
      <c r="S142" s="8">
        <v>25341.510000000002</v>
      </c>
      <c r="T142" s="8"/>
    </row>
    <row r="143" spans="13:20" ht="15.75" x14ac:dyDescent="0.25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Row],[Fecha]])</f>
        <v>1</v>
      </c>
      <c r="P143" s="26">
        <v>43466</v>
      </c>
      <c r="Q143" t="s">
        <v>33</v>
      </c>
      <c r="R143" s="8">
        <v>362520</v>
      </c>
      <c r="S143" s="8">
        <v>24820.129999999997</v>
      </c>
      <c r="T143" s="8"/>
    </row>
    <row r="144" spans="13:20" ht="15.75" x14ac:dyDescent="0.25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Row],[Fecha]])</f>
        <v>5</v>
      </c>
      <c r="P144" s="26">
        <v>43497</v>
      </c>
      <c r="Q144" t="s">
        <v>33</v>
      </c>
      <c r="R144" s="8">
        <v>328680</v>
      </c>
      <c r="S144" s="8">
        <v>22102.32</v>
      </c>
      <c r="T144" s="8"/>
    </row>
    <row r="145" spans="13:20" ht="15.75" x14ac:dyDescent="0.25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Row],[Fecha]])</f>
        <v>9</v>
      </c>
      <c r="P145" s="26">
        <v>43525</v>
      </c>
      <c r="Q145" t="s">
        <v>33</v>
      </c>
      <c r="R145" s="8">
        <v>348480</v>
      </c>
      <c r="S145" s="8">
        <v>23212.57</v>
      </c>
      <c r="T145" s="8"/>
    </row>
    <row r="146" spans="13:20" ht="15.75" x14ac:dyDescent="0.25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Row],[Fecha]])</f>
        <v>14</v>
      </c>
      <c r="P146" s="26">
        <v>43556</v>
      </c>
      <c r="Q146" t="s">
        <v>33</v>
      </c>
      <c r="R146" s="8">
        <v>360720</v>
      </c>
      <c r="S146" s="8">
        <v>24182.260000000002</v>
      </c>
      <c r="T146" s="8"/>
    </row>
    <row r="147" spans="13:20" ht="15.75" x14ac:dyDescent="0.25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Row],[Fecha]])</f>
        <v>18</v>
      </c>
      <c r="P147" s="26">
        <v>43586</v>
      </c>
      <c r="Q147" t="s">
        <v>33</v>
      </c>
      <c r="R147" s="8">
        <v>358200</v>
      </c>
      <c r="S147" s="8">
        <v>23805.180000000004</v>
      </c>
      <c r="T147" s="8"/>
    </row>
    <row r="148" spans="13:20" ht="15.75" x14ac:dyDescent="0.25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Row],[Fecha]])</f>
        <v>22</v>
      </c>
      <c r="P148" s="26">
        <v>43617</v>
      </c>
      <c r="Q148" t="s">
        <v>33</v>
      </c>
      <c r="R148" s="8">
        <v>297000</v>
      </c>
      <c r="S148" s="8">
        <v>19387.839999999997</v>
      </c>
      <c r="T148" s="8"/>
    </row>
    <row r="149" spans="13:20" ht="15.75" x14ac:dyDescent="0.25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Row],[Fecha]])</f>
        <v>27</v>
      </c>
      <c r="P149" s="26">
        <v>43647</v>
      </c>
      <c r="Q149" t="s">
        <v>33</v>
      </c>
      <c r="R149" s="8">
        <v>312480</v>
      </c>
      <c r="S149" s="8">
        <v>20514.089999999997</v>
      </c>
      <c r="T149" s="8"/>
    </row>
    <row r="150" spans="13:20" ht="15.75" x14ac:dyDescent="0.25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Row],[Fecha]])</f>
        <v>31</v>
      </c>
      <c r="P150" s="26">
        <v>43678</v>
      </c>
      <c r="Q150" t="s">
        <v>33</v>
      </c>
      <c r="R150" s="8">
        <v>324720</v>
      </c>
      <c r="S150" s="8">
        <v>21055.049999999992</v>
      </c>
      <c r="T150" s="8"/>
    </row>
    <row r="151" spans="13:20" ht="15.75" x14ac:dyDescent="0.25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Row],[Fecha]])</f>
        <v>36</v>
      </c>
      <c r="P151" s="26">
        <v>43709</v>
      </c>
      <c r="Q151" t="s">
        <v>33</v>
      </c>
      <c r="R151" s="8">
        <v>259920</v>
      </c>
      <c r="S151" s="8">
        <v>16707.380000000005</v>
      </c>
      <c r="T151" s="8"/>
    </row>
    <row r="152" spans="13:20" ht="15.75" x14ac:dyDescent="0.25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Row],[Fecha]])</f>
        <v>40</v>
      </c>
      <c r="P152" s="26">
        <v>43739</v>
      </c>
      <c r="Q152" t="s">
        <v>33</v>
      </c>
      <c r="R152" s="8">
        <v>265680</v>
      </c>
      <c r="S152" s="8">
        <v>17471.370000000003</v>
      </c>
      <c r="T152" s="8"/>
    </row>
    <row r="153" spans="13:20" ht="15.75" x14ac:dyDescent="0.25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Row],[Fecha]])</f>
        <v>44</v>
      </c>
      <c r="P153" s="26">
        <v>43770</v>
      </c>
      <c r="Q153" t="s">
        <v>33</v>
      </c>
      <c r="R153" s="8">
        <v>247680</v>
      </c>
      <c r="S153" s="8">
        <v>16283.080000000002</v>
      </c>
      <c r="T153" s="8"/>
    </row>
    <row r="154" spans="13:20" ht="15.75" x14ac:dyDescent="0.25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Row],[Fecha]])</f>
        <v>1</v>
      </c>
      <c r="P154" s="26">
        <v>43466</v>
      </c>
      <c r="Q154" t="s">
        <v>34</v>
      </c>
      <c r="R154" s="8">
        <v>387360</v>
      </c>
      <c r="S154" s="8">
        <v>24730.610000000004</v>
      </c>
      <c r="T154" s="8"/>
    </row>
    <row r="155" spans="13:20" ht="15.75" x14ac:dyDescent="0.25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Row],[Fecha]])</f>
        <v>5</v>
      </c>
      <c r="P155" s="26">
        <v>43497</v>
      </c>
      <c r="Q155" t="s">
        <v>34</v>
      </c>
      <c r="R155" s="8">
        <v>352440</v>
      </c>
      <c r="S155" s="8">
        <v>22607.89</v>
      </c>
      <c r="T155" s="8"/>
    </row>
    <row r="156" spans="13:20" ht="15.75" x14ac:dyDescent="0.25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Row],[Fecha]])</f>
        <v>9</v>
      </c>
      <c r="P156" s="26">
        <v>43525</v>
      </c>
      <c r="Q156" t="s">
        <v>34</v>
      </c>
      <c r="R156" s="8">
        <v>349560</v>
      </c>
      <c r="S156" s="8">
        <v>21916.409999999996</v>
      </c>
      <c r="T156" s="8"/>
    </row>
    <row r="157" spans="13:20" ht="15.75" x14ac:dyDescent="0.25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Row],[Fecha]])</f>
        <v>14</v>
      </c>
      <c r="P157" s="26">
        <v>43556</v>
      </c>
      <c r="Q157" t="s">
        <v>34</v>
      </c>
      <c r="R157" s="8">
        <v>30600</v>
      </c>
      <c r="S157" s="8">
        <v>1783.3100000000002</v>
      </c>
      <c r="T157" s="8"/>
    </row>
    <row r="158" spans="13:20" ht="15.75" x14ac:dyDescent="0.25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Row],[Fecha]])</f>
        <v>18</v>
      </c>
      <c r="P158" s="26">
        <v>43586</v>
      </c>
      <c r="Q158" t="s">
        <v>34</v>
      </c>
      <c r="R158" s="8">
        <v>251640</v>
      </c>
      <c r="S158" s="8">
        <v>15547.470000000003</v>
      </c>
      <c r="T158" s="8"/>
    </row>
    <row r="159" spans="13:20" ht="15.75" x14ac:dyDescent="0.25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Row],[Fecha]])</f>
        <v>22</v>
      </c>
      <c r="P159" s="26">
        <v>43617</v>
      </c>
      <c r="Q159" t="s">
        <v>34</v>
      </c>
      <c r="R159" s="8">
        <v>293040</v>
      </c>
      <c r="S159" s="8">
        <v>18181.95</v>
      </c>
      <c r="T159" s="8"/>
    </row>
    <row r="160" spans="13:20" ht="15.75" x14ac:dyDescent="0.25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Row],[Fecha]])</f>
        <v>27</v>
      </c>
      <c r="P160" s="26">
        <v>43647</v>
      </c>
      <c r="Q160" t="s">
        <v>34</v>
      </c>
      <c r="R160" s="8">
        <v>343800</v>
      </c>
      <c r="S160" s="8">
        <v>21901.319999999992</v>
      </c>
      <c r="T160" s="8"/>
    </row>
    <row r="161" spans="13:20" ht="15.75" x14ac:dyDescent="0.25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Row],[Fecha]])</f>
        <v>31</v>
      </c>
      <c r="P161" s="26">
        <v>43678</v>
      </c>
      <c r="Q161" t="s">
        <v>34</v>
      </c>
      <c r="R161" s="8">
        <v>367560</v>
      </c>
      <c r="S161" s="8">
        <v>23151.190000000002</v>
      </c>
      <c r="T161" s="8"/>
    </row>
    <row r="162" spans="13:20" ht="15.75" x14ac:dyDescent="0.25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Row],[Fecha]])</f>
        <v>36</v>
      </c>
      <c r="P162" s="26">
        <v>43709</v>
      </c>
      <c r="Q162" t="s">
        <v>34</v>
      </c>
      <c r="R162" s="8">
        <v>297000</v>
      </c>
      <c r="S162" s="8">
        <v>18551.099999999999</v>
      </c>
      <c r="T162" s="8"/>
    </row>
    <row r="163" spans="13:20" ht="15.75" x14ac:dyDescent="0.25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Row],[Fecha]])</f>
        <v>40</v>
      </c>
      <c r="P163" s="26">
        <v>43739</v>
      </c>
      <c r="Q163" t="s">
        <v>34</v>
      </c>
      <c r="R163" s="8">
        <v>309240</v>
      </c>
      <c r="S163" s="8">
        <v>19612.199999999997</v>
      </c>
      <c r="T163" s="8"/>
    </row>
    <row r="164" spans="13:20" ht="15.75" x14ac:dyDescent="0.25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Row],[Fecha]])</f>
        <v>44</v>
      </c>
      <c r="P164" s="26">
        <v>43770</v>
      </c>
      <c r="Q164" t="s">
        <v>34</v>
      </c>
      <c r="R164" s="8">
        <v>328680</v>
      </c>
      <c r="S164" s="8">
        <v>20834.020000000004</v>
      </c>
      <c r="T164" s="8"/>
    </row>
    <row r="165" spans="13:20" ht="15.75" x14ac:dyDescent="0.25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Row],[Fecha]])</f>
        <v>49</v>
      </c>
      <c r="P165" s="26">
        <v>43800</v>
      </c>
      <c r="Q165" t="s">
        <v>34</v>
      </c>
      <c r="R165" s="8">
        <v>286920</v>
      </c>
      <c r="S165" s="8">
        <v>18233.150000000001</v>
      </c>
      <c r="T165" s="8"/>
    </row>
    <row r="166" spans="13:20" ht="15.75" x14ac:dyDescent="0.25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Row],[Fecha]])</f>
        <v>1</v>
      </c>
      <c r="P166" s="26">
        <v>43101</v>
      </c>
      <c r="Q166" t="s">
        <v>26</v>
      </c>
      <c r="R166" s="8">
        <v>127440</v>
      </c>
      <c r="S166" s="8">
        <v>8320.3000000000011</v>
      </c>
      <c r="T166" s="8"/>
    </row>
    <row r="167" spans="13:20" ht="15.75" x14ac:dyDescent="0.25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Row],[Fecha]])</f>
        <v>5</v>
      </c>
      <c r="P167" s="26">
        <v>43132</v>
      </c>
      <c r="Q167" t="s">
        <v>26</v>
      </c>
      <c r="R167" s="8">
        <v>107640</v>
      </c>
      <c r="S167" s="8">
        <v>6976.7199999999993</v>
      </c>
      <c r="T167" s="8"/>
    </row>
    <row r="168" spans="13:20" ht="15.75" x14ac:dyDescent="0.25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Row],[Fecha]])</f>
        <v>9</v>
      </c>
      <c r="P168" s="26">
        <v>43160</v>
      </c>
      <c r="Q168" t="s">
        <v>26</v>
      </c>
      <c r="R168" s="8">
        <v>75960</v>
      </c>
      <c r="S168" s="8">
        <v>4738.4799999999996</v>
      </c>
      <c r="T168" s="8"/>
    </row>
    <row r="169" spans="13:20" ht="15.75" x14ac:dyDescent="0.25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Row],[Fecha]])</f>
        <v>14</v>
      </c>
      <c r="P169" s="26">
        <v>43191</v>
      </c>
      <c r="Q169" t="s">
        <v>26</v>
      </c>
      <c r="R169" s="8">
        <v>19080</v>
      </c>
      <c r="S169" s="8">
        <v>1178.3699999999999</v>
      </c>
      <c r="T169" s="8"/>
    </row>
    <row r="170" spans="13:20" ht="15.75" x14ac:dyDescent="0.25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Row],[Fecha]])</f>
        <v>18</v>
      </c>
      <c r="P170" s="26">
        <v>43221</v>
      </c>
      <c r="Q170" t="s">
        <v>26</v>
      </c>
      <c r="R170" s="8">
        <v>95760</v>
      </c>
      <c r="S170" s="8">
        <v>6253.04</v>
      </c>
      <c r="T170" s="8"/>
    </row>
    <row r="171" spans="13:20" ht="15.75" x14ac:dyDescent="0.25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Row],[Fecha]])</f>
        <v>22</v>
      </c>
      <c r="P171" s="26">
        <v>43252</v>
      </c>
      <c r="Q171" t="s">
        <v>26</v>
      </c>
      <c r="R171" s="8">
        <v>105840</v>
      </c>
      <c r="S171" s="8">
        <v>6996.5599999999995</v>
      </c>
      <c r="T171" s="8"/>
    </row>
    <row r="172" spans="13:20" ht="15.75" x14ac:dyDescent="0.25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Row],[Fecha]])</f>
        <v>27</v>
      </c>
      <c r="P172" s="26">
        <v>43282</v>
      </c>
      <c r="Q172" t="s">
        <v>26</v>
      </c>
      <c r="R172" s="8">
        <v>113760</v>
      </c>
      <c r="S172" s="8">
        <v>7767.9800000000005</v>
      </c>
      <c r="T172" s="8"/>
    </row>
    <row r="173" spans="13:20" ht="15.75" x14ac:dyDescent="0.25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Row],[Fecha]])</f>
        <v>31</v>
      </c>
      <c r="P173" s="26">
        <v>43313</v>
      </c>
      <c r="Q173" t="s">
        <v>26</v>
      </c>
      <c r="R173" s="8">
        <v>99720</v>
      </c>
      <c r="S173" s="8">
        <v>6536.6399999999994</v>
      </c>
      <c r="T173" s="8"/>
    </row>
    <row r="174" spans="13:20" ht="15.75" x14ac:dyDescent="0.25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Row],[Fecha]])</f>
        <v>35</v>
      </c>
      <c r="P174" s="26">
        <v>43344</v>
      </c>
      <c r="Q174" t="s">
        <v>26</v>
      </c>
      <c r="R174" s="8">
        <v>100080</v>
      </c>
      <c r="S174" s="8">
        <v>6574.6</v>
      </c>
      <c r="T174" s="8"/>
    </row>
    <row r="175" spans="13:20" ht="15.75" x14ac:dyDescent="0.25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Row],[Fecha]])</f>
        <v>40</v>
      </c>
      <c r="P175" s="26">
        <v>43374</v>
      </c>
      <c r="Q175" t="s">
        <v>26</v>
      </c>
      <c r="R175" s="8">
        <v>115560</v>
      </c>
      <c r="S175" s="8">
        <v>7629.75</v>
      </c>
      <c r="T175" s="8"/>
    </row>
    <row r="176" spans="13:20" ht="15.75" x14ac:dyDescent="0.25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Row],[Fecha]])</f>
        <v>44</v>
      </c>
      <c r="P176" s="26">
        <v>43405</v>
      </c>
      <c r="Q176" t="s">
        <v>26</v>
      </c>
      <c r="R176" s="8">
        <v>89280</v>
      </c>
      <c r="S176" s="8">
        <v>6028.7699999999995</v>
      </c>
      <c r="T176" s="8"/>
    </row>
    <row r="177" spans="13:20" ht="15.75" x14ac:dyDescent="0.25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Row],[Fecha]])</f>
        <v>48</v>
      </c>
      <c r="P177" s="26">
        <v>43435</v>
      </c>
      <c r="Q177" t="s">
        <v>26</v>
      </c>
      <c r="R177" s="8">
        <v>106560</v>
      </c>
      <c r="S177" s="8">
        <v>7168.96</v>
      </c>
      <c r="T177" s="8"/>
    </row>
    <row r="178" spans="13:20" ht="15.75" x14ac:dyDescent="0.25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Row],[Fecha]])</f>
        <v>1</v>
      </c>
      <c r="P178" s="26">
        <v>43101</v>
      </c>
      <c r="Q178" t="s">
        <v>28</v>
      </c>
      <c r="R178" s="8">
        <v>319680</v>
      </c>
      <c r="S178" s="8">
        <v>21060.749999999996</v>
      </c>
      <c r="T178" s="8"/>
    </row>
    <row r="179" spans="13:20" ht="15.75" x14ac:dyDescent="0.25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Row],[Fecha]])</f>
        <v>5</v>
      </c>
      <c r="P179" s="26">
        <v>43132</v>
      </c>
      <c r="Q179" t="s">
        <v>28</v>
      </c>
      <c r="R179" s="8">
        <v>262800</v>
      </c>
      <c r="S179" s="8">
        <v>17044.78</v>
      </c>
      <c r="T179" s="8"/>
    </row>
    <row r="180" spans="13:20" ht="15.75" x14ac:dyDescent="0.25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Row],[Fecha]])</f>
        <v>9</v>
      </c>
      <c r="P180" s="26">
        <v>43160</v>
      </c>
      <c r="Q180" t="s">
        <v>28</v>
      </c>
      <c r="R180" s="8">
        <v>277200</v>
      </c>
      <c r="S180" s="8">
        <v>17487.400000000001</v>
      </c>
      <c r="T180" s="8"/>
    </row>
    <row r="181" spans="13:20" ht="15.75" x14ac:dyDescent="0.25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Row],[Fecha]])</f>
        <v>14</v>
      </c>
      <c r="P181" s="26">
        <v>43191</v>
      </c>
      <c r="Q181" t="s">
        <v>28</v>
      </c>
      <c r="R181" s="8">
        <v>250560</v>
      </c>
      <c r="S181" s="8">
        <v>15740.74</v>
      </c>
      <c r="T181" s="8"/>
    </row>
    <row r="182" spans="13:20" ht="15.75" x14ac:dyDescent="0.25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Row],[Fecha]])</f>
        <v>22</v>
      </c>
      <c r="P182" s="26">
        <v>43252</v>
      </c>
      <c r="Q182" t="s">
        <v>28</v>
      </c>
      <c r="R182" s="8">
        <v>45000</v>
      </c>
      <c r="S182" s="8">
        <v>2046.1800000000003</v>
      </c>
      <c r="T182" s="8"/>
    </row>
    <row r="183" spans="13:20" ht="15.75" x14ac:dyDescent="0.25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Row],[Fecha]])</f>
        <v>27</v>
      </c>
      <c r="P183" s="26">
        <v>43282</v>
      </c>
      <c r="Q183" t="s">
        <v>28</v>
      </c>
      <c r="R183" s="8">
        <v>388440</v>
      </c>
      <c r="S183" s="8">
        <v>20700.7</v>
      </c>
      <c r="T183" s="8"/>
    </row>
    <row r="184" spans="13:20" ht="15.75" x14ac:dyDescent="0.25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Row],[Fecha]])</f>
        <v>31</v>
      </c>
      <c r="P184" s="26">
        <v>43313</v>
      </c>
      <c r="Q184" t="s">
        <v>28</v>
      </c>
      <c r="R184" s="8">
        <v>473040</v>
      </c>
      <c r="S184" s="8">
        <v>27376.430000000004</v>
      </c>
      <c r="T184" s="8"/>
    </row>
    <row r="185" spans="13:20" ht="15.75" x14ac:dyDescent="0.25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Row],[Fecha]])</f>
        <v>35</v>
      </c>
      <c r="P185" s="26">
        <v>43344</v>
      </c>
      <c r="Q185" t="s">
        <v>28</v>
      </c>
      <c r="R185" s="8">
        <v>442440</v>
      </c>
      <c r="S185" s="8">
        <v>26681.629999999997</v>
      </c>
      <c r="T185" s="8"/>
    </row>
    <row r="186" spans="13:20" ht="15.75" x14ac:dyDescent="0.25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Row],[Fecha]])</f>
        <v>40</v>
      </c>
      <c r="P186" s="26">
        <v>43374</v>
      </c>
      <c r="Q186" t="s">
        <v>28</v>
      </c>
      <c r="R186" s="8">
        <v>423000</v>
      </c>
      <c r="S186" s="8">
        <v>26018.899999999998</v>
      </c>
      <c r="T186" s="8"/>
    </row>
    <row r="187" spans="13:20" ht="15.75" x14ac:dyDescent="0.25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Row],[Fecha]])</f>
        <v>44</v>
      </c>
      <c r="P187" s="26">
        <v>43405</v>
      </c>
      <c r="Q187" t="s">
        <v>28</v>
      </c>
      <c r="R187" s="8">
        <v>483480</v>
      </c>
      <c r="S187" s="8">
        <v>29762.560000000001</v>
      </c>
      <c r="T187" s="8"/>
    </row>
    <row r="188" spans="13:20" ht="15.75" x14ac:dyDescent="0.25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Row],[Fecha]])</f>
        <v>48</v>
      </c>
      <c r="P188" s="26">
        <v>43435</v>
      </c>
      <c r="Q188" t="s">
        <v>28</v>
      </c>
      <c r="R188" s="8">
        <v>439920</v>
      </c>
      <c r="S188" s="8">
        <v>27631.249999999996</v>
      </c>
      <c r="T188" s="8"/>
    </row>
    <row r="189" spans="13:20" ht="15.75" x14ac:dyDescent="0.25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Row],[Fecha]])</f>
        <v>1</v>
      </c>
      <c r="P189" s="26">
        <v>43101</v>
      </c>
      <c r="Q189" t="s">
        <v>30</v>
      </c>
      <c r="R189" s="8">
        <v>377280</v>
      </c>
      <c r="S189" s="8">
        <v>25714.21</v>
      </c>
      <c r="T189" s="8"/>
    </row>
    <row r="190" spans="13:20" ht="15.75" x14ac:dyDescent="0.25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Row],[Fecha]])</f>
        <v>5</v>
      </c>
      <c r="P190" s="26">
        <v>43132</v>
      </c>
      <c r="Q190" t="s">
        <v>30</v>
      </c>
      <c r="R190" s="8">
        <v>323280</v>
      </c>
      <c r="S190" s="8">
        <v>22703.38</v>
      </c>
      <c r="T190" s="8"/>
    </row>
    <row r="191" spans="13:20" ht="15.75" x14ac:dyDescent="0.25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Row],[Fecha]])</f>
        <v>9</v>
      </c>
      <c r="P191" s="26">
        <v>43160</v>
      </c>
      <c r="Q191" t="s">
        <v>30</v>
      </c>
      <c r="R191" s="8">
        <v>336960</v>
      </c>
      <c r="S191" s="8">
        <v>21139.170000000002</v>
      </c>
      <c r="T191" s="8"/>
    </row>
    <row r="192" spans="13:20" ht="15.75" x14ac:dyDescent="0.25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Row],[Fecha]])</f>
        <v>14</v>
      </c>
      <c r="P192" s="26">
        <v>43191</v>
      </c>
      <c r="Q192" t="s">
        <v>30</v>
      </c>
      <c r="R192" s="8">
        <v>326520</v>
      </c>
      <c r="S192" s="8">
        <v>20310.239999999998</v>
      </c>
      <c r="T192" s="8"/>
    </row>
    <row r="193" spans="13:20" ht="15.75" x14ac:dyDescent="0.25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Row],[Fecha]])</f>
        <v>18</v>
      </c>
      <c r="P193" s="26">
        <v>43221</v>
      </c>
      <c r="Q193" t="s">
        <v>30</v>
      </c>
      <c r="R193" s="8">
        <v>347400</v>
      </c>
      <c r="S193" s="8">
        <v>23892.820000000003</v>
      </c>
      <c r="T193" s="8"/>
    </row>
    <row r="194" spans="13:20" ht="15.75" x14ac:dyDescent="0.25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Row],[Fecha]])</f>
        <v>22</v>
      </c>
      <c r="P194" s="26">
        <v>43252</v>
      </c>
      <c r="Q194" t="s">
        <v>30</v>
      </c>
      <c r="R194" s="8">
        <v>304560</v>
      </c>
      <c r="S194" s="8">
        <v>19963.650000000001</v>
      </c>
      <c r="T194" s="8"/>
    </row>
    <row r="195" spans="13:20" ht="15.75" x14ac:dyDescent="0.25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Row],[Fecha]])</f>
        <v>27</v>
      </c>
      <c r="P195" s="26">
        <v>43282</v>
      </c>
      <c r="Q195" t="s">
        <v>30</v>
      </c>
      <c r="R195" s="8">
        <v>296280</v>
      </c>
      <c r="S195" s="8">
        <v>19222.789999999994</v>
      </c>
      <c r="T195" s="8"/>
    </row>
    <row r="196" spans="13:20" ht="15.75" x14ac:dyDescent="0.25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Row],[Fecha]])</f>
        <v>31</v>
      </c>
      <c r="P196" s="26">
        <v>43313</v>
      </c>
      <c r="Q196" t="s">
        <v>30</v>
      </c>
      <c r="R196" s="8">
        <v>300600</v>
      </c>
      <c r="S196" s="8">
        <v>19588.899999999998</v>
      </c>
      <c r="T196" s="8"/>
    </row>
    <row r="197" spans="13:20" ht="15.75" x14ac:dyDescent="0.25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Row],[Fecha]])</f>
        <v>35</v>
      </c>
      <c r="P197" s="26">
        <v>43344</v>
      </c>
      <c r="Q197" t="s">
        <v>30</v>
      </c>
      <c r="R197" s="8">
        <v>113040</v>
      </c>
      <c r="S197" s="8">
        <v>7456.3000000000011</v>
      </c>
      <c r="T197" s="8"/>
    </row>
    <row r="198" spans="13:20" ht="15.75" x14ac:dyDescent="0.25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Row],[Fecha]])</f>
        <v>40</v>
      </c>
      <c r="P198" s="26">
        <v>43374</v>
      </c>
      <c r="Q198" t="s">
        <v>30</v>
      </c>
      <c r="R198" s="8">
        <v>37800</v>
      </c>
      <c r="S198" s="8">
        <v>1756.81</v>
      </c>
      <c r="T198" s="8"/>
    </row>
    <row r="199" spans="13:20" ht="15.75" x14ac:dyDescent="0.25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Row],[Fecha]])</f>
        <v>44</v>
      </c>
      <c r="P199" s="26">
        <v>43405</v>
      </c>
      <c r="Q199" t="s">
        <v>30</v>
      </c>
      <c r="R199" s="8">
        <v>378720</v>
      </c>
      <c r="S199" s="8">
        <v>20814.560000000001</v>
      </c>
      <c r="T199" s="8"/>
    </row>
    <row r="200" spans="13:20" ht="15.75" x14ac:dyDescent="0.25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Row],[Fecha]])</f>
        <v>48</v>
      </c>
      <c r="P200" s="26">
        <v>43435</v>
      </c>
      <c r="Q200" t="s">
        <v>30</v>
      </c>
      <c r="R200" s="8">
        <v>438480</v>
      </c>
      <c r="S200" s="8">
        <v>25892.539999999997</v>
      </c>
      <c r="T200" s="8"/>
    </row>
    <row r="201" spans="13:20" ht="15.75" x14ac:dyDescent="0.25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Row],[Fecha]])</f>
        <v>1</v>
      </c>
      <c r="P201" s="26">
        <v>43101</v>
      </c>
      <c r="Q201" t="s">
        <v>31</v>
      </c>
      <c r="R201" s="8">
        <v>394920</v>
      </c>
      <c r="S201" s="8">
        <v>25811.309999999987</v>
      </c>
      <c r="T201" s="8"/>
    </row>
    <row r="202" spans="13:20" ht="15.75" x14ac:dyDescent="0.25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Row],[Fecha]])</f>
        <v>5</v>
      </c>
      <c r="P202" s="26">
        <v>43132</v>
      </c>
      <c r="Q202" t="s">
        <v>31</v>
      </c>
      <c r="R202" s="8">
        <v>332280</v>
      </c>
      <c r="S202" s="8">
        <v>20930.090000000004</v>
      </c>
      <c r="T202" s="8"/>
    </row>
    <row r="203" spans="13:20" ht="15.75" x14ac:dyDescent="0.25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Row],[Fecha]])</f>
        <v>9</v>
      </c>
      <c r="P203" s="26">
        <v>43160</v>
      </c>
      <c r="Q203" t="s">
        <v>31</v>
      </c>
      <c r="R203" s="8">
        <v>354960</v>
      </c>
      <c r="S203" s="8">
        <v>22634.699999999997</v>
      </c>
      <c r="T203" s="8"/>
    </row>
    <row r="204" spans="13:20" ht="15.75" x14ac:dyDescent="0.25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Row],[Fecha]])</f>
        <v>14</v>
      </c>
      <c r="P204" s="26">
        <v>43191</v>
      </c>
      <c r="Q204" t="s">
        <v>31</v>
      </c>
      <c r="R204" s="8">
        <v>266760</v>
      </c>
      <c r="S204" s="8">
        <v>15968.12</v>
      </c>
      <c r="T204" s="8"/>
    </row>
    <row r="205" spans="13:20" ht="15.75" x14ac:dyDescent="0.25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Row],[Fecha]])</f>
        <v>18</v>
      </c>
      <c r="P205" s="26">
        <v>43221</v>
      </c>
      <c r="Q205" t="s">
        <v>31</v>
      </c>
      <c r="R205" s="8">
        <v>92520</v>
      </c>
      <c r="S205" s="8">
        <v>5715.92</v>
      </c>
      <c r="T205" s="8"/>
    </row>
    <row r="206" spans="13:20" ht="15.75" x14ac:dyDescent="0.25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Row],[Fecha]])</f>
        <v>22</v>
      </c>
      <c r="P206" s="26">
        <v>43252</v>
      </c>
      <c r="Q206" t="s">
        <v>31</v>
      </c>
      <c r="R206" s="8">
        <v>281880</v>
      </c>
      <c r="S206" s="8">
        <v>17967.28</v>
      </c>
      <c r="T206" s="8"/>
    </row>
    <row r="207" spans="13:20" ht="15.75" x14ac:dyDescent="0.25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Row],[Fecha]])</f>
        <v>27</v>
      </c>
      <c r="P207" s="26">
        <v>43282</v>
      </c>
      <c r="Q207" t="s">
        <v>31</v>
      </c>
      <c r="R207" s="8">
        <v>290520</v>
      </c>
      <c r="S207" s="8">
        <v>18925.230000000003</v>
      </c>
      <c r="T207" s="8"/>
    </row>
    <row r="208" spans="13:20" ht="15.75" x14ac:dyDescent="0.25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Row],[Fecha]])</f>
        <v>31</v>
      </c>
      <c r="P208" s="26">
        <v>43313</v>
      </c>
      <c r="Q208" t="s">
        <v>31</v>
      </c>
      <c r="R208" s="8">
        <v>315720</v>
      </c>
      <c r="S208" s="8">
        <v>20934.960000000003</v>
      </c>
      <c r="T208" s="8"/>
    </row>
    <row r="209" spans="13:20" ht="15.75" x14ac:dyDescent="0.25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Row],[Fecha]])</f>
        <v>35</v>
      </c>
      <c r="P209" s="26">
        <v>43344</v>
      </c>
      <c r="Q209" t="s">
        <v>31</v>
      </c>
      <c r="R209" s="8">
        <v>292320</v>
      </c>
      <c r="S209" s="8">
        <v>19356.729999999996</v>
      </c>
      <c r="T209" s="8"/>
    </row>
    <row r="210" spans="13:20" ht="15.75" x14ac:dyDescent="0.25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Row],[Fecha]])</f>
        <v>40</v>
      </c>
      <c r="P210" s="26">
        <v>43374</v>
      </c>
      <c r="Q210" t="s">
        <v>31</v>
      </c>
      <c r="R210" s="8">
        <v>267120</v>
      </c>
      <c r="S210" s="8">
        <v>17532.260000000002</v>
      </c>
      <c r="T210" s="8"/>
    </row>
    <row r="211" spans="13:20" ht="15.75" x14ac:dyDescent="0.25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Row],[Fecha]])</f>
        <v>44</v>
      </c>
      <c r="P211" s="26">
        <v>43405</v>
      </c>
      <c r="Q211" t="s">
        <v>31</v>
      </c>
      <c r="R211" s="8">
        <v>294840</v>
      </c>
      <c r="S211" s="8">
        <v>19159.22</v>
      </c>
      <c r="T211" s="8"/>
    </row>
    <row r="212" spans="13:20" ht="15.75" x14ac:dyDescent="0.25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Row],[Fecha]])</f>
        <v>48</v>
      </c>
      <c r="P212" s="26">
        <v>43435</v>
      </c>
      <c r="Q212" t="s">
        <v>31</v>
      </c>
      <c r="R212" s="8">
        <v>259560</v>
      </c>
      <c r="S212" s="8">
        <v>17182.519999999997</v>
      </c>
      <c r="T212" s="8"/>
    </row>
    <row r="213" spans="13:20" ht="15.75" x14ac:dyDescent="0.25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Row],[Fecha]])</f>
        <v>1</v>
      </c>
      <c r="P213" s="26">
        <v>43101</v>
      </c>
      <c r="Q213" t="s">
        <v>32</v>
      </c>
      <c r="R213" s="8">
        <v>443160</v>
      </c>
      <c r="S213" s="8">
        <v>27647.039999999997</v>
      </c>
      <c r="T213" s="8"/>
    </row>
    <row r="214" spans="13:20" ht="15.75" x14ac:dyDescent="0.25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Row],[Fecha]])</f>
        <v>5</v>
      </c>
      <c r="P214" s="26">
        <v>43132</v>
      </c>
      <c r="Q214" t="s">
        <v>32</v>
      </c>
      <c r="R214" s="8">
        <v>376200</v>
      </c>
      <c r="S214" s="8">
        <v>23591.3</v>
      </c>
      <c r="T214" s="8"/>
    </row>
    <row r="215" spans="13:20" ht="15.75" x14ac:dyDescent="0.25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Row],[Fecha]])</f>
        <v>9</v>
      </c>
      <c r="P215" s="26">
        <v>43160</v>
      </c>
      <c r="Q215" t="s">
        <v>32</v>
      </c>
      <c r="R215" s="8">
        <v>415080</v>
      </c>
      <c r="S215" s="8">
        <v>25939.33</v>
      </c>
      <c r="T215" s="8"/>
    </row>
    <row r="216" spans="13:20" ht="15.75" x14ac:dyDescent="0.25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Row],[Fecha]])</f>
        <v>14</v>
      </c>
      <c r="P216" s="26">
        <v>43191</v>
      </c>
      <c r="Q216" t="s">
        <v>32</v>
      </c>
      <c r="R216" s="8">
        <v>338040</v>
      </c>
      <c r="S216" s="8">
        <v>20156.629999999997</v>
      </c>
      <c r="T216" s="8"/>
    </row>
    <row r="217" spans="13:20" ht="15.75" x14ac:dyDescent="0.25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Row],[Fecha]])</f>
        <v>18</v>
      </c>
      <c r="P217" s="26">
        <v>43221</v>
      </c>
      <c r="Q217" t="s">
        <v>32</v>
      </c>
      <c r="R217" s="8">
        <v>398160</v>
      </c>
      <c r="S217" s="8">
        <v>25222.920000000002</v>
      </c>
      <c r="T217" s="8"/>
    </row>
    <row r="218" spans="13:20" ht="15.75" x14ac:dyDescent="0.25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Row],[Fecha]])</f>
        <v>22</v>
      </c>
      <c r="P218" s="26">
        <v>43252</v>
      </c>
      <c r="Q218" t="s">
        <v>32</v>
      </c>
      <c r="R218" s="8">
        <v>347040</v>
      </c>
      <c r="S218" s="8">
        <v>21963.690000000002</v>
      </c>
      <c r="T218" s="8"/>
    </row>
    <row r="219" spans="13:20" ht="15.75" x14ac:dyDescent="0.25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Row],[Fecha]])</f>
        <v>27</v>
      </c>
      <c r="P219" s="26">
        <v>43282</v>
      </c>
      <c r="Q219" t="s">
        <v>32</v>
      </c>
      <c r="R219" s="8">
        <v>307440</v>
      </c>
      <c r="S219" s="8">
        <v>19384.390000000003</v>
      </c>
      <c r="T219" s="8"/>
    </row>
    <row r="220" spans="13:20" ht="15.75" x14ac:dyDescent="0.25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Row],[Fecha]])</f>
        <v>31</v>
      </c>
      <c r="P220" s="26">
        <v>43313</v>
      </c>
      <c r="Q220" t="s">
        <v>32</v>
      </c>
      <c r="R220" s="8">
        <v>106920</v>
      </c>
      <c r="S220" s="8">
        <v>6805.1</v>
      </c>
      <c r="T220" s="8"/>
    </row>
    <row r="221" spans="13:20" ht="15.75" x14ac:dyDescent="0.25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Row],[Fecha]])</f>
        <v>35</v>
      </c>
      <c r="P221" s="26">
        <v>43344</v>
      </c>
      <c r="Q221" t="s">
        <v>32</v>
      </c>
      <c r="R221" s="8">
        <v>326520</v>
      </c>
      <c r="S221" s="8">
        <v>21344.880000000005</v>
      </c>
      <c r="T221" s="8"/>
    </row>
    <row r="222" spans="13:20" ht="15.75" x14ac:dyDescent="0.25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Row],[Fecha]])</f>
        <v>40</v>
      </c>
      <c r="P222" s="26">
        <v>43374</v>
      </c>
      <c r="Q222" t="s">
        <v>32</v>
      </c>
      <c r="R222" s="8">
        <v>321120</v>
      </c>
      <c r="S222" s="8">
        <v>20886.239999999998</v>
      </c>
      <c r="T222" s="8"/>
    </row>
    <row r="223" spans="13:20" ht="15.75" x14ac:dyDescent="0.25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Row],[Fecha]])</f>
        <v>44</v>
      </c>
      <c r="P223" s="26">
        <v>43405</v>
      </c>
      <c r="Q223" t="s">
        <v>32</v>
      </c>
      <c r="R223" s="8">
        <v>369720</v>
      </c>
      <c r="S223" s="8">
        <v>24347.879999999997</v>
      </c>
      <c r="T223" s="8"/>
    </row>
    <row r="224" spans="13:20" ht="15.75" x14ac:dyDescent="0.25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Row],[Fecha]])</f>
        <v>48</v>
      </c>
      <c r="P224" s="26">
        <v>43435</v>
      </c>
      <c r="Q224" t="s">
        <v>32</v>
      </c>
      <c r="R224" s="8">
        <v>325800</v>
      </c>
      <c r="S224" s="8">
        <v>22733.800000000003</v>
      </c>
      <c r="T224" s="8"/>
    </row>
    <row r="225" spans="13:20" ht="15.75" x14ac:dyDescent="0.25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Row],[Fecha]])</f>
        <v>1</v>
      </c>
      <c r="P225" s="26">
        <v>43101</v>
      </c>
      <c r="Q225" t="s">
        <v>33</v>
      </c>
      <c r="R225" s="8">
        <v>465840</v>
      </c>
      <c r="S225" s="8">
        <v>28743.309999999998</v>
      </c>
      <c r="T225" s="8"/>
    </row>
    <row r="226" spans="13:20" ht="15.75" x14ac:dyDescent="0.25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Row],[Fecha]])</f>
        <v>5</v>
      </c>
      <c r="P226" s="26">
        <v>43132</v>
      </c>
      <c r="Q226" t="s">
        <v>33</v>
      </c>
      <c r="R226" s="8">
        <v>404280</v>
      </c>
      <c r="S226" s="8">
        <v>25448.760000000006</v>
      </c>
      <c r="T226" s="8"/>
    </row>
    <row r="227" spans="13:20" ht="15.75" x14ac:dyDescent="0.25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Row],[Fecha]])</f>
        <v>9</v>
      </c>
      <c r="P227" s="26">
        <v>43160</v>
      </c>
      <c r="Q227" t="s">
        <v>33</v>
      </c>
      <c r="R227" s="8">
        <v>438840</v>
      </c>
      <c r="S227" s="8">
        <v>26680.84</v>
      </c>
      <c r="T227" s="8"/>
    </row>
    <row r="228" spans="13:20" ht="15.75" x14ac:dyDescent="0.25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Row],[Fecha]])</f>
        <v>14</v>
      </c>
      <c r="P228" s="26">
        <v>43191</v>
      </c>
      <c r="Q228" t="s">
        <v>33</v>
      </c>
      <c r="R228" s="8">
        <v>369720</v>
      </c>
      <c r="S228" s="8">
        <v>22113.140000000003</v>
      </c>
      <c r="T228" s="8"/>
    </row>
    <row r="229" spans="13:20" ht="15.75" x14ac:dyDescent="0.25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Row],[Fecha]])</f>
        <v>18</v>
      </c>
      <c r="P229" s="26">
        <v>43221</v>
      </c>
      <c r="Q229" t="s">
        <v>33</v>
      </c>
      <c r="R229" s="8">
        <v>433800</v>
      </c>
      <c r="S229" s="8">
        <v>27657.709999999995</v>
      </c>
      <c r="T229" s="8"/>
    </row>
    <row r="230" spans="13:20" ht="15.75" x14ac:dyDescent="0.25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Row],[Fecha]])</f>
        <v>22</v>
      </c>
      <c r="P230" s="26">
        <v>43252</v>
      </c>
      <c r="Q230" t="s">
        <v>33</v>
      </c>
      <c r="R230" s="8">
        <v>382320</v>
      </c>
      <c r="S230" s="8">
        <v>24368.299999999996</v>
      </c>
      <c r="T230" s="8"/>
    </row>
    <row r="231" spans="13:20" ht="15.75" x14ac:dyDescent="0.25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Row],[Fecha]])</f>
        <v>27</v>
      </c>
      <c r="P231" s="26">
        <v>43282</v>
      </c>
      <c r="Q231" t="s">
        <v>33</v>
      </c>
      <c r="R231" s="8">
        <v>390960</v>
      </c>
      <c r="S231" s="8">
        <v>24632.839999999997</v>
      </c>
      <c r="T231" s="8"/>
    </row>
    <row r="232" spans="13:20" ht="15.75" x14ac:dyDescent="0.25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Row],[Fecha]])</f>
        <v>31</v>
      </c>
      <c r="P232" s="26">
        <v>43313</v>
      </c>
      <c r="Q232" t="s">
        <v>33</v>
      </c>
      <c r="R232" s="8">
        <v>404640</v>
      </c>
      <c r="S232" s="8">
        <v>25589.840000000007</v>
      </c>
      <c r="T232" s="8"/>
    </row>
    <row r="233" spans="13:20" ht="15.75" x14ac:dyDescent="0.25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Row],[Fecha]])</f>
        <v>35</v>
      </c>
      <c r="P233" s="26">
        <v>43344</v>
      </c>
      <c r="Q233" t="s">
        <v>33</v>
      </c>
      <c r="R233" s="8">
        <v>374400</v>
      </c>
      <c r="S233" s="8">
        <v>24188.920000000006</v>
      </c>
      <c r="T233" s="8"/>
    </row>
    <row r="234" spans="13:20" ht="15.75" x14ac:dyDescent="0.25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Row],[Fecha]])</f>
        <v>40</v>
      </c>
      <c r="P234" s="26">
        <v>43374</v>
      </c>
      <c r="Q234" t="s">
        <v>33</v>
      </c>
      <c r="R234" s="8">
        <v>352440</v>
      </c>
      <c r="S234" s="8">
        <v>23127.670000000002</v>
      </c>
      <c r="T234" s="8"/>
    </row>
    <row r="235" spans="13:20" ht="15.75" x14ac:dyDescent="0.25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Row],[Fecha]])</f>
        <v>44</v>
      </c>
      <c r="P235" s="26">
        <v>43405</v>
      </c>
      <c r="Q235" t="s">
        <v>33</v>
      </c>
      <c r="R235" s="8">
        <v>150480</v>
      </c>
      <c r="S235" s="8">
        <v>10561.63</v>
      </c>
      <c r="T235" s="8"/>
    </row>
    <row r="236" spans="13:20" ht="15.75" x14ac:dyDescent="0.25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Row],[Fecha]])</f>
        <v>48</v>
      </c>
      <c r="P236" s="26">
        <v>43435</v>
      </c>
      <c r="Q236" t="s">
        <v>33</v>
      </c>
      <c r="R236" s="8">
        <v>189720</v>
      </c>
      <c r="S236" s="8">
        <v>13751.759999999997</v>
      </c>
      <c r="T236" s="8"/>
    </row>
    <row r="237" spans="13:20" ht="15.75" x14ac:dyDescent="0.25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Row],[Fecha]])</f>
        <v>1</v>
      </c>
      <c r="P237" s="26">
        <v>43101</v>
      </c>
      <c r="Q237" t="s">
        <v>34</v>
      </c>
      <c r="R237" s="8">
        <v>96480</v>
      </c>
      <c r="S237" s="8">
        <v>6304.0199999999995</v>
      </c>
      <c r="T237" s="8"/>
    </row>
    <row r="238" spans="13:20" ht="15.75" x14ac:dyDescent="0.25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Row],[Fecha]])</f>
        <v>5</v>
      </c>
      <c r="P238" s="26">
        <v>43132</v>
      </c>
      <c r="Q238" t="s">
        <v>34</v>
      </c>
      <c r="R238" s="8">
        <v>5040</v>
      </c>
      <c r="S238" s="8">
        <v>209.1</v>
      </c>
      <c r="T238" s="8"/>
    </row>
    <row r="239" spans="13:20" ht="15.75" x14ac:dyDescent="0.25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Row],[Fecha]])</f>
        <v>9</v>
      </c>
      <c r="P239" s="26">
        <v>43160</v>
      </c>
      <c r="Q239" t="s">
        <v>34</v>
      </c>
      <c r="R239" s="8">
        <v>347040</v>
      </c>
      <c r="S239" s="8">
        <v>17831.580000000005</v>
      </c>
      <c r="T239" s="8"/>
    </row>
    <row r="240" spans="13:20" ht="15.75" x14ac:dyDescent="0.25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Row],[Fecha]])</f>
        <v>14</v>
      </c>
      <c r="P240" s="26">
        <v>43191</v>
      </c>
      <c r="Q240" t="s">
        <v>34</v>
      </c>
      <c r="R240" s="8">
        <v>460800</v>
      </c>
      <c r="S240" s="8">
        <v>26120.169999999995</v>
      </c>
      <c r="T240" s="8"/>
    </row>
    <row r="241" spans="13:20" ht="15.75" x14ac:dyDescent="0.25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Row],[Fecha]])</f>
        <v>18</v>
      </c>
      <c r="P241" s="26">
        <v>43221</v>
      </c>
      <c r="Q241" t="s">
        <v>34</v>
      </c>
      <c r="R241" s="8">
        <v>469800</v>
      </c>
      <c r="S241" s="8">
        <v>27530.070000000003</v>
      </c>
      <c r="T241" s="8"/>
    </row>
    <row r="242" spans="13:20" ht="15.75" x14ac:dyDescent="0.25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Row],[Fecha]])</f>
        <v>22</v>
      </c>
      <c r="P242" s="26">
        <v>43252</v>
      </c>
      <c r="Q242" t="s">
        <v>34</v>
      </c>
      <c r="R242" s="8">
        <v>421920</v>
      </c>
      <c r="S242" s="8">
        <v>25356.67</v>
      </c>
      <c r="T242" s="8"/>
    </row>
    <row r="243" spans="13:20" ht="15.75" x14ac:dyDescent="0.25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Row],[Fecha]])</f>
        <v>27</v>
      </c>
      <c r="P243" s="26">
        <v>43282</v>
      </c>
      <c r="Q243" t="s">
        <v>34</v>
      </c>
      <c r="R243" s="8">
        <v>433080</v>
      </c>
      <c r="S243" s="8">
        <v>26452.559999999994</v>
      </c>
      <c r="T243" s="8"/>
    </row>
    <row r="244" spans="13:20" ht="15.75" x14ac:dyDescent="0.25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Row],[Fecha]])</f>
        <v>31</v>
      </c>
      <c r="P244" s="26">
        <v>43313</v>
      </c>
      <c r="Q244" t="s">
        <v>34</v>
      </c>
      <c r="R244" s="8">
        <v>457560</v>
      </c>
      <c r="S244" s="8">
        <v>28106.670000000002</v>
      </c>
      <c r="T244" s="8"/>
    </row>
    <row r="245" spans="13:20" ht="15.75" x14ac:dyDescent="0.25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Row],[Fecha]])</f>
        <v>35</v>
      </c>
      <c r="P245" s="26">
        <v>43344</v>
      </c>
      <c r="Q245" t="s">
        <v>34</v>
      </c>
      <c r="R245" s="8">
        <v>426600</v>
      </c>
      <c r="S245" s="8">
        <v>26049.070000000003</v>
      </c>
      <c r="T245" s="8"/>
    </row>
    <row r="246" spans="13:20" ht="15.75" x14ac:dyDescent="0.25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Row],[Fecha]])</f>
        <v>40</v>
      </c>
      <c r="P246" s="26">
        <v>43374</v>
      </c>
      <c r="Q246" t="s">
        <v>34</v>
      </c>
      <c r="R246" s="8">
        <v>395280</v>
      </c>
      <c r="S246" s="8">
        <v>24511.53</v>
      </c>
      <c r="T246" s="8"/>
    </row>
    <row r="247" spans="13:20" ht="15.75" x14ac:dyDescent="0.25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Row],[Fecha]])</f>
        <v>44</v>
      </c>
      <c r="P247" s="26">
        <v>43405</v>
      </c>
      <c r="Q247" t="s">
        <v>34</v>
      </c>
      <c r="R247" s="8">
        <v>444240</v>
      </c>
      <c r="S247" s="8">
        <v>27749.679999999993</v>
      </c>
      <c r="T247" s="8"/>
    </row>
    <row r="248" spans="13:20" ht="15.75" x14ac:dyDescent="0.25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Row],[Fecha]])</f>
        <v>48</v>
      </c>
      <c r="P248" s="26">
        <v>43435</v>
      </c>
      <c r="Q248" t="s">
        <v>34</v>
      </c>
      <c r="R248" s="8">
        <v>394200</v>
      </c>
      <c r="S248" s="8">
        <v>24792.839999999997</v>
      </c>
      <c r="T248" s="8"/>
    </row>
  </sheetData>
  <mergeCells count="6">
    <mergeCell ref="AO2:AT2"/>
    <mergeCell ref="D1:AT1"/>
    <mergeCell ref="E2:K2"/>
    <mergeCell ref="M2:T2"/>
    <mergeCell ref="Y2:AB2"/>
    <mergeCell ref="AG2:AJ2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90FD62A-F1E4-49CF-A081-798E30152890}">
          <x14:formula1>
            <xm:f>ListasHuevo!$A$2:$A$4</xm:f>
          </x14:formula1>
          <xm:sqref>E4:E106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F44612F1-4D87-4FE9-B763-000575E0877B}">
          <x14:formula1>
            <xm:f>ListasHuevo!$E$2:$E$6</xm:f>
          </x14:formula1>
          <xm:sqref>Z4</xm:sqref>
        </x14:dataValidation>
        <x14:dataValidation type="list" allowBlank="1" showInputMessage="1" showErrorMessage="1" xr:uid="{D063F869-EC00-490C-B7E4-5DD799AF75EC}">
          <x14:formula1>
            <xm:f>ListasHuevo!$G$2:$G$10</xm:f>
          </x14:formula1>
          <xm:sqref>AA4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AI4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AH4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AR4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AQ4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AP4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D42"/>
  <sheetViews>
    <sheetView topLeftCell="O1" workbookViewId="0">
      <selection activeCell="AB3" sqref="AB3"/>
    </sheetView>
  </sheetViews>
  <sheetFormatPr baseColWidth="10" defaultRowHeight="15" x14ac:dyDescent="0.25"/>
  <cols>
    <col min="1" max="3" width="0" hidden="1" customWidth="1"/>
    <col min="4" max="4" width="11.5703125" bestFit="1" customWidth="1"/>
    <col min="5" max="5" width="19.28515625" bestFit="1" customWidth="1"/>
    <col min="6" max="6" width="20.7109375" bestFit="1" customWidth="1"/>
    <col min="7" max="7" width="17.42578125" bestFit="1" customWidth="1"/>
    <col min="8" max="8" width="25.28515625" bestFit="1" customWidth="1"/>
    <col min="9" max="9" width="24.28515625" bestFit="1" customWidth="1"/>
    <col min="10" max="10" width="26.140625" bestFit="1" customWidth="1"/>
    <col min="11" max="11" width="22.42578125" bestFit="1" customWidth="1"/>
    <col min="12" max="12" width="22.7109375" bestFit="1" customWidth="1"/>
    <col min="13" max="13" width="17.7109375" bestFit="1" customWidth="1"/>
    <col min="14" max="14" width="26.5703125" bestFit="1" customWidth="1"/>
    <col min="16" max="18" width="0" hidden="1" customWidth="1"/>
    <col min="20" max="20" width="13.7109375" bestFit="1" customWidth="1"/>
    <col min="24" max="26" width="0" hidden="1" customWidth="1"/>
    <col min="28" max="28" width="16.7109375" bestFit="1" customWidth="1"/>
  </cols>
  <sheetData>
    <row r="1" spans="1:30" ht="23.25" x14ac:dyDescent="0.35">
      <c r="A1" s="1"/>
      <c r="B1" s="1"/>
      <c r="C1" s="1"/>
      <c r="D1" s="45" t="s">
        <v>39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1:30" ht="23.25" x14ac:dyDescent="0.35">
      <c r="A2" s="1"/>
      <c r="B2" s="1"/>
      <c r="C2" s="1"/>
      <c r="D2" s="44" t="s">
        <v>40</v>
      </c>
      <c r="E2" s="44"/>
      <c r="F2" s="44"/>
      <c r="G2" s="44"/>
      <c r="H2" s="44"/>
      <c r="I2" s="44"/>
      <c r="J2" s="44"/>
      <c r="K2" s="44"/>
      <c r="L2" s="44"/>
      <c r="M2" s="44"/>
      <c r="N2" s="44"/>
      <c r="S2" s="37" t="s">
        <v>62</v>
      </c>
      <c r="T2" s="37"/>
      <c r="U2" s="37"/>
      <c r="V2" s="37"/>
      <c r="AA2" s="36" t="s">
        <v>85</v>
      </c>
      <c r="AB2" s="36"/>
      <c r="AC2" s="36"/>
      <c r="AD2" s="36"/>
    </row>
    <row r="3" spans="1:30" ht="15.75" x14ac:dyDescent="0.25">
      <c r="A3" s="2" t="s">
        <v>2</v>
      </c>
      <c r="B3" s="2" t="s">
        <v>3</v>
      </c>
      <c r="C3" s="2" t="s">
        <v>4</v>
      </c>
      <c r="D3" s="17" t="s">
        <v>5</v>
      </c>
      <c r="E3" s="17" t="s">
        <v>41</v>
      </c>
      <c r="F3" s="18" t="s">
        <v>42</v>
      </c>
      <c r="G3" s="18" t="s">
        <v>35</v>
      </c>
      <c r="H3" s="18" t="s">
        <v>12</v>
      </c>
      <c r="I3" s="18" t="s">
        <v>13</v>
      </c>
      <c r="J3" s="18" t="s">
        <v>14</v>
      </c>
      <c r="K3" s="18" t="s">
        <v>15</v>
      </c>
      <c r="L3" s="19" t="s">
        <v>16</v>
      </c>
      <c r="M3" s="18" t="s">
        <v>17</v>
      </c>
      <c r="N3" s="18" t="s">
        <v>18</v>
      </c>
      <c r="P3" s="29" t="s">
        <v>51</v>
      </c>
      <c r="Q3" s="30" t="s">
        <v>52</v>
      </c>
      <c r="R3" s="30" t="s">
        <v>53</v>
      </c>
      <c r="S3" s="18" t="s">
        <v>23</v>
      </c>
      <c r="T3" s="18" t="s">
        <v>60</v>
      </c>
      <c r="U3" s="18" t="s">
        <v>71</v>
      </c>
      <c r="V3" s="18" t="s">
        <v>61</v>
      </c>
      <c r="X3" s="29" t="s">
        <v>51</v>
      </c>
      <c r="Y3" s="30" t="s">
        <v>52</v>
      </c>
      <c r="Z3" s="30" t="s">
        <v>53</v>
      </c>
      <c r="AA3" s="15" t="s">
        <v>23</v>
      </c>
      <c r="AB3" s="15" t="s">
        <v>63</v>
      </c>
      <c r="AC3" s="15" t="s">
        <v>71</v>
      </c>
      <c r="AD3" s="15" t="s">
        <v>84</v>
      </c>
    </row>
    <row r="4" spans="1:30" ht="15.75" x14ac:dyDescent="0.25">
      <c r="A4" s="5">
        <f>YEAR(VentaBorrego[[#This Row],[FECHA]])</f>
        <v>2020</v>
      </c>
      <c r="B4" s="5">
        <f>MONTH(VentaBorrego[[#This Row],[FECHA]])</f>
        <v>1</v>
      </c>
      <c r="C4" s="5">
        <f>WEEKNUM(VentaBorrego[[#This Row],[FECHA]],2)</f>
        <v>1</v>
      </c>
      <c r="D4" s="6">
        <v>43831</v>
      </c>
      <c r="E4" s="8" t="s">
        <v>43</v>
      </c>
      <c r="F4" s="8" t="s">
        <v>44</v>
      </c>
      <c r="G4" s="8">
        <v>0</v>
      </c>
      <c r="H4" s="8">
        <v>0</v>
      </c>
      <c r="I4" s="8">
        <v>0</v>
      </c>
      <c r="J4" s="8">
        <v>0</v>
      </c>
      <c r="K4" s="20">
        <v>0</v>
      </c>
      <c r="L4" s="20">
        <v>0</v>
      </c>
      <c r="M4" s="21">
        <v>0</v>
      </c>
      <c r="N4" s="21">
        <v>0</v>
      </c>
      <c r="P4">
        <f>YEAR(NB[[#This Row],[Fecha]])</f>
        <v>1900</v>
      </c>
      <c r="Q4">
        <f>MONTH(NB[[#This Row],[Fecha]])</f>
        <v>1</v>
      </c>
      <c r="R4">
        <f>WEEKNUM(NB[[#This Row],[Fecha]])</f>
        <v>0</v>
      </c>
      <c r="S4" s="8"/>
      <c r="T4" s="8"/>
      <c r="U4" s="8"/>
      <c r="V4" s="8"/>
      <c r="X4">
        <f>YEAR(MB[[#This Row],[Fecha]])</f>
        <v>1900</v>
      </c>
      <c r="Y4">
        <f>MONTH(MB[[#This Row],[Fecha]])</f>
        <v>1</v>
      </c>
      <c r="Z4">
        <f>WEEKNUM(MB[[#This Row],[Fecha]])</f>
        <v>0</v>
      </c>
      <c r="AA4" s="8"/>
      <c r="AB4" s="8"/>
      <c r="AC4" s="8"/>
      <c r="AD4" s="8"/>
    </row>
    <row r="5" spans="1:30" ht="15.75" x14ac:dyDescent="0.25">
      <c r="A5" s="5">
        <f>YEAR(VentaBorrego[[#This Row],[FECHA]])</f>
        <v>2020</v>
      </c>
      <c r="B5" s="5">
        <f>MONTH(VentaBorrego[[#This Row],[FECHA]])</f>
        <v>2</v>
      </c>
      <c r="C5" s="5">
        <f>WEEKNUM(VentaBorrego[[#This Row],[FECHA]],2)</f>
        <v>5</v>
      </c>
      <c r="D5" s="6">
        <v>43862</v>
      </c>
      <c r="E5" s="8" t="s">
        <v>43</v>
      </c>
      <c r="F5" s="8" t="s">
        <v>44</v>
      </c>
      <c r="G5" s="8">
        <v>16357</v>
      </c>
      <c r="H5" s="8">
        <v>0</v>
      </c>
      <c r="I5" s="8">
        <v>205</v>
      </c>
      <c r="J5" s="8">
        <v>0</v>
      </c>
      <c r="K5" s="20">
        <v>343725</v>
      </c>
      <c r="L5" s="20">
        <v>545236.08799999999</v>
      </c>
      <c r="M5" s="21">
        <v>6</v>
      </c>
      <c r="N5" s="21">
        <v>0</v>
      </c>
    </row>
    <row r="6" spans="1:30" ht="15.75" x14ac:dyDescent="0.25">
      <c r="A6" s="5">
        <f>YEAR(VentaBorrego[[#This Row],[FECHA]])</f>
        <v>2020</v>
      </c>
      <c r="B6" s="5">
        <f>MONTH(VentaBorrego[[#This Row],[FECHA]])</f>
        <v>3</v>
      </c>
      <c r="C6" s="5">
        <f>WEEKNUM(VentaBorrego[[#This Row],[FECHA]],2)</f>
        <v>9</v>
      </c>
      <c r="D6" s="6">
        <v>43891</v>
      </c>
      <c r="E6" s="8" t="s">
        <v>43</v>
      </c>
      <c r="F6" s="8" t="s">
        <v>44</v>
      </c>
      <c r="G6" s="8">
        <v>0</v>
      </c>
      <c r="H6" s="8">
        <v>0</v>
      </c>
      <c r="I6" s="8">
        <v>0</v>
      </c>
      <c r="J6" s="8">
        <v>0</v>
      </c>
      <c r="K6" s="20">
        <v>0</v>
      </c>
      <c r="L6" s="20">
        <v>0</v>
      </c>
      <c r="M6" s="21">
        <v>0</v>
      </c>
      <c r="N6" s="21">
        <v>0</v>
      </c>
    </row>
    <row r="7" spans="1:30" ht="15.75" x14ac:dyDescent="0.25">
      <c r="A7" s="5">
        <f>YEAR(VentaBorrego[[#This Row],[FECHA]])</f>
        <v>2020</v>
      </c>
      <c r="B7" s="5">
        <f>MONTH(VentaBorrego[[#This Row],[FECHA]])</f>
        <v>4</v>
      </c>
      <c r="C7" s="5">
        <f>WEEKNUM(VentaBorrego[[#This Row],[FECHA]],2)</f>
        <v>14</v>
      </c>
      <c r="D7" s="6">
        <v>43922</v>
      </c>
      <c r="E7" s="8" t="s">
        <v>43</v>
      </c>
      <c r="F7" s="8" t="s">
        <v>44</v>
      </c>
      <c r="G7" s="8">
        <v>11783</v>
      </c>
      <c r="H7" s="8">
        <v>0</v>
      </c>
      <c r="I7" s="8">
        <v>125</v>
      </c>
      <c r="J7" s="8">
        <v>0</v>
      </c>
      <c r="K7" s="20">
        <v>191021</v>
      </c>
      <c r="L7" s="20">
        <v>274945.93800000002</v>
      </c>
      <c r="M7" s="21">
        <v>3</v>
      </c>
      <c r="N7" s="21">
        <v>0</v>
      </c>
    </row>
    <row r="8" spans="1:30" ht="15.75" x14ac:dyDescent="0.25">
      <c r="A8" s="5">
        <f>YEAR(VentaBorrego[[#This Row],[FECHA]])</f>
        <v>2020</v>
      </c>
      <c r="B8" s="5">
        <f>MONTH(VentaBorrego[[#This Row],[FECHA]])</f>
        <v>5</v>
      </c>
      <c r="C8" s="5">
        <f>WEEKNUM(VentaBorrego[[#This Row],[FECHA]],2)</f>
        <v>18</v>
      </c>
      <c r="D8" s="6">
        <v>43952</v>
      </c>
      <c r="E8" s="8" t="s">
        <v>43</v>
      </c>
      <c r="F8" s="8" t="s">
        <v>44</v>
      </c>
      <c r="G8" s="8">
        <v>208</v>
      </c>
      <c r="H8" s="8">
        <v>81</v>
      </c>
      <c r="I8" s="8">
        <v>5</v>
      </c>
      <c r="J8" s="8">
        <v>2</v>
      </c>
      <c r="K8" s="20">
        <v>4804</v>
      </c>
      <c r="L8" s="20">
        <v>5339.759</v>
      </c>
      <c r="M8" s="21">
        <v>3</v>
      </c>
      <c r="N8" s="21">
        <v>1</v>
      </c>
    </row>
    <row r="9" spans="1:30" ht="15.75" x14ac:dyDescent="0.25">
      <c r="A9" s="5">
        <f>YEAR(VentaBorrego[[#This Row],[FECHA]])</f>
        <v>2020</v>
      </c>
      <c r="B9" s="5">
        <f>MONTH(VentaBorrego[[#This Row],[FECHA]])</f>
        <v>6</v>
      </c>
      <c r="C9" s="5">
        <f>WEEKNUM(VentaBorrego[[#This Row],[FECHA]],2)</f>
        <v>23</v>
      </c>
      <c r="D9" s="6">
        <v>43983</v>
      </c>
      <c r="E9" s="8" t="s">
        <v>43</v>
      </c>
      <c r="F9" s="8" t="s">
        <v>44</v>
      </c>
      <c r="G9" s="8">
        <v>21032</v>
      </c>
      <c r="H9" s="8">
        <v>0</v>
      </c>
      <c r="I9" s="8">
        <v>213</v>
      </c>
      <c r="J9" s="8">
        <v>0</v>
      </c>
      <c r="K9" s="20">
        <v>310574</v>
      </c>
      <c r="L9" s="20">
        <v>399383.87300000002</v>
      </c>
      <c r="M9" s="21">
        <v>2</v>
      </c>
      <c r="N9" s="21">
        <v>0</v>
      </c>
    </row>
    <row r="10" spans="1:30" ht="15.75" x14ac:dyDescent="0.25">
      <c r="A10" s="5">
        <f>YEAR(VentaBorrego[[#This Row],[FECHA]])</f>
        <v>2020</v>
      </c>
      <c r="B10" s="5">
        <f>MONTH(VentaBorrego[[#This Row],[FECHA]])</f>
        <v>7</v>
      </c>
      <c r="C10" s="5">
        <f>WEEKNUM(VentaBorrego[[#This Row],[FECHA]],2)</f>
        <v>27</v>
      </c>
      <c r="D10" s="6">
        <v>44013</v>
      </c>
      <c r="E10" s="8" t="s">
        <v>43</v>
      </c>
      <c r="F10" s="8" t="s">
        <v>44</v>
      </c>
      <c r="G10" s="8">
        <v>1219</v>
      </c>
      <c r="H10" s="8">
        <v>0</v>
      </c>
      <c r="I10" s="8">
        <v>34</v>
      </c>
      <c r="J10" s="8">
        <v>0</v>
      </c>
      <c r="K10" s="20">
        <v>43311.5</v>
      </c>
      <c r="L10" s="20">
        <v>68336.247999999992</v>
      </c>
      <c r="M10" s="21">
        <v>2</v>
      </c>
      <c r="N10" s="21">
        <v>0</v>
      </c>
    </row>
    <row r="11" spans="1:30" ht="15.75" x14ac:dyDescent="0.25">
      <c r="A11" s="5">
        <f>YEAR(VentaBorrego[[#This Row],[FECHA]])</f>
        <v>2020</v>
      </c>
      <c r="B11" s="5">
        <f>MONTH(VentaBorrego[[#This Row],[FECHA]])</f>
        <v>8</v>
      </c>
      <c r="C11" s="5">
        <f>WEEKNUM(VentaBorrego[[#This Row],[FECHA]],2)</f>
        <v>31</v>
      </c>
      <c r="D11" s="6">
        <v>44044</v>
      </c>
      <c r="E11" s="8" t="s">
        <v>43</v>
      </c>
      <c r="F11" s="8" t="s">
        <v>44</v>
      </c>
      <c r="G11" s="8">
        <v>8855</v>
      </c>
      <c r="H11" s="8">
        <v>0</v>
      </c>
      <c r="I11" s="8">
        <v>328</v>
      </c>
      <c r="J11" s="8">
        <v>0</v>
      </c>
      <c r="K11" s="20">
        <v>278037</v>
      </c>
      <c r="L11" s="20">
        <v>772707.00099999993</v>
      </c>
      <c r="M11" s="21">
        <v>4</v>
      </c>
      <c r="N11" s="21">
        <v>0</v>
      </c>
    </row>
    <row r="12" spans="1:30" ht="15.75" x14ac:dyDescent="0.25">
      <c r="A12" s="5">
        <f>YEAR(VentaBorrego[[#This Row],[FECHA]])</f>
        <v>2020</v>
      </c>
      <c r="B12" s="5">
        <f>MONTH(VentaBorrego[[#This Row],[FECHA]])</f>
        <v>8</v>
      </c>
      <c r="C12" s="5">
        <f>WEEKNUM(VentaBorrego[[#This Row],[FECHA]],2)</f>
        <v>31</v>
      </c>
      <c r="D12" s="6">
        <v>44044</v>
      </c>
      <c r="E12" s="8" t="s">
        <v>45</v>
      </c>
      <c r="F12" s="8" t="s">
        <v>44</v>
      </c>
      <c r="G12" s="8">
        <v>7726</v>
      </c>
      <c r="H12" s="8">
        <v>0</v>
      </c>
      <c r="I12" s="8">
        <v>15</v>
      </c>
      <c r="J12" s="8">
        <v>0</v>
      </c>
      <c r="K12" s="20">
        <v>18480</v>
      </c>
      <c r="L12" s="20">
        <v>0</v>
      </c>
      <c r="M12" s="21">
        <v>3</v>
      </c>
      <c r="N12" s="21">
        <v>0</v>
      </c>
    </row>
    <row r="13" spans="1:30" ht="15.75" x14ac:dyDescent="0.25">
      <c r="A13" s="5">
        <f>YEAR(VentaBorrego[[#This Row],[FECHA]])</f>
        <v>2020</v>
      </c>
      <c r="B13" s="5">
        <f>MONTH(VentaBorrego[[#This Row],[FECHA]])</f>
        <v>9</v>
      </c>
      <c r="C13" s="5">
        <f>WEEKNUM(VentaBorrego[[#This Row],[FECHA]],2)</f>
        <v>36</v>
      </c>
      <c r="D13" s="6">
        <v>44075</v>
      </c>
      <c r="E13" s="8" t="s">
        <v>43</v>
      </c>
      <c r="F13" s="8" t="s">
        <v>44</v>
      </c>
      <c r="G13" s="8">
        <v>2041</v>
      </c>
      <c r="H13" s="8">
        <v>153</v>
      </c>
      <c r="I13" s="8">
        <v>53</v>
      </c>
      <c r="J13" s="8">
        <v>153</v>
      </c>
      <c r="K13" s="20">
        <v>67024</v>
      </c>
      <c r="L13" s="20">
        <v>-233489.73</v>
      </c>
      <c r="M13" s="21">
        <v>3</v>
      </c>
      <c r="N13" s="21">
        <v>1</v>
      </c>
    </row>
    <row r="14" spans="1:30" ht="15.75" x14ac:dyDescent="0.25">
      <c r="A14" s="5">
        <f>YEAR(VentaBorrego[[#This Row],[FECHA]])</f>
        <v>2020</v>
      </c>
      <c r="B14" s="5">
        <f>MONTH(VentaBorrego[[#This Row],[FECHA]])</f>
        <v>10</v>
      </c>
      <c r="C14" s="5">
        <f>WEEKNUM(VentaBorrego[[#This Row],[FECHA]],2)</f>
        <v>40</v>
      </c>
      <c r="D14" s="6">
        <v>44105</v>
      </c>
      <c r="E14" s="8" t="s">
        <v>43</v>
      </c>
      <c r="F14" s="8" t="s">
        <v>44</v>
      </c>
      <c r="G14" s="8">
        <v>932</v>
      </c>
      <c r="H14" s="8">
        <v>0</v>
      </c>
      <c r="I14" s="8">
        <v>25</v>
      </c>
      <c r="J14" s="8">
        <v>0</v>
      </c>
      <c r="K14" s="20">
        <v>35416</v>
      </c>
      <c r="L14" s="20">
        <v>49877.298999999999</v>
      </c>
      <c r="M14" s="21">
        <v>1</v>
      </c>
      <c r="N14" s="21">
        <v>0</v>
      </c>
    </row>
    <row r="15" spans="1:30" ht="15.75" x14ac:dyDescent="0.25">
      <c r="A15" s="5">
        <f>YEAR(VentaBorrego[[#This Row],[FECHA]])</f>
        <v>2020</v>
      </c>
      <c r="B15" s="5">
        <f>MONTH(VentaBorrego[[#This Row],[FECHA]])</f>
        <v>11</v>
      </c>
      <c r="C15" s="5">
        <f>WEEKNUM(VentaBorrego[[#This Row],[FECHA]],2)</f>
        <v>44</v>
      </c>
      <c r="D15" s="6">
        <v>44136</v>
      </c>
      <c r="E15" s="8" t="s">
        <v>43</v>
      </c>
      <c r="F15" s="8" t="s">
        <v>44</v>
      </c>
      <c r="G15" s="8">
        <v>6926</v>
      </c>
      <c r="H15" s="8">
        <v>0</v>
      </c>
      <c r="I15" s="8">
        <v>195</v>
      </c>
      <c r="J15" s="8">
        <v>0</v>
      </c>
      <c r="K15" s="20">
        <v>263188</v>
      </c>
      <c r="L15" s="20">
        <v>396550.61599999998</v>
      </c>
      <c r="M15" s="21">
        <v>1</v>
      </c>
      <c r="N15" s="21">
        <v>0</v>
      </c>
    </row>
    <row r="16" spans="1:30" ht="15.75" x14ac:dyDescent="0.25">
      <c r="A16" s="5">
        <f>YEAR(VentaBorrego[[#This Row],[FECHA]])</f>
        <v>2020</v>
      </c>
      <c r="B16" s="5">
        <f>MONTH(VentaBorrego[[#This Row],[FECHA]])</f>
        <v>12</v>
      </c>
      <c r="C16" s="5">
        <f>WEEKNUM(VentaBorrego[[#This Row],[FECHA]],2)</f>
        <v>49</v>
      </c>
      <c r="D16" s="6">
        <v>44166</v>
      </c>
      <c r="E16" s="8" t="s">
        <v>43</v>
      </c>
      <c r="F16" s="8" t="s">
        <v>44</v>
      </c>
      <c r="G16" s="8">
        <v>952</v>
      </c>
      <c r="H16" s="8">
        <v>0</v>
      </c>
      <c r="I16" s="8">
        <v>26</v>
      </c>
      <c r="J16" s="8">
        <v>0</v>
      </c>
      <c r="K16" s="20">
        <v>37128</v>
      </c>
      <c r="L16" s="20">
        <v>58402.688000000002</v>
      </c>
      <c r="M16" s="21">
        <v>1</v>
      </c>
      <c r="N16" s="21">
        <v>0</v>
      </c>
    </row>
    <row r="17" spans="1:14" ht="15.75" x14ac:dyDescent="0.25">
      <c r="A17" s="5">
        <f>YEAR(VentaBorrego[[#This Row],[FECHA]])</f>
        <v>2020</v>
      </c>
      <c r="B17" s="5">
        <f>MONTH(VentaBorrego[[#This Row],[FECHA]])</f>
        <v>9</v>
      </c>
      <c r="C17" s="5">
        <f>WEEKNUM(VentaBorrego[[#This Row],[FECHA]],2)</f>
        <v>36</v>
      </c>
      <c r="D17" s="6">
        <v>44075</v>
      </c>
      <c r="E17" s="8" t="s">
        <v>45</v>
      </c>
      <c r="F17" s="8" t="s">
        <v>25</v>
      </c>
      <c r="G17" s="8">
        <v>509</v>
      </c>
      <c r="H17" s="8">
        <v>0</v>
      </c>
      <c r="I17" s="8">
        <v>11</v>
      </c>
      <c r="J17" s="8">
        <v>0</v>
      </c>
      <c r="K17" s="20">
        <v>12725</v>
      </c>
      <c r="L17" s="20">
        <v>0</v>
      </c>
      <c r="M17" s="21">
        <v>1</v>
      </c>
      <c r="N17" s="21">
        <v>0</v>
      </c>
    </row>
    <row r="18" spans="1:14" ht="15.75" x14ac:dyDescent="0.25">
      <c r="A18" s="5">
        <f>YEAR(VentaBorrego[[#This Row],[FECHA]])</f>
        <v>2020</v>
      </c>
      <c r="B18" s="5">
        <f>MONTH(VentaBorrego[[#This Row],[FECHA]])</f>
        <v>10</v>
      </c>
      <c r="C18" s="5">
        <f>WEEKNUM(VentaBorrego[[#This Row],[FECHA]],2)</f>
        <v>40</v>
      </c>
      <c r="D18" s="6">
        <v>44105</v>
      </c>
      <c r="E18" s="8" t="s">
        <v>45</v>
      </c>
      <c r="F18" s="8" t="s">
        <v>25</v>
      </c>
      <c r="G18" s="8">
        <v>638</v>
      </c>
      <c r="H18" s="8">
        <v>0</v>
      </c>
      <c r="I18" s="8">
        <v>12</v>
      </c>
      <c r="J18" s="8">
        <v>0</v>
      </c>
      <c r="K18" s="20">
        <v>17864</v>
      </c>
      <c r="L18" s="20">
        <v>0</v>
      </c>
      <c r="M18" s="21">
        <v>1</v>
      </c>
      <c r="N18" s="21">
        <v>0</v>
      </c>
    </row>
    <row r="19" spans="1:14" ht="15.75" x14ac:dyDescent="0.25">
      <c r="A19" s="5">
        <f>YEAR(VentaBorrego[[#This Row],[FECHA]])</f>
        <v>2020</v>
      </c>
      <c r="B19" s="5">
        <f>MONTH(VentaBorrego[[#This Row],[FECHA]])</f>
        <v>11</v>
      </c>
      <c r="C19" s="5">
        <f>WEEKNUM(VentaBorrego[[#This Row],[FECHA]],2)</f>
        <v>44</v>
      </c>
      <c r="D19" s="6">
        <v>44136</v>
      </c>
      <c r="E19" s="8" t="s">
        <v>45</v>
      </c>
      <c r="F19" s="8" t="s">
        <v>25</v>
      </c>
      <c r="G19" s="8">
        <v>3684</v>
      </c>
      <c r="H19" s="8">
        <v>0</v>
      </c>
      <c r="I19" s="8">
        <v>62</v>
      </c>
      <c r="J19" s="8">
        <v>0</v>
      </c>
      <c r="K19" s="20">
        <v>87750.38</v>
      </c>
      <c r="L19" s="20">
        <v>0</v>
      </c>
      <c r="M19" s="21">
        <v>2</v>
      </c>
      <c r="N19" s="21">
        <v>0</v>
      </c>
    </row>
    <row r="20" spans="1:14" ht="15.75" x14ac:dyDescent="0.25">
      <c r="A20" s="5">
        <f>YEAR(VentaBorrego[[#This Row],[FECHA]])</f>
        <v>2020</v>
      </c>
      <c r="B20" s="5">
        <f>MONTH(VentaBorrego[[#This Row],[FECHA]])</f>
        <v>12</v>
      </c>
      <c r="C20" s="5">
        <f>WEEKNUM(VentaBorrego[[#This Row],[FECHA]],2)</f>
        <v>49</v>
      </c>
      <c r="D20" s="6">
        <v>44166</v>
      </c>
      <c r="E20" s="8" t="s">
        <v>45</v>
      </c>
      <c r="F20" s="8" t="s">
        <v>46</v>
      </c>
      <c r="G20" s="8">
        <v>567</v>
      </c>
      <c r="H20" s="8">
        <v>0</v>
      </c>
      <c r="I20" s="8">
        <v>10</v>
      </c>
      <c r="J20" s="8">
        <v>0</v>
      </c>
      <c r="K20" s="20">
        <v>15876</v>
      </c>
      <c r="L20" s="20">
        <v>0</v>
      </c>
      <c r="M20" s="21">
        <v>1</v>
      </c>
      <c r="N20" s="21">
        <v>0</v>
      </c>
    </row>
    <row r="21" spans="1:14" ht="15.75" x14ac:dyDescent="0.25">
      <c r="A21" s="5">
        <f>YEAR(VentaBorrego[[#This Row],[FECHA]])</f>
        <v>2019</v>
      </c>
      <c r="B21" s="5">
        <f>MONTH(VentaBorrego[[#This Row],[FECHA]])</f>
        <v>1</v>
      </c>
      <c r="C21" s="5">
        <f>WEEKNUM(VentaBorrego[[#This Row],[FECHA]],2)</f>
        <v>1</v>
      </c>
      <c r="D21" s="6">
        <v>43466</v>
      </c>
      <c r="E21" s="8" t="s">
        <v>43</v>
      </c>
      <c r="F21" s="8" t="s">
        <v>44</v>
      </c>
      <c r="G21" s="8">
        <v>945.65000000000009</v>
      </c>
      <c r="H21" s="8">
        <v>38.5</v>
      </c>
      <c r="I21" s="8">
        <v>19</v>
      </c>
      <c r="J21" s="8">
        <v>1</v>
      </c>
      <c r="K21" s="20">
        <v>33588.5</v>
      </c>
      <c r="L21" s="20">
        <v>41935.539000000004</v>
      </c>
      <c r="M21" s="21">
        <v>9</v>
      </c>
      <c r="N21" s="21">
        <v>1</v>
      </c>
    </row>
    <row r="22" spans="1:14" ht="15.75" x14ac:dyDescent="0.25">
      <c r="A22" s="5">
        <f>YEAR(VentaBorrego[[#This Row],[FECHA]])</f>
        <v>2019</v>
      </c>
      <c r="B22" s="5">
        <f>MONTH(VentaBorrego[[#This Row],[FECHA]])</f>
        <v>2</v>
      </c>
      <c r="C22" s="5">
        <f>WEEKNUM(VentaBorrego[[#This Row],[FECHA]],2)</f>
        <v>5</v>
      </c>
      <c r="D22" s="6">
        <v>43497</v>
      </c>
      <c r="E22" s="8" t="s">
        <v>43</v>
      </c>
      <c r="F22" s="8" t="s">
        <v>44</v>
      </c>
      <c r="G22" s="8">
        <v>2932.96</v>
      </c>
      <c r="H22" s="8">
        <v>0</v>
      </c>
      <c r="I22" s="8">
        <v>66</v>
      </c>
      <c r="J22" s="8">
        <v>0</v>
      </c>
      <c r="K22" s="20">
        <v>122556.56</v>
      </c>
      <c r="L22" s="20">
        <v>163460.94200000001</v>
      </c>
      <c r="M22" s="21">
        <v>4</v>
      </c>
      <c r="N22" s="21">
        <v>0</v>
      </c>
    </row>
    <row r="23" spans="1:14" ht="15.75" x14ac:dyDescent="0.25">
      <c r="A23" s="5">
        <f>YEAR(VentaBorrego[[#This Row],[FECHA]])</f>
        <v>2019</v>
      </c>
      <c r="B23" s="5">
        <f>MONTH(VentaBorrego[[#This Row],[FECHA]])</f>
        <v>3</v>
      </c>
      <c r="C23" s="5">
        <f>WEEKNUM(VentaBorrego[[#This Row],[FECHA]],2)</f>
        <v>9</v>
      </c>
      <c r="D23" s="6">
        <v>43525</v>
      </c>
      <c r="E23" s="8" t="s">
        <v>43</v>
      </c>
      <c r="F23" s="8" t="s">
        <v>44</v>
      </c>
      <c r="G23" s="8">
        <v>2433.0300000000002</v>
      </c>
      <c r="H23" s="8">
        <v>0</v>
      </c>
      <c r="I23" s="8">
        <v>61</v>
      </c>
      <c r="J23" s="8">
        <v>0</v>
      </c>
      <c r="K23" s="20">
        <v>105894.10999999999</v>
      </c>
      <c r="L23" s="20">
        <v>159676.16100000002</v>
      </c>
      <c r="M23" s="21">
        <v>4</v>
      </c>
      <c r="N23" s="21">
        <v>0</v>
      </c>
    </row>
    <row r="24" spans="1:14" ht="15.75" x14ac:dyDescent="0.25">
      <c r="A24" s="5">
        <f>YEAR(VentaBorrego[[#This Row],[FECHA]])</f>
        <v>2019</v>
      </c>
      <c r="B24" s="5">
        <f>MONTH(VentaBorrego[[#This Row],[FECHA]])</f>
        <v>4</v>
      </c>
      <c r="C24" s="5">
        <f>WEEKNUM(VentaBorrego[[#This Row],[FECHA]],2)</f>
        <v>14</v>
      </c>
      <c r="D24" s="6">
        <v>43556</v>
      </c>
      <c r="E24" s="8" t="s">
        <v>43</v>
      </c>
      <c r="F24" s="8" t="s">
        <v>44</v>
      </c>
      <c r="G24" s="8">
        <v>1979.9900000000002</v>
      </c>
      <c r="H24" s="8">
        <v>0</v>
      </c>
      <c r="I24" s="8">
        <v>42</v>
      </c>
      <c r="J24" s="8">
        <v>0</v>
      </c>
      <c r="K24" s="20">
        <v>76273.209999999992</v>
      </c>
      <c r="L24" s="20">
        <v>114989.49900000001</v>
      </c>
      <c r="M24" s="21">
        <v>2</v>
      </c>
      <c r="N24" s="21">
        <v>0</v>
      </c>
    </row>
    <row r="25" spans="1:14" ht="15.75" x14ac:dyDescent="0.25">
      <c r="A25" s="5">
        <f>YEAR(VentaBorrego[[#This Row],[FECHA]])</f>
        <v>2019</v>
      </c>
      <c r="B25" s="5">
        <f>MONTH(VentaBorrego[[#This Row],[FECHA]])</f>
        <v>5</v>
      </c>
      <c r="C25" s="5">
        <f>WEEKNUM(VentaBorrego[[#This Row],[FECHA]],2)</f>
        <v>18</v>
      </c>
      <c r="D25" s="6">
        <v>43586</v>
      </c>
      <c r="E25" s="8" t="s">
        <v>43</v>
      </c>
      <c r="F25" s="8" t="s">
        <v>44</v>
      </c>
      <c r="G25" s="8">
        <v>18510</v>
      </c>
      <c r="H25" s="8">
        <v>0</v>
      </c>
      <c r="I25" s="8">
        <v>135</v>
      </c>
      <c r="J25" s="8">
        <v>0</v>
      </c>
      <c r="K25" s="20">
        <v>237293.55</v>
      </c>
      <c r="L25" s="20">
        <v>377406.59100000001</v>
      </c>
      <c r="M25" s="21">
        <v>3</v>
      </c>
      <c r="N25" s="21">
        <v>0</v>
      </c>
    </row>
    <row r="26" spans="1:14" ht="15.75" x14ac:dyDescent="0.25">
      <c r="A26" s="5">
        <f>YEAR(VentaBorrego[[#This Row],[FECHA]])</f>
        <v>2019</v>
      </c>
      <c r="B26" s="5">
        <f>MONTH(VentaBorrego[[#This Row],[FECHA]])</f>
        <v>6</v>
      </c>
      <c r="C26" s="5">
        <f>WEEKNUM(VentaBorrego[[#This Row],[FECHA]],2)</f>
        <v>22</v>
      </c>
      <c r="D26" s="6">
        <v>43617</v>
      </c>
      <c r="E26" s="8" t="s">
        <v>43</v>
      </c>
      <c r="F26" s="8" t="s">
        <v>44</v>
      </c>
      <c r="G26" s="8">
        <v>40</v>
      </c>
      <c r="H26" s="8">
        <v>0</v>
      </c>
      <c r="I26" s="8">
        <v>1</v>
      </c>
      <c r="J26" s="8">
        <v>0</v>
      </c>
      <c r="K26" s="20">
        <v>1500</v>
      </c>
      <c r="L26" s="20">
        <v>2837.817</v>
      </c>
      <c r="M26" s="21">
        <v>1</v>
      </c>
      <c r="N26" s="21">
        <v>0</v>
      </c>
    </row>
    <row r="27" spans="1:14" ht="15.75" x14ac:dyDescent="0.25">
      <c r="A27" s="5">
        <f>YEAR(VentaBorrego[[#This Row],[FECHA]])</f>
        <v>2019</v>
      </c>
      <c r="B27" s="5">
        <f>MONTH(VentaBorrego[[#This Row],[FECHA]])</f>
        <v>7</v>
      </c>
      <c r="C27" s="5">
        <f>WEEKNUM(VentaBorrego[[#This Row],[FECHA]],2)</f>
        <v>27</v>
      </c>
      <c r="D27" s="6">
        <v>43647</v>
      </c>
      <c r="E27" s="8" t="s">
        <v>43</v>
      </c>
      <c r="F27" s="8" t="s">
        <v>44</v>
      </c>
      <c r="G27" s="8">
        <v>6620</v>
      </c>
      <c r="H27" s="8">
        <v>3310</v>
      </c>
      <c r="I27" s="8">
        <v>140</v>
      </c>
      <c r="J27" s="8">
        <v>70</v>
      </c>
      <c r="K27" s="20">
        <v>122470</v>
      </c>
      <c r="L27" s="20">
        <v>215788.084</v>
      </c>
      <c r="M27" s="21">
        <v>2</v>
      </c>
      <c r="N27" s="21">
        <v>1</v>
      </c>
    </row>
    <row r="28" spans="1:14" ht="15.75" x14ac:dyDescent="0.25">
      <c r="A28" s="5">
        <f>YEAR(VentaBorrego[[#This Row],[FECHA]])</f>
        <v>2019</v>
      </c>
      <c r="B28" s="5">
        <f>MONTH(VentaBorrego[[#This Row],[FECHA]])</f>
        <v>8</v>
      </c>
      <c r="C28" s="5">
        <f>WEEKNUM(VentaBorrego[[#This Row],[FECHA]],2)</f>
        <v>31</v>
      </c>
      <c r="D28" s="6">
        <v>43678</v>
      </c>
      <c r="E28" s="8" t="s">
        <v>43</v>
      </c>
      <c r="F28" s="8" t="s">
        <v>44</v>
      </c>
      <c r="G28" s="8">
        <v>17905</v>
      </c>
      <c r="H28" s="8">
        <v>0</v>
      </c>
      <c r="I28" s="8">
        <v>300</v>
      </c>
      <c r="J28" s="8">
        <v>0</v>
      </c>
      <c r="K28" s="20">
        <v>479317</v>
      </c>
      <c r="L28" s="20">
        <v>1035274.696</v>
      </c>
      <c r="M28" s="21">
        <v>5</v>
      </c>
      <c r="N28" s="21">
        <v>0</v>
      </c>
    </row>
    <row r="29" spans="1:14" ht="15.75" x14ac:dyDescent="0.25">
      <c r="A29" s="5">
        <f>YEAR(VentaBorrego[[#This Row],[FECHA]])</f>
        <v>2019</v>
      </c>
      <c r="B29" s="5">
        <f>MONTH(VentaBorrego[[#This Row],[FECHA]])</f>
        <v>9</v>
      </c>
      <c r="C29" s="5">
        <f>WEEKNUM(VentaBorrego[[#This Row],[FECHA]],2)</f>
        <v>35</v>
      </c>
      <c r="D29" s="6">
        <v>43709</v>
      </c>
      <c r="E29" s="8" t="s">
        <v>43</v>
      </c>
      <c r="F29" s="8" t="s">
        <v>44</v>
      </c>
      <c r="G29" s="8">
        <v>5818.1</v>
      </c>
      <c r="H29" s="8">
        <v>0</v>
      </c>
      <c r="I29" s="8">
        <v>151</v>
      </c>
      <c r="J29" s="8">
        <v>0</v>
      </c>
      <c r="K29" s="20">
        <v>215354</v>
      </c>
      <c r="L29" s="20">
        <v>407740.527</v>
      </c>
      <c r="M29" s="21">
        <v>3</v>
      </c>
      <c r="N29" s="21">
        <v>0</v>
      </c>
    </row>
    <row r="30" spans="1:14" ht="15.75" x14ac:dyDescent="0.25">
      <c r="A30" s="5">
        <f>YEAR(VentaBorrego[[#This Row],[FECHA]])</f>
        <v>2019</v>
      </c>
      <c r="B30" s="5">
        <f>MONTH(VentaBorrego[[#This Row],[FECHA]])</f>
        <v>10</v>
      </c>
      <c r="C30" s="5">
        <f>WEEKNUM(VentaBorrego[[#This Row],[FECHA]],2)</f>
        <v>40</v>
      </c>
      <c r="D30" s="6">
        <v>43739</v>
      </c>
      <c r="E30" s="8" t="s">
        <v>43</v>
      </c>
      <c r="F30" s="8" t="s">
        <v>44</v>
      </c>
      <c r="G30" s="8">
        <v>8380</v>
      </c>
      <c r="H30" s="8">
        <v>0</v>
      </c>
      <c r="I30" s="8">
        <v>103</v>
      </c>
      <c r="J30" s="8">
        <v>0</v>
      </c>
      <c r="K30" s="20">
        <v>153700</v>
      </c>
      <c r="L30" s="20">
        <v>246729.02900000001</v>
      </c>
      <c r="M30" s="21">
        <v>2</v>
      </c>
      <c r="N30" s="21">
        <v>0</v>
      </c>
    </row>
    <row r="31" spans="1:14" ht="15.75" x14ac:dyDescent="0.25">
      <c r="A31" s="5">
        <f>YEAR(VentaBorrego[[#This Row],[FECHA]])</f>
        <v>2019</v>
      </c>
      <c r="B31" s="5">
        <f>MONTH(VentaBorrego[[#This Row],[FECHA]])</f>
        <v>11</v>
      </c>
      <c r="C31" s="5">
        <f>WEEKNUM(VentaBorrego[[#This Row],[FECHA]],2)</f>
        <v>44</v>
      </c>
      <c r="D31" s="6">
        <v>43770</v>
      </c>
      <c r="E31" s="8" t="s">
        <v>43</v>
      </c>
      <c r="F31" s="8" t="s">
        <v>44</v>
      </c>
      <c r="G31" s="8">
        <v>252</v>
      </c>
      <c r="H31" s="8">
        <v>0</v>
      </c>
      <c r="I31" s="8">
        <v>126</v>
      </c>
      <c r="J31" s="8">
        <v>0</v>
      </c>
      <c r="K31" s="20">
        <v>187544</v>
      </c>
      <c r="L31" s="20">
        <v>362292.65500000003</v>
      </c>
      <c r="M31" s="21">
        <v>2</v>
      </c>
      <c r="N31" s="21">
        <v>0</v>
      </c>
    </row>
    <row r="32" spans="1:14" ht="15.75" x14ac:dyDescent="0.25">
      <c r="A32" s="5">
        <f>YEAR(VentaBorrego[[#This Row],[FECHA]])</f>
        <v>2018</v>
      </c>
      <c r="B32" s="5">
        <f>MONTH(VentaBorrego[[#This Row],[FECHA]])</f>
        <v>1</v>
      </c>
      <c r="C32" s="5">
        <f>WEEKNUM(VentaBorrego[[#This Row],[FECHA]],2)</f>
        <v>5</v>
      </c>
      <c r="D32" s="6">
        <v>43131</v>
      </c>
      <c r="E32" s="8" t="s">
        <v>43</v>
      </c>
      <c r="F32" s="8" t="s">
        <v>44</v>
      </c>
      <c r="G32" s="8">
        <v>1810.5</v>
      </c>
      <c r="H32" s="8">
        <v>38</v>
      </c>
      <c r="I32" s="8">
        <v>46</v>
      </c>
      <c r="J32" s="8">
        <v>1</v>
      </c>
      <c r="K32" s="20">
        <v>72276.44</v>
      </c>
      <c r="L32" s="20">
        <v>67877.679999999993</v>
      </c>
      <c r="M32" s="21">
        <v>7</v>
      </c>
      <c r="N32" s="21">
        <v>1</v>
      </c>
    </row>
    <row r="33" spans="1:14" ht="15.75" x14ac:dyDescent="0.25">
      <c r="A33" s="5">
        <f>YEAR(VentaBorrego[[#This Row],[FECHA]])</f>
        <v>2018</v>
      </c>
      <c r="B33" s="5">
        <f>MONTH(VentaBorrego[[#This Row],[FECHA]])</f>
        <v>2</v>
      </c>
      <c r="C33" s="5">
        <f>WEEKNUM(VentaBorrego[[#This Row],[FECHA]],2)</f>
        <v>9</v>
      </c>
      <c r="D33" s="6">
        <v>43159</v>
      </c>
      <c r="E33" s="8" t="s">
        <v>43</v>
      </c>
      <c r="F33" s="8" t="s">
        <v>44</v>
      </c>
      <c r="G33" s="8">
        <v>3458</v>
      </c>
      <c r="H33" s="8">
        <v>0</v>
      </c>
      <c r="I33" s="8">
        <v>87</v>
      </c>
      <c r="J33" s="8">
        <v>0</v>
      </c>
      <c r="K33" s="20">
        <v>148758</v>
      </c>
      <c r="L33" s="20">
        <v>123778.639</v>
      </c>
      <c r="M33" s="21">
        <v>6</v>
      </c>
      <c r="N33" s="21">
        <v>0</v>
      </c>
    </row>
    <row r="34" spans="1:14" ht="15.75" x14ac:dyDescent="0.25">
      <c r="A34" s="5">
        <f>YEAR(VentaBorrego[[#This Row],[FECHA]])</f>
        <v>2018</v>
      </c>
      <c r="B34" s="5">
        <f>MONTH(VentaBorrego[[#This Row],[FECHA]])</f>
        <v>3</v>
      </c>
      <c r="C34" s="5">
        <f>WEEKNUM(VentaBorrego[[#This Row],[FECHA]],2)</f>
        <v>13</v>
      </c>
      <c r="D34" s="6">
        <v>43190</v>
      </c>
      <c r="E34" s="8" t="s">
        <v>43</v>
      </c>
      <c r="F34" s="8" t="s">
        <v>44</v>
      </c>
      <c r="G34" s="8">
        <v>1367.7</v>
      </c>
      <c r="H34" s="8">
        <v>0</v>
      </c>
      <c r="I34" s="8">
        <v>44</v>
      </c>
      <c r="J34" s="8">
        <v>0</v>
      </c>
      <c r="K34" s="20">
        <v>69263.5</v>
      </c>
      <c r="L34" s="20">
        <v>62793.531999999999</v>
      </c>
      <c r="M34" s="21">
        <v>7</v>
      </c>
      <c r="N34" s="21">
        <v>0</v>
      </c>
    </row>
    <row r="35" spans="1:14" ht="15.75" x14ac:dyDescent="0.25">
      <c r="A35" s="5">
        <f>YEAR(VentaBorrego[[#This Row],[FECHA]])</f>
        <v>2018</v>
      </c>
      <c r="B35" s="5">
        <f>MONTH(VentaBorrego[[#This Row],[FECHA]])</f>
        <v>4</v>
      </c>
      <c r="C35" s="5">
        <f>WEEKNUM(VentaBorrego[[#This Row],[FECHA]],2)</f>
        <v>18</v>
      </c>
      <c r="D35" s="6">
        <v>43220</v>
      </c>
      <c r="E35" s="8" t="s">
        <v>43</v>
      </c>
      <c r="F35" s="8" t="s">
        <v>44</v>
      </c>
      <c r="G35" s="8">
        <v>1249.0999999999999</v>
      </c>
      <c r="H35" s="8">
        <v>0</v>
      </c>
      <c r="I35" s="8">
        <v>29</v>
      </c>
      <c r="J35" s="8">
        <v>0</v>
      </c>
      <c r="K35" s="20">
        <v>46995.5</v>
      </c>
      <c r="L35" s="20">
        <v>56746.347000000002</v>
      </c>
      <c r="M35" s="21">
        <v>3</v>
      </c>
      <c r="N35" s="21">
        <v>0</v>
      </c>
    </row>
    <row r="36" spans="1:14" ht="15.75" x14ac:dyDescent="0.25">
      <c r="A36" s="5">
        <f>YEAR(VentaBorrego[[#This Row],[FECHA]])</f>
        <v>2018</v>
      </c>
      <c r="B36" s="5">
        <f>MONTH(VentaBorrego[[#This Row],[FECHA]])</f>
        <v>5</v>
      </c>
      <c r="C36" s="5">
        <f>WEEKNUM(VentaBorrego[[#This Row],[FECHA]],2)</f>
        <v>22</v>
      </c>
      <c r="D36" s="6">
        <v>43251</v>
      </c>
      <c r="E36" s="8" t="s">
        <v>43</v>
      </c>
      <c r="F36" s="8" t="s">
        <v>44</v>
      </c>
      <c r="G36" s="8">
        <v>1681</v>
      </c>
      <c r="H36" s="8">
        <v>0</v>
      </c>
      <c r="I36" s="8">
        <v>40</v>
      </c>
      <c r="J36" s="8">
        <v>0</v>
      </c>
      <c r="K36" s="20">
        <v>72283</v>
      </c>
      <c r="L36" s="20">
        <v>76698.024999999994</v>
      </c>
      <c r="M36" s="21">
        <v>2</v>
      </c>
      <c r="N36" s="21">
        <v>0</v>
      </c>
    </row>
    <row r="37" spans="1:14" ht="15.75" x14ac:dyDescent="0.25">
      <c r="A37" s="5">
        <f>YEAR(VentaBorrego[[#This Row],[FECHA]])</f>
        <v>2018</v>
      </c>
      <c r="B37" s="5">
        <f>MONTH(VentaBorrego[[#This Row],[FECHA]])</f>
        <v>6</v>
      </c>
      <c r="C37" s="5">
        <f>WEEKNUM(VentaBorrego[[#This Row],[FECHA]],2)</f>
        <v>26</v>
      </c>
      <c r="D37" s="6">
        <v>43281</v>
      </c>
      <c r="E37" s="8" t="s">
        <v>43</v>
      </c>
      <c r="F37" s="8" t="s">
        <v>44</v>
      </c>
      <c r="G37" s="8">
        <v>6834</v>
      </c>
      <c r="H37" s="8">
        <v>0</v>
      </c>
      <c r="I37" s="8">
        <v>152</v>
      </c>
      <c r="J37" s="8">
        <v>0</v>
      </c>
      <c r="K37" s="20">
        <v>280570</v>
      </c>
      <c r="L37" s="20">
        <v>328385.29300000001</v>
      </c>
      <c r="M37" s="21">
        <v>3</v>
      </c>
      <c r="N37" s="21">
        <v>0</v>
      </c>
    </row>
    <row r="38" spans="1:14" ht="15.75" x14ac:dyDescent="0.25">
      <c r="A38" s="5">
        <f>YEAR(VentaBorrego[[#This Row],[FECHA]])</f>
        <v>2018</v>
      </c>
      <c r="B38" s="5">
        <f>MONTH(VentaBorrego[[#This Row],[FECHA]])</f>
        <v>7</v>
      </c>
      <c r="C38" s="5">
        <f>WEEKNUM(VentaBorrego[[#This Row],[FECHA]],2)</f>
        <v>31</v>
      </c>
      <c r="D38" s="6">
        <v>43312</v>
      </c>
      <c r="E38" s="8" t="s">
        <v>43</v>
      </c>
      <c r="F38" s="8" t="s">
        <v>44</v>
      </c>
      <c r="G38" s="8">
        <v>45</v>
      </c>
      <c r="H38" s="8">
        <v>0</v>
      </c>
      <c r="I38" s="8">
        <v>1</v>
      </c>
      <c r="J38" s="8">
        <v>0</v>
      </c>
      <c r="K38" s="20">
        <v>4000</v>
      </c>
      <c r="L38" s="20">
        <v>2253.5619999999999</v>
      </c>
      <c r="M38" s="21">
        <v>1</v>
      </c>
      <c r="N38" s="21">
        <v>0</v>
      </c>
    </row>
    <row r="39" spans="1:14" ht="15.75" x14ac:dyDescent="0.25">
      <c r="A39" s="5">
        <f>YEAR(VentaBorrego[[#This Row],[FECHA]])</f>
        <v>2018</v>
      </c>
      <c r="B39" s="5">
        <f>MONTH(VentaBorrego[[#This Row],[FECHA]])</f>
        <v>8</v>
      </c>
      <c r="C39" s="5">
        <f>WEEKNUM(VentaBorrego[[#This Row],[FECHA]],2)</f>
        <v>35</v>
      </c>
      <c r="D39" s="6">
        <v>43343</v>
      </c>
      <c r="E39" s="8" t="s">
        <v>43</v>
      </c>
      <c r="F39" s="8" t="s">
        <v>44</v>
      </c>
      <c r="G39" s="8">
        <v>3100</v>
      </c>
      <c r="H39" s="8">
        <v>0</v>
      </c>
      <c r="I39" s="8">
        <v>75</v>
      </c>
      <c r="J39" s="8">
        <v>0</v>
      </c>
      <c r="K39" s="20">
        <v>124000</v>
      </c>
      <c r="L39" s="20">
        <v>172859.64300000001</v>
      </c>
      <c r="M39" s="21">
        <v>1</v>
      </c>
      <c r="N39" s="21">
        <v>0</v>
      </c>
    </row>
    <row r="40" spans="1:14" ht="15.75" x14ac:dyDescent="0.25">
      <c r="A40" s="5">
        <f>YEAR(VentaBorrego[[#This Row],[FECHA]])</f>
        <v>2018</v>
      </c>
      <c r="B40" s="5">
        <f>MONTH(VentaBorrego[[#This Row],[FECHA]])</f>
        <v>10</v>
      </c>
      <c r="C40" s="5">
        <f>WEEKNUM(VentaBorrego[[#This Row],[FECHA]],2)</f>
        <v>44</v>
      </c>
      <c r="D40" s="6">
        <v>43404</v>
      </c>
      <c r="E40" s="8" t="s">
        <v>43</v>
      </c>
      <c r="F40" s="8" t="s">
        <v>44</v>
      </c>
      <c r="G40" s="8">
        <v>5655.2</v>
      </c>
      <c r="H40" s="8">
        <v>0</v>
      </c>
      <c r="I40" s="8">
        <v>131</v>
      </c>
      <c r="J40" s="8">
        <v>0</v>
      </c>
      <c r="K40" s="20">
        <v>233166</v>
      </c>
      <c r="L40" s="20">
        <v>321482.20199999999</v>
      </c>
      <c r="M40" s="21">
        <v>3</v>
      </c>
      <c r="N40" s="21">
        <v>0</v>
      </c>
    </row>
    <row r="41" spans="1:14" ht="15.75" x14ac:dyDescent="0.25">
      <c r="A41" s="5">
        <f>YEAR(VentaBorrego[[#This Row],[FECHA]])</f>
        <v>2018</v>
      </c>
      <c r="B41" s="5">
        <f>MONTH(VentaBorrego[[#This Row],[FECHA]])</f>
        <v>11</v>
      </c>
      <c r="C41" s="5">
        <f>WEEKNUM(VentaBorrego[[#This Row],[FECHA]],2)</f>
        <v>48</v>
      </c>
      <c r="D41" s="6">
        <v>43434</v>
      </c>
      <c r="E41" s="8" t="s">
        <v>43</v>
      </c>
      <c r="F41" s="8" t="s">
        <v>44</v>
      </c>
      <c r="G41" s="8">
        <v>14402</v>
      </c>
      <c r="H41" s="8">
        <v>0</v>
      </c>
      <c r="I41" s="8">
        <v>167</v>
      </c>
      <c r="J41" s="8">
        <v>0</v>
      </c>
      <c r="K41" s="20">
        <v>298660</v>
      </c>
      <c r="L41" s="20">
        <v>436051.32399999996</v>
      </c>
      <c r="M41" s="21">
        <v>4</v>
      </c>
      <c r="N41" s="21">
        <v>0</v>
      </c>
    </row>
    <row r="42" spans="1:14" ht="15.75" x14ac:dyDescent="0.25">
      <c r="A42" s="5">
        <f>YEAR(VentaBorrego[[#This Row],[FECHA]])</f>
        <v>2018</v>
      </c>
      <c r="B42" s="5">
        <f>MONTH(VentaBorrego[[#This Row],[FECHA]])</f>
        <v>12</v>
      </c>
      <c r="C42" s="5">
        <f>WEEKNUM(VentaBorrego[[#This Row],[FECHA]],2)</f>
        <v>53</v>
      </c>
      <c r="D42" s="6">
        <v>43465</v>
      </c>
      <c r="E42" s="8" t="s">
        <v>43</v>
      </c>
      <c r="F42" s="8" t="s">
        <v>44</v>
      </c>
      <c r="G42" s="8">
        <v>9360</v>
      </c>
      <c r="H42" s="8">
        <v>0</v>
      </c>
      <c r="I42" s="8">
        <v>107</v>
      </c>
      <c r="J42" s="8">
        <v>0</v>
      </c>
      <c r="K42" s="20">
        <v>178548</v>
      </c>
      <c r="L42" s="20">
        <v>274059.228</v>
      </c>
      <c r="M42" s="21">
        <v>2</v>
      </c>
      <c r="N42" s="21">
        <v>0</v>
      </c>
    </row>
  </sheetData>
  <mergeCells count="4">
    <mergeCell ref="D2:N2"/>
    <mergeCell ref="S2:V2"/>
    <mergeCell ref="AA2:AD2"/>
    <mergeCell ref="D1:AD1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504D037-90F7-485A-BB9E-C69BAE46861F}">
          <x14:formula1>
            <xm:f>ListasBorrego!$C$2:$C$3</xm:f>
          </x14:formula1>
          <xm:sqref>E4:E42</xm:sqref>
        </x14:dataValidation>
        <x14:dataValidation type="list" allowBlank="1" showInputMessage="1" showErrorMessage="1" xr:uid="{3C2749C3-21D2-4437-933C-470FE58CB8CC}">
          <x14:formula1>
            <xm:f>ListasBorrego!$A$2:$A$4</xm:f>
          </x14:formula1>
          <xm:sqref>F4:F42</xm:sqref>
        </x14:dataValidation>
        <x14:dataValidation type="list" allowBlank="1" showInputMessage="1" showErrorMessage="1" xr:uid="{509F3F27-9F6D-46EF-BF57-EDF56909569C}">
          <x14:formula1>
            <xm:f>ListasBorrego!$E$2:$E$3</xm:f>
          </x14:formula1>
          <xm:sqref>T4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</xm:sqref>
        </x14:dataValidation>
        <x14:dataValidation type="list" allowBlank="1" showInputMessage="1" showErrorMessage="1" xr:uid="{E05D79B9-0688-4638-97F2-AFB9DA3C690D}">
          <x14:formula1>
            <xm:f>ListasBorrego!$I$2</xm:f>
          </x14:formula1>
          <xm:sqref>AB4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workbookViewId="0">
      <selection sqref="A1:A5"/>
    </sheetView>
  </sheetViews>
  <sheetFormatPr baseColWidth="10" defaultRowHeight="15" x14ac:dyDescent="0.25"/>
  <cols>
    <col min="3" max="3" width="21.42578125" customWidth="1"/>
    <col min="7" max="7" width="26.85546875" bestFit="1" customWidth="1"/>
    <col min="11" max="11" width="46.42578125" bestFit="1" customWidth="1"/>
  </cols>
  <sheetData>
    <row r="1" spans="1:15" x14ac:dyDescent="0.25">
      <c r="A1" t="s">
        <v>47</v>
      </c>
      <c r="C1" t="s">
        <v>59</v>
      </c>
      <c r="E1" t="s">
        <v>71</v>
      </c>
      <c r="G1" t="s">
        <v>63</v>
      </c>
      <c r="I1" t="s">
        <v>71</v>
      </c>
      <c r="K1" t="s">
        <v>63</v>
      </c>
      <c r="M1" t="s">
        <v>71</v>
      </c>
      <c r="O1" t="s">
        <v>127</v>
      </c>
    </row>
    <row r="2" spans="1:15" x14ac:dyDescent="0.25">
      <c r="A2" t="s">
        <v>7</v>
      </c>
      <c r="C2" s="27" t="s">
        <v>54</v>
      </c>
      <c r="E2" t="s">
        <v>10</v>
      </c>
      <c r="G2" t="s">
        <v>55</v>
      </c>
      <c r="I2" s="25" t="s">
        <v>10</v>
      </c>
      <c r="K2" t="s">
        <v>88</v>
      </c>
      <c r="M2" t="s">
        <v>89</v>
      </c>
      <c r="O2" t="s">
        <v>128</v>
      </c>
    </row>
    <row r="3" spans="1:15" x14ac:dyDescent="0.25">
      <c r="A3" t="s">
        <v>8</v>
      </c>
      <c r="C3" s="27" t="s">
        <v>55</v>
      </c>
      <c r="E3" t="s">
        <v>25</v>
      </c>
      <c r="G3" t="s">
        <v>54</v>
      </c>
      <c r="I3" t="s">
        <v>7</v>
      </c>
      <c r="K3" t="s">
        <v>90</v>
      </c>
      <c r="M3" t="s">
        <v>91</v>
      </c>
      <c r="O3" t="s">
        <v>129</v>
      </c>
    </row>
    <row r="4" spans="1:15" x14ac:dyDescent="0.25">
      <c r="A4" t="s">
        <v>9</v>
      </c>
      <c r="C4" s="27" t="s">
        <v>56</v>
      </c>
      <c r="E4" t="s">
        <v>7</v>
      </c>
      <c r="G4" t="s">
        <v>83</v>
      </c>
      <c r="I4" t="s">
        <v>8</v>
      </c>
      <c r="K4" t="s">
        <v>92</v>
      </c>
      <c r="M4" t="s">
        <v>93</v>
      </c>
      <c r="O4" t="s">
        <v>130</v>
      </c>
    </row>
    <row r="5" spans="1:15" x14ac:dyDescent="0.25">
      <c r="A5" t="s">
        <v>10</v>
      </c>
      <c r="C5" s="27" t="s">
        <v>57</v>
      </c>
      <c r="E5" t="s">
        <v>8</v>
      </c>
      <c r="I5" t="s">
        <v>9</v>
      </c>
      <c r="K5" t="s">
        <v>94</v>
      </c>
      <c r="M5" t="s">
        <v>95</v>
      </c>
    </row>
    <row r="6" spans="1:15" x14ac:dyDescent="0.25">
      <c r="C6" s="28" t="s">
        <v>58</v>
      </c>
      <c r="E6" t="s">
        <v>9</v>
      </c>
      <c r="I6" t="s">
        <v>72</v>
      </c>
      <c r="K6" t="s">
        <v>96</v>
      </c>
      <c r="M6" t="s">
        <v>97</v>
      </c>
    </row>
    <row r="7" spans="1:15" x14ac:dyDescent="0.25">
      <c r="K7" t="s">
        <v>98</v>
      </c>
      <c r="M7" t="s">
        <v>99</v>
      </c>
    </row>
    <row r="8" spans="1:15" x14ac:dyDescent="0.25">
      <c r="K8" t="s">
        <v>100</v>
      </c>
      <c r="M8" t="s">
        <v>9</v>
      </c>
    </row>
    <row r="9" spans="1:15" x14ac:dyDescent="0.25">
      <c r="K9" t="s">
        <v>101</v>
      </c>
      <c r="M9" t="s">
        <v>102</v>
      </c>
    </row>
    <row r="10" spans="1:15" x14ac:dyDescent="0.25">
      <c r="K10" t="s">
        <v>103</v>
      </c>
      <c r="M10" t="s">
        <v>8</v>
      </c>
    </row>
    <row r="11" spans="1:15" x14ac:dyDescent="0.25">
      <c r="K11" t="s">
        <v>104</v>
      </c>
      <c r="M11" t="s">
        <v>105</v>
      </c>
    </row>
    <row r="12" spans="1:15" x14ac:dyDescent="0.25">
      <c r="K12" t="s">
        <v>106</v>
      </c>
      <c r="M12" t="s">
        <v>7</v>
      </c>
    </row>
    <row r="13" spans="1:15" x14ac:dyDescent="0.25">
      <c r="K13" t="s">
        <v>107</v>
      </c>
    </row>
    <row r="14" spans="1:15" x14ac:dyDescent="0.25">
      <c r="K14" t="s">
        <v>108</v>
      </c>
    </row>
    <row r="15" spans="1:15" x14ac:dyDescent="0.25">
      <c r="K15" t="s">
        <v>109</v>
      </c>
    </row>
    <row r="16" spans="1:15" x14ac:dyDescent="0.25">
      <c r="K16" t="s">
        <v>110</v>
      </c>
    </row>
    <row r="17" spans="11:11" x14ac:dyDescent="0.25">
      <c r="K17" t="s">
        <v>111</v>
      </c>
    </row>
    <row r="18" spans="11:11" x14ac:dyDescent="0.25">
      <c r="K18" t="s">
        <v>112</v>
      </c>
    </row>
    <row r="19" spans="11:11" x14ac:dyDescent="0.25">
      <c r="K19" t="s">
        <v>113</v>
      </c>
    </row>
    <row r="20" spans="11:11" x14ac:dyDescent="0.25">
      <c r="K20" t="s">
        <v>114</v>
      </c>
    </row>
    <row r="21" spans="11:11" x14ac:dyDescent="0.25">
      <c r="K21" t="s">
        <v>115</v>
      </c>
    </row>
    <row r="22" spans="11:11" x14ac:dyDescent="0.25">
      <c r="K22" t="s">
        <v>116</v>
      </c>
    </row>
    <row r="23" spans="11:11" x14ac:dyDescent="0.25">
      <c r="K23" t="s">
        <v>117</v>
      </c>
    </row>
    <row r="24" spans="11:11" x14ac:dyDescent="0.25">
      <c r="K24" t="s">
        <v>118</v>
      </c>
    </row>
    <row r="25" spans="11:11" x14ac:dyDescent="0.25">
      <c r="K25" t="s">
        <v>119</v>
      </c>
    </row>
    <row r="26" spans="11:11" x14ac:dyDescent="0.25">
      <c r="K26" t="s">
        <v>120</v>
      </c>
    </row>
    <row r="27" spans="11:11" x14ac:dyDescent="0.25">
      <c r="K27" t="s">
        <v>121</v>
      </c>
    </row>
    <row r="28" spans="11:11" x14ac:dyDescent="0.25">
      <c r="K28" t="s">
        <v>122</v>
      </c>
    </row>
    <row r="29" spans="11:11" x14ac:dyDescent="0.25">
      <c r="K29" t="s">
        <v>123</v>
      </c>
    </row>
    <row r="30" spans="11:11" x14ac:dyDescent="0.25">
      <c r="K30" t="s">
        <v>124</v>
      </c>
    </row>
    <row r="31" spans="11:11" x14ac:dyDescent="0.25">
      <c r="K31" t="s">
        <v>125</v>
      </c>
    </row>
    <row r="32" spans="11:11" x14ac:dyDescent="0.25">
      <c r="K32" t="s">
        <v>126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topLeftCell="G1" workbookViewId="0">
      <selection activeCell="I19" sqref="I19"/>
    </sheetView>
  </sheetViews>
  <sheetFormatPr baseColWidth="10" defaultRowHeight="15" x14ac:dyDescent="0.25"/>
  <cols>
    <col min="3" max="3" width="24.140625" bestFit="1" customWidth="1"/>
    <col min="5" max="5" width="30.85546875" bestFit="1" customWidth="1"/>
    <col min="9" max="9" width="30.85546875" bestFit="1" customWidth="1"/>
    <col min="13" max="13" width="39" bestFit="1" customWidth="1"/>
    <col min="15" max="15" width="11.5703125" customWidth="1"/>
  </cols>
  <sheetData>
    <row r="1" spans="1:17" ht="15.75" x14ac:dyDescent="0.25">
      <c r="A1" t="s">
        <v>48</v>
      </c>
      <c r="C1" t="s">
        <v>49</v>
      </c>
      <c r="E1" t="s">
        <v>63</v>
      </c>
      <c r="G1" t="s">
        <v>71</v>
      </c>
      <c r="I1" t="s">
        <v>63</v>
      </c>
      <c r="K1" t="s">
        <v>71</v>
      </c>
      <c r="M1" s="34" t="s">
        <v>63</v>
      </c>
      <c r="O1" s="34" t="s">
        <v>71</v>
      </c>
      <c r="Q1" s="34" t="s">
        <v>127</v>
      </c>
    </row>
    <row r="2" spans="1:17" x14ac:dyDescent="0.25">
      <c r="A2" t="s">
        <v>25</v>
      </c>
      <c r="C2" s="22" t="s">
        <v>34</v>
      </c>
      <c r="E2" t="s">
        <v>64</v>
      </c>
      <c r="G2" t="s">
        <v>73</v>
      </c>
      <c r="I2" t="s">
        <v>64</v>
      </c>
      <c r="K2" t="s">
        <v>73</v>
      </c>
      <c r="M2" s="22" t="s">
        <v>132</v>
      </c>
      <c r="O2" s="22" t="s">
        <v>73</v>
      </c>
      <c r="Q2" s="22" t="s">
        <v>129</v>
      </c>
    </row>
    <row r="3" spans="1:17" x14ac:dyDescent="0.25">
      <c r="A3" t="s">
        <v>27</v>
      </c>
      <c r="C3" s="23" t="s">
        <v>33</v>
      </c>
      <c r="E3" t="s">
        <v>65</v>
      </c>
      <c r="G3" t="s">
        <v>74</v>
      </c>
      <c r="I3" t="s">
        <v>65</v>
      </c>
      <c r="K3" t="s">
        <v>74</v>
      </c>
      <c r="M3" s="22" t="s">
        <v>133</v>
      </c>
      <c r="O3" s="23" t="s">
        <v>75</v>
      </c>
      <c r="Q3" s="22" t="s">
        <v>130</v>
      </c>
    </row>
    <row r="4" spans="1:17" x14ac:dyDescent="0.25">
      <c r="A4" t="s">
        <v>29</v>
      </c>
      <c r="C4" s="22" t="s">
        <v>32</v>
      </c>
      <c r="E4" t="s">
        <v>66</v>
      </c>
      <c r="G4" t="s">
        <v>75</v>
      </c>
      <c r="I4" t="s">
        <v>86</v>
      </c>
      <c r="K4" t="s">
        <v>76</v>
      </c>
      <c r="M4" s="22" t="s">
        <v>134</v>
      </c>
      <c r="O4" s="23" t="s">
        <v>74</v>
      </c>
      <c r="Q4" s="35" t="s">
        <v>157</v>
      </c>
    </row>
    <row r="5" spans="1:17" x14ac:dyDescent="0.25">
      <c r="C5" s="23" t="s">
        <v>31</v>
      </c>
      <c r="E5" t="s">
        <v>67</v>
      </c>
      <c r="G5" t="s">
        <v>27</v>
      </c>
      <c r="I5" t="s">
        <v>68</v>
      </c>
      <c r="K5" t="s">
        <v>77</v>
      </c>
      <c r="M5" s="23" t="s">
        <v>135</v>
      </c>
      <c r="O5" s="22" t="s">
        <v>76</v>
      </c>
    </row>
    <row r="6" spans="1:17" x14ac:dyDescent="0.25">
      <c r="C6" s="22" t="s">
        <v>30</v>
      </c>
      <c r="E6" t="s">
        <v>68</v>
      </c>
      <c r="G6" t="s">
        <v>25</v>
      </c>
      <c r="K6" t="s">
        <v>78</v>
      </c>
      <c r="M6" s="22" t="s">
        <v>136</v>
      </c>
      <c r="O6" s="22" t="s">
        <v>77</v>
      </c>
    </row>
    <row r="7" spans="1:17" x14ac:dyDescent="0.25">
      <c r="C7" s="23" t="s">
        <v>28</v>
      </c>
      <c r="G7" t="s">
        <v>76</v>
      </c>
      <c r="K7" t="s">
        <v>75</v>
      </c>
      <c r="M7" s="23" t="s">
        <v>137</v>
      </c>
      <c r="O7" s="23" t="s">
        <v>78</v>
      </c>
    </row>
    <row r="8" spans="1:17" x14ac:dyDescent="0.25">
      <c r="C8" s="24" t="s">
        <v>26</v>
      </c>
      <c r="G8" t="s">
        <v>77</v>
      </c>
      <c r="K8" t="s">
        <v>79</v>
      </c>
      <c r="M8" s="22" t="s">
        <v>138</v>
      </c>
      <c r="O8" s="35" t="s">
        <v>79</v>
      </c>
    </row>
    <row r="9" spans="1:17" x14ac:dyDescent="0.25">
      <c r="G9" t="s">
        <v>78</v>
      </c>
      <c r="K9" t="s">
        <v>27</v>
      </c>
      <c r="M9" s="23" t="s">
        <v>139</v>
      </c>
    </row>
    <row r="10" spans="1:17" x14ac:dyDescent="0.25">
      <c r="G10" t="s">
        <v>79</v>
      </c>
      <c r="K10" t="s">
        <v>25</v>
      </c>
      <c r="M10" s="23" t="s">
        <v>140</v>
      </c>
    </row>
    <row r="11" spans="1:17" x14ac:dyDescent="0.25">
      <c r="K11" t="s">
        <v>87</v>
      </c>
      <c r="M11" s="22" t="s">
        <v>141</v>
      </c>
    </row>
    <row r="12" spans="1:17" x14ac:dyDescent="0.25">
      <c r="M12" s="22" t="s">
        <v>142</v>
      </c>
    </row>
    <row r="13" spans="1:17" x14ac:dyDescent="0.25">
      <c r="M13" s="22" t="s">
        <v>143</v>
      </c>
    </row>
    <row r="14" spans="1:17" x14ac:dyDescent="0.25">
      <c r="M14" s="22" t="s">
        <v>144</v>
      </c>
    </row>
    <row r="15" spans="1:17" x14ac:dyDescent="0.25">
      <c r="M15" s="22" t="s">
        <v>145</v>
      </c>
    </row>
    <row r="16" spans="1:17" x14ac:dyDescent="0.25">
      <c r="M16" s="23" t="s">
        <v>146</v>
      </c>
    </row>
    <row r="17" spans="13:13" x14ac:dyDescent="0.25">
      <c r="M17" s="23" t="s">
        <v>147</v>
      </c>
    </row>
    <row r="18" spans="13:13" x14ac:dyDescent="0.25">
      <c r="M18" s="22" t="s">
        <v>148</v>
      </c>
    </row>
    <row r="19" spans="13:13" x14ac:dyDescent="0.25">
      <c r="M19" s="23" t="s">
        <v>149</v>
      </c>
    </row>
    <row r="20" spans="13:13" x14ac:dyDescent="0.25">
      <c r="M20" s="22" t="s">
        <v>150</v>
      </c>
    </row>
    <row r="21" spans="13:13" x14ac:dyDescent="0.25">
      <c r="M21" s="23" t="s">
        <v>151</v>
      </c>
    </row>
    <row r="22" spans="13:13" x14ac:dyDescent="0.25">
      <c r="M22" s="22" t="s">
        <v>152</v>
      </c>
    </row>
    <row r="23" spans="13:13" x14ac:dyDescent="0.25">
      <c r="M23" s="22" t="s">
        <v>153</v>
      </c>
    </row>
    <row r="24" spans="13:13" x14ac:dyDescent="0.25">
      <c r="M24" s="23" t="s">
        <v>154</v>
      </c>
    </row>
    <row r="25" spans="13:13" x14ac:dyDescent="0.25">
      <c r="M25" s="24" t="s">
        <v>155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5" x14ac:dyDescent="0.25"/>
  <cols>
    <col min="5" max="5" width="19.7109375" bestFit="1" customWidth="1"/>
    <col min="9" max="9" width="16.85546875" bestFit="1" customWidth="1"/>
  </cols>
  <sheetData>
    <row r="1" spans="1:11" x14ac:dyDescent="0.25">
      <c r="A1" t="s">
        <v>50</v>
      </c>
      <c r="C1" t="s">
        <v>41</v>
      </c>
      <c r="E1" t="s">
        <v>63</v>
      </c>
      <c r="G1" t="s">
        <v>71</v>
      </c>
      <c r="I1" s="32" t="s">
        <v>63</v>
      </c>
      <c r="K1" t="s">
        <v>71</v>
      </c>
    </row>
    <row r="2" spans="1:11" x14ac:dyDescent="0.25">
      <c r="A2" t="s">
        <v>44</v>
      </c>
      <c r="C2" t="s">
        <v>45</v>
      </c>
      <c r="E2" t="s">
        <v>69</v>
      </c>
      <c r="G2" t="s">
        <v>80</v>
      </c>
      <c r="I2" s="33" t="s">
        <v>69</v>
      </c>
      <c r="K2" t="s">
        <v>44</v>
      </c>
    </row>
    <row r="3" spans="1:11" x14ac:dyDescent="0.25">
      <c r="A3" t="s">
        <v>25</v>
      </c>
      <c r="C3" t="s">
        <v>43</v>
      </c>
      <c r="E3" t="s">
        <v>70</v>
      </c>
      <c r="G3" t="s">
        <v>81</v>
      </c>
      <c r="K3" t="s">
        <v>46</v>
      </c>
    </row>
    <row r="4" spans="1:11" x14ac:dyDescent="0.25">
      <c r="A4" t="s">
        <v>46</v>
      </c>
      <c r="G4" t="s">
        <v>82</v>
      </c>
      <c r="K4" t="s">
        <v>80</v>
      </c>
    </row>
    <row r="5" spans="1:11" x14ac:dyDescent="0.25">
      <c r="G5" t="s">
        <v>10</v>
      </c>
      <c r="K5" t="s">
        <v>81</v>
      </c>
    </row>
    <row r="6" spans="1:11" x14ac:dyDescent="0.25">
      <c r="G6" t="s">
        <v>25</v>
      </c>
      <c r="K6" t="s">
        <v>82</v>
      </c>
    </row>
    <row r="7" spans="1:11" x14ac:dyDescent="0.25">
      <c r="G7" t="s">
        <v>46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2021-03-03T16:27:17Z</dcterms:modified>
</cp:coreProperties>
</file>