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iype\Documents\GranjaVolantin\Granja\GV\"/>
    </mc:Choice>
  </mc:AlternateContent>
  <xr:revisionPtr revIDLastSave="0" documentId="13_ncr:1_{BD5A1800-EE01-4D1E-9D1C-86FA07686428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ERDO" sheetId="1" r:id="rId1"/>
    <sheet name="HUEVO" sheetId="2" r:id="rId2"/>
    <sheet name="BORREGO" sheetId="3" r:id="rId3"/>
    <sheet name="ListasCerdo" sheetId="4" r:id="rId4"/>
    <sheet name="ListasHuevo" sheetId="5" r:id="rId5"/>
    <sheet name="ListasBorrego" sheetId="6" r:id="rId6"/>
  </sheets>
  <definedNames>
    <definedName name="DatosExternos_1" localSheetId="0" hidden="1">CERDO!$AJ$3:$AL$265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02" i="2" l="1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E198" i="2"/>
  <c r="AE199" i="2"/>
  <c r="AE200" i="2"/>
  <c r="AE201" i="2"/>
  <c r="AF198" i="2"/>
  <c r="AF199" i="2"/>
  <c r="AF200" i="2"/>
  <c r="AF201" i="2"/>
  <c r="AG198" i="2"/>
  <c r="AG199" i="2"/>
  <c r="AG200" i="2"/>
  <c r="AG201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N836" i="2" l="1"/>
  <c r="AN837" i="2"/>
  <c r="AN838" i="2"/>
  <c r="AN839" i="2"/>
  <c r="AN840" i="2"/>
  <c r="AN841" i="2"/>
  <c r="AN842" i="2"/>
  <c r="AN843" i="2"/>
  <c r="AN844" i="2"/>
  <c r="AN845" i="2"/>
  <c r="AN846" i="2"/>
  <c r="AN847" i="2"/>
  <c r="AN848" i="2"/>
  <c r="AN849" i="2"/>
  <c r="AN850" i="2"/>
  <c r="AN851" i="2"/>
  <c r="AN852" i="2"/>
  <c r="AN853" i="2"/>
  <c r="AN854" i="2"/>
  <c r="AN855" i="2"/>
  <c r="AN856" i="2"/>
  <c r="AN857" i="2"/>
  <c r="AN858" i="2"/>
  <c r="AN859" i="2"/>
  <c r="AN860" i="2"/>
  <c r="AN861" i="2"/>
  <c r="AN862" i="2"/>
  <c r="AN863" i="2"/>
  <c r="AN864" i="2"/>
  <c r="AN865" i="2"/>
  <c r="AN866" i="2"/>
  <c r="AN867" i="2"/>
  <c r="AN868" i="2"/>
  <c r="AN869" i="2"/>
  <c r="AN870" i="2"/>
  <c r="AN871" i="2"/>
  <c r="AN872" i="2"/>
  <c r="AN873" i="2"/>
  <c r="AN874" i="2"/>
  <c r="AN875" i="2"/>
  <c r="AN876" i="2"/>
  <c r="AN877" i="2"/>
  <c r="AN878" i="2"/>
  <c r="AN879" i="2"/>
  <c r="AN880" i="2"/>
  <c r="AN881" i="2"/>
  <c r="AN882" i="2"/>
  <c r="AN883" i="2"/>
  <c r="AN884" i="2"/>
  <c r="AN885" i="2"/>
  <c r="AN886" i="2"/>
  <c r="AN887" i="2"/>
  <c r="AN888" i="2"/>
  <c r="AN889" i="2"/>
  <c r="AN890" i="2"/>
  <c r="AN891" i="2"/>
  <c r="AN892" i="2"/>
  <c r="AN893" i="2"/>
  <c r="AN894" i="2"/>
  <c r="AN895" i="2"/>
  <c r="AN896" i="2"/>
  <c r="AN897" i="2"/>
  <c r="AN898" i="2"/>
  <c r="AN899" i="2"/>
  <c r="AN900" i="2"/>
  <c r="AN901" i="2"/>
  <c r="AN902" i="2"/>
  <c r="AN903" i="2"/>
  <c r="AN904" i="2"/>
  <c r="AN905" i="2"/>
  <c r="AN906" i="2"/>
  <c r="AN907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N5" i="2" l="1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N589" i="2"/>
  <c r="AN590" i="2"/>
  <c r="AN591" i="2"/>
  <c r="AN592" i="2"/>
  <c r="AN593" i="2"/>
  <c r="AN594" i="2"/>
  <c r="AN595" i="2"/>
  <c r="AN596" i="2"/>
  <c r="AN597" i="2"/>
  <c r="AN598" i="2"/>
  <c r="AN599" i="2"/>
  <c r="AN600" i="2"/>
  <c r="AN601" i="2"/>
  <c r="AN602" i="2"/>
  <c r="AN603" i="2"/>
  <c r="AN604" i="2"/>
  <c r="AN605" i="2"/>
  <c r="AN606" i="2"/>
  <c r="AN607" i="2"/>
  <c r="AN608" i="2"/>
  <c r="AN609" i="2"/>
  <c r="AN610" i="2"/>
  <c r="AN611" i="2"/>
  <c r="AN612" i="2"/>
  <c r="AN613" i="2"/>
  <c r="AN614" i="2"/>
  <c r="AN615" i="2"/>
  <c r="AN616" i="2"/>
  <c r="AN617" i="2"/>
  <c r="AN618" i="2"/>
  <c r="AN619" i="2"/>
  <c r="AN620" i="2"/>
  <c r="AN621" i="2"/>
  <c r="AN622" i="2"/>
  <c r="AN623" i="2"/>
  <c r="AN624" i="2"/>
  <c r="AN625" i="2"/>
  <c r="AN626" i="2"/>
  <c r="AN627" i="2"/>
  <c r="AN628" i="2"/>
  <c r="AN629" i="2"/>
  <c r="AN630" i="2"/>
  <c r="AN631" i="2"/>
  <c r="AN632" i="2"/>
  <c r="AN633" i="2"/>
  <c r="AN634" i="2"/>
  <c r="AN635" i="2"/>
  <c r="AN636" i="2"/>
  <c r="AN637" i="2"/>
  <c r="AN638" i="2"/>
  <c r="AN639" i="2"/>
  <c r="AN640" i="2"/>
  <c r="AN641" i="2"/>
  <c r="AN642" i="2"/>
  <c r="AN643" i="2"/>
  <c r="AN644" i="2"/>
  <c r="AN645" i="2"/>
  <c r="AN646" i="2"/>
  <c r="AN647" i="2"/>
  <c r="AN648" i="2"/>
  <c r="AN649" i="2"/>
  <c r="AN650" i="2"/>
  <c r="AN651" i="2"/>
  <c r="AN652" i="2"/>
  <c r="AN653" i="2"/>
  <c r="AN654" i="2"/>
  <c r="AN655" i="2"/>
  <c r="AN656" i="2"/>
  <c r="AN657" i="2"/>
  <c r="AN658" i="2"/>
  <c r="AN659" i="2"/>
  <c r="AN660" i="2"/>
  <c r="AN661" i="2"/>
  <c r="AN662" i="2"/>
  <c r="AN663" i="2"/>
  <c r="AN664" i="2"/>
  <c r="AN665" i="2"/>
  <c r="AN666" i="2"/>
  <c r="AN667" i="2"/>
  <c r="AN668" i="2"/>
  <c r="AN669" i="2"/>
  <c r="AN670" i="2"/>
  <c r="AN671" i="2"/>
  <c r="AN672" i="2"/>
  <c r="AN673" i="2"/>
  <c r="AN674" i="2"/>
  <c r="AN675" i="2"/>
  <c r="AN676" i="2"/>
  <c r="AN677" i="2"/>
  <c r="AN678" i="2"/>
  <c r="AN679" i="2"/>
  <c r="AN680" i="2"/>
  <c r="AN681" i="2"/>
  <c r="AN682" i="2"/>
  <c r="AN683" i="2"/>
  <c r="AN684" i="2"/>
  <c r="AN685" i="2"/>
  <c r="AN686" i="2"/>
  <c r="AN687" i="2"/>
  <c r="AN688" i="2"/>
  <c r="AN689" i="2"/>
  <c r="AN690" i="2"/>
  <c r="AN691" i="2"/>
  <c r="AN692" i="2"/>
  <c r="AN693" i="2"/>
  <c r="AN694" i="2"/>
  <c r="AN695" i="2"/>
  <c r="AN696" i="2"/>
  <c r="AN697" i="2"/>
  <c r="AN698" i="2"/>
  <c r="AN699" i="2"/>
  <c r="AN700" i="2"/>
  <c r="AN701" i="2"/>
  <c r="AN702" i="2"/>
  <c r="AN703" i="2"/>
  <c r="AN704" i="2"/>
  <c r="AN705" i="2"/>
  <c r="AN706" i="2"/>
  <c r="AN707" i="2"/>
  <c r="AN708" i="2"/>
  <c r="AN709" i="2"/>
  <c r="AN710" i="2"/>
  <c r="AN711" i="2"/>
  <c r="AN712" i="2"/>
  <c r="AN713" i="2"/>
  <c r="AN714" i="2"/>
  <c r="AN715" i="2"/>
  <c r="AN716" i="2"/>
  <c r="AN717" i="2"/>
  <c r="AN718" i="2"/>
  <c r="AN719" i="2"/>
  <c r="AN720" i="2"/>
  <c r="AN721" i="2"/>
  <c r="AN722" i="2"/>
  <c r="AN723" i="2"/>
  <c r="AN724" i="2"/>
  <c r="AN725" i="2"/>
  <c r="AN726" i="2"/>
  <c r="AN727" i="2"/>
  <c r="AN728" i="2"/>
  <c r="AN729" i="2"/>
  <c r="AN730" i="2"/>
  <c r="AN731" i="2"/>
  <c r="AN732" i="2"/>
  <c r="AN733" i="2"/>
  <c r="AN734" i="2"/>
  <c r="AN735" i="2"/>
  <c r="AN736" i="2"/>
  <c r="AN737" i="2"/>
  <c r="AN738" i="2"/>
  <c r="AN739" i="2"/>
  <c r="AN740" i="2"/>
  <c r="AN741" i="2"/>
  <c r="AN742" i="2"/>
  <c r="AN743" i="2"/>
  <c r="AN744" i="2"/>
  <c r="AN745" i="2"/>
  <c r="AN746" i="2"/>
  <c r="AN747" i="2"/>
  <c r="AN748" i="2"/>
  <c r="AN749" i="2"/>
  <c r="AN750" i="2"/>
  <c r="AN751" i="2"/>
  <c r="AN752" i="2"/>
  <c r="AN753" i="2"/>
  <c r="AN754" i="2"/>
  <c r="AN755" i="2"/>
  <c r="AN756" i="2"/>
  <c r="AN757" i="2"/>
  <c r="AN758" i="2"/>
  <c r="AN759" i="2"/>
  <c r="AN760" i="2"/>
  <c r="AN761" i="2"/>
  <c r="AN762" i="2"/>
  <c r="AN763" i="2"/>
  <c r="AN764" i="2"/>
  <c r="AN765" i="2"/>
  <c r="AN766" i="2"/>
  <c r="AN767" i="2"/>
  <c r="AN768" i="2"/>
  <c r="AN769" i="2"/>
  <c r="AN770" i="2"/>
  <c r="AN771" i="2"/>
  <c r="AN772" i="2"/>
  <c r="AN773" i="2"/>
  <c r="AN774" i="2"/>
  <c r="AN775" i="2"/>
  <c r="AN776" i="2"/>
  <c r="AN777" i="2"/>
  <c r="AN778" i="2"/>
  <c r="AN779" i="2"/>
  <c r="AN780" i="2"/>
  <c r="AN781" i="2"/>
  <c r="AN782" i="2"/>
  <c r="AN783" i="2"/>
  <c r="AN784" i="2"/>
  <c r="AN785" i="2"/>
  <c r="AN786" i="2"/>
  <c r="AN787" i="2"/>
  <c r="AN788" i="2"/>
  <c r="AN789" i="2"/>
  <c r="AN790" i="2"/>
  <c r="AN791" i="2"/>
  <c r="AN792" i="2"/>
  <c r="AN793" i="2"/>
  <c r="AN794" i="2"/>
  <c r="AN795" i="2"/>
  <c r="AN796" i="2"/>
  <c r="AN797" i="2"/>
  <c r="AN798" i="2"/>
  <c r="AN799" i="2"/>
  <c r="AN800" i="2"/>
  <c r="AN801" i="2"/>
  <c r="AN802" i="2"/>
  <c r="AN803" i="2"/>
  <c r="AN804" i="2"/>
  <c r="AN805" i="2"/>
  <c r="AN806" i="2"/>
  <c r="AN807" i="2"/>
  <c r="AN808" i="2"/>
  <c r="AN809" i="2"/>
  <c r="AN810" i="2"/>
  <c r="AN811" i="2"/>
  <c r="AN812" i="2"/>
  <c r="AN813" i="2"/>
  <c r="AN814" i="2"/>
  <c r="AN815" i="2"/>
  <c r="AN816" i="2"/>
  <c r="AN817" i="2"/>
  <c r="AN818" i="2"/>
  <c r="AN819" i="2"/>
  <c r="AN820" i="2"/>
  <c r="AN821" i="2"/>
  <c r="AN822" i="2"/>
  <c r="AN823" i="2"/>
  <c r="AN824" i="2"/>
  <c r="AN825" i="2"/>
  <c r="AN826" i="2"/>
  <c r="AN827" i="2"/>
  <c r="AN828" i="2"/>
  <c r="AN829" i="2"/>
  <c r="AN830" i="2"/>
  <c r="AN831" i="2"/>
  <c r="AN832" i="2"/>
  <c r="AN833" i="2"/>
  <c r="AN834" i="2"/>
  <c r="AN835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P47" i="3"/>
  <c r="Q47" i="3"/>
  <c r="R47" i="3"/>
  <c r="P46" i="3"/>
  <c r="Q46" i="3"/>
  <c r="R46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V32" i="2"/>
  <c r="W32" i="2"/>
  <c r="X32" i="2"/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O99" i="1"/>
  <c r="O100" i="1"/>
  <c r="P99" i="1"/>
  <c r="P100" i="1"/>
  <c r="Q99" i="1"/>
  <c r="Q100" i="1"/>
  <c r="O98" i="1" l="1"/>
  <c r="P98" i="1"/>
  <c r="Q98" i="1"/>
  <c r="O96" i="1"/>
  <c r="O97" i="1"/>
  <c r="P96" i="1"/>
  <c r="P97" i="1"/>
  <c r="Q96" i="1"/>
  <c r="Q97" i="1"/>
  <c r="O95" i="1"/>
  <c r="P95" i="1"/>
  <c r="Q95" i="1"/>
  <c r="O94" i="1"/>
  <c r="P94" i="1"/>
  <c r="Q94" i="1"/>
  <c r="O93" i="1"/>
  <c r="P93" i="1"/>
  <c r="Q93" i="1"/>
  <c r="O92" i="1"/>
  <c r="P92" i="1"/>
  <c r="Q92" i="1"/>
  <c r="O91" i="1"/>
  <c r="P91" i="1"/>
  <c r="Q91" i="1"/>
  <c r="O90" i="1"/>
  <c r="P90" i="1"/>
  <c r="Q90" i="1"/>
  <c r="O88" i="1"/>
  <c r="O89" i="1"/>
  <c r="P88" i="1"/>
  <c r="P89" i="1"/>
  <c r="Q88" i="1"/>
  <c r="Q89" i="1"/>
  <c r="O76" i="1"/>
  <c r="O77" i="1"/>
  <c r="O78" i="1"/>
  <c r="O79" i="1"/>
  <c r="O80" i="1"/>
  <c r="O81" i="1"/>
  <c r="O82" i="1"/>
  <c r="O83" i="1"/>
  <c r="O84" i="1"/>
  <c r="O85" i="1"/>
  <c r="O86" i="1"/>
  <c r="O87" i="1"/>
  <c r="P76" i="1"/>
  <c r="P77" i="1"/>
  <c r="P78" i="1"/>
  <c r="P79" i="1"/>
  <c r="P80" i="1"/>
  <c r="P81" i="1"/>
  <c r="P82" i="1"/>
  <c r="P83" i="1"/>
  <c r="P84" i="1"/>
  <c r="P85" i="1"/>
  <c r="P86" i="1"/>
  <c r="P87" i="1"/>
  <c r="Q76" i="1"/>
  <c r="Q77" i="1"/>
  <c r="Q78" i="1"/>
  <c r="Q79" i="1"/>
  <c r="Q80" i="1"/>
  <c r="Q81" i="1"/>
  <c r="Q82" i="1"/>
  <c r="Q83" i="1"/>
  <c r="Q84" i="1"/>
  <c r="Q85" i="1"/>
  <c r="Q86" i="1"/>
  <c r="Q87" i="1"/>
  <c r="O75" i="1"/>
  <c r="P75" i="1"/>
  <c r="Q75" i="1"/>
  <c r="O74" i="1"/>
  <c r="P74" i="1"/>
  <c r="Q74" i="1"/>
  <c r="O72" i="1"/>
  <c r="O73" i="1"/>
  <c r="P72" i="1"/>
  <c r="P73" i="1"/>
  <c r="Q72" i="1"/>
  <c r="Q73" i="1"/>
  <c r="O67" i="1"/>
  <c r="O68" i="1"/>
  <c r="O69" i="1"/>
  <c r="O70" i="1"/>
  <c r="O71" i="1"/>
  <c r="P67" i="1"/>
  <c r="P68" i="1"/>
  <c r="P69" i="1"/>
  <c r="P70" i="1"/>
  <c r="P71" i="1"/>
  <c r="Q67" i="1"/>
  <c r="Q68" i="1"/>
  <c r="Q69" i="1"/>
  <c r="Q70" i="1"/>
  <c r="Q71" i="1"/>
  <c r="O66" i="1"/>
  <c r="P66" i="1"/>
  <c r="Q66" i="1"/>
  <c r="O65" i="1"/>
  <c r="P65" i="1"/>
  <c r="Q65" i="1"/>
  <c r="O63" i="1"/>
  <c r="O64" i="1"/>
  <c r="P63" i="1"/>
  <c r="P64" i="1"/>
  <c r="Q63" i="1"/>
  <c r="Q64" i="1"/>
  <c r="O62" i="1"/>
  <c r="P62" i="1"/>
  <c r="Q62" i="1"/>
  <c r="O60" i="1"/>
  <c r="O61" i="1"/>
  <c r="P60" i="1"/>
  <c r="P61" i="1"/>
  <c r="Q60" i="1"/>
  <c r="Q61" i="1"/>
  <c r="O59" i="1"/>
  <c r="P59" i="1"/>
  <c r="Q59" i="1"/>
  <c r="O58" i="1"/>
  <c r="P58" i="1"/>
  <c r="Q58" i="1"/>
  <c r="O57" i="1"/>
  <c r="P57" i="1"/>
  <c r="Q57" i="1"/>
  <c r="O45" i="1"/>
  <c r="O46" i="1"/>
  <c r="O47" i="1"/>
  <c r="O48" i="1"/>
  <c r="O49" i="1"/>
  <c r="O50" i="1"/>
  <c r="O51" i="1"/>
  <c r="O52" i="1"/>
  <c r="O53" i="1"/>
  <c r="O54" i="1"/>
  <c r="O55" i="1"/>
  <c r="O56" i="1"/>
  <c r="P45" i="1"/>
  <c r="P46" i="1"/>
  <c r="P47" i="1"/>
  <c r="P48" i="1"/>
  <c r="P49" i="1"/>
  <c r="P50" i="1"/>
  <c r="P51" i="1"/>
  <c r="P52" i="1"/>
  <c r="P53" i="1"/>
  <c r="P54" i="1"/>
  <c r="P55" i="1"/>
  <c r="P56" i="1"/>
  <c r="Q45" i="1"/>
  <c r="Q46" i="1"/>
  <c r="Q47" i="1"/>
  <c r="Q48" i="1"/>
  <c r="Q49" i="1"/>
  <c r="Q50" i="1"/>
  <c r="Q51" i="1"/>
  <c r="Q52" i="1"/>
  <c r="Q53" i="1"/>
  <c r="Q54" i="1"/>
  <c r="Q55" i="1"/>
  <c r="Q56" i="1"/>
  <c r="O43" i="1"/>
  <c r="O44" i="1"/>
  <c r="P43" i="1"/>
  <c r="P44" i="1"/>
  <c r="Q43" i="1"/>
  <c r="Q44" i="1"/>
  <c r="O39" i="1"/>
  <c r="O40" i="1"/>
  <c r="O41" i="1"/>
  <c r="O42" i="1"/>
  <c r="P39" i="1"/>
  <c r="P40" i="1"/>
  <c r="P41" i="1"/>
  <c r="P42" i="1"/>
  <c r="Q39" i="1"/>
  <c r="Q40" i="1"/>
  <c r="Q41" i="1"/>
  <c r="Q42" i="1"/>
  <c r="O36" i="1"/>
  <c r="O37" i="1"/>
  <c r="O38" i="1"/>
  <c r="P36" i="1"/>
  <c r="P37" i="1"/>
  <c r="P38" i="1"/>
  <c r="Q36" i="1"/>
  <c r="Q37" i="1"/>
  <c r="Q38" i="1"/>
  <c r="O27" i="1"/>
  <c r="O28" i="1"/>
  <c r="O29" i="1"/>
  <c r="O30" i="1"/>
  <c r="O31" i="1"/>
  <c r="O32" i="1"/>
  <c r="O33" i="1"/>
  <c r="O34" i="1"/>
  <c r="O35" i="1"/>
  <c r="P27" i="1"/>
  <c r="P28" i="1"/>
  <c r="P29" i="1"/>
  <c r="P30" i="1"/>
  <c r="P31" i="1"/>
  <c r="P32" i="1"/>
  <c r="P33" i="1"/>
  <c r="P34" i="1"/>
  <c r="P35" i="1"/>
  <c r="Q27" i="1"/>
  <c r="Q28" i="1"/>
  <c r="Q29" i="1"/>
  <c r="Q30" i="1"/>
  <c r="Q31" i="1"/>
  <c r="Q32" i="1"/>
  <c r="Q33" i="1"/>
  <c r="Q34" i="1"/>
  <c r="Q35" i="1"/>
  <c r="O26" i="1"/>
  <c r="P26" i="1"/>
  <c r="Q26" i="1"/>
  <c r="O24" i="1"/>
  <c r="O25" i="1"/>
  <c r="P24" i="1"/>
  <c r="P25" i="1"/>
  <c r="Q24" i="1"/>
  <c r="Q25" i="1"/>
  <c r="O19" i="1"/>
  <c r="O20" i="1"/>
  <c r="O21" i="1"/>
  <c r="O22" i="1"/>
  <c r="O23" i="1"/>
  <c r="P19" i="1"/>
  <c r="P20" i="1"/>
  <c r="P21" i="1"/>
  <c r="P22" i="1"/>
  <c r="P23" i="1"/>
  <c r="Q19" i="1"/>
  <c r="Q20" i="1"/>
  <c r="Q21" i="1"/>
  <c r="Q22" i="1"/>
  <c r="Q23" i="1"/>
  <c r="O14" i="1"/>
  <c r="O15" i="1"/>
  <c r="O16" i="1"/>
  <c r="O17" i="1"/>
  <c r="O18" i="1"/>
  <c r="P14" i="1"/>
  <c r="P15" i="1"/>
  <c r="P16" i="1"/>
  <c r="P17" i="1"/>
  <c r="P18" i="1"/>
  <c r="Q14" i="1"/>
  <c r="Q15" i="1"/>
  <c r="Q16" i="1"/>
  <c r="Q17" i="1"/>
  <c r="Q18" i="1"/>
  <c r="O5" i="1"/>
  <c r="O6" i="1"/>
  <c r="O7" i="1"/>
  <c r="O8" i="1"/>
  <c r="O9" i="1"/>
  <c r="O10" i="1"/>
  <c r="O11" i="1"/>
  <c r="O12" i="1"/>
  <c r="O13" i="1"/>
  <c r="P5" i="1"/>
  <c r="P6" i="1"/>
  <c r="P7" i="1"/>
  <c r="P8" i="1"/>
  <c r="P9" i="1"/>
  <c r="P10" i="1"/>
  <c r="P11" i="1"/>
  <c r="P12" i="1"/>
  <c r="P13" i="1"/>
  <c r="Q5" i="1"/>
  <c r="Q6" i="1"/>
  <c r="Q7" i="1"/>
  <c r="Q8" i="1"/>
  <c r="Q9" i="1"/>
  <c r="Q10" i="1"/>
  <c r="Q11" i="1"/>
  <c r="Q12" i="1"/>
  <c r="Q13" i="1"/>
  <c r="A108" i="2"/>
  <c r="B108" i="2"/>
  <c r="C108" i="2"/>
  <c r="A107" i="2"/>
  <c r="B107" i="2"/>
  <c r="C107" i="2"/>
  <c r="AA4" i="3" l="1"/>
  <c r="R4" i="3"/>
  <c r="Z4" i="1"/>
  <c r="Q4" i="1"/>
  <c r="AP4" i="2"/>
  <c r="AG4" i="2"/>
  <c r="X4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A42" i="3"/>
  <c r="A43" i="3"/>
  <c r="A44" i="3"/>
  <c r="B42" i="3"/>
  <c r="B43" i="3"/>
  <c r="B44" i="3"/>
  <c r="C42" i="3"/>
  <c r="C43" i="3"/>
  <c r="C4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41" i="3"/>
  <c r="B41" i="3"/>
  <c r="A41" i="3"/>
  <c r="C39" i="3"/>
  <c r="B39" i="3"/>
  <c r="A39" i="3"/>
  <c r="C37" i="3"/>
  <c r="B37" i="3"/>
  <c r="A37" i="3"/>
  <c r="C35" i="3"/>
  <c r="B35" i="3"/>
  <c r="A35" i="3"/>
  <c r="C40" i="3"/>
  <c r="B40" i="3"/>
  <c r="A40" i="3"/>
  <c r="C38" i="3"/>
  <c r="B38" i="3"/>
  <c r="A38" i="3"/>
  <c r="C36" i="3"/>
  <c r="B36" i="3"/>
  <c r="A36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A133" i="1" l="1"/>
  <c r="A134" i="1"/>
  <c r="A135" i="1"/>
  <c r="A136" i="1"/>
  <c r="A137" i="1"/>
  <c r="A138" i="1"/>
  <c r="A139" i="1"/>
  <c r="B133" i="1"/>
  <c r="B134" i="1"/>
  <c r="B135" i="1"/>
  <c r="B136" i="1"/>
  <c r="B137" i="1"/>
  <c r="B138" i="1"/>
  <c r="B139" i="1"/>
  <c r="C133" i="1"/>
  <c r="C134" i="1"/>
  <c r="C135" i="1"/>
  <c r="C136" i="1"/>
  <c r="C137" i="1"/>
  <c r="C138" i="1"/>
  <c r="C139" i="1"/>
  <c r="A124" i="1"/>
  <c r="A125" i="1"/>
  <c r="A126" i="1"/>
  <c r="A127" i="1"/>
  <c r="A128" i="1"/>
  <c r="A129" i="1"/>
  <c r="A130" i="1"/>
  <c r="A131" i="1"/>
  <c r="A132" i="1"/>
  <c r="B124" i="1"/>
  <c r="B125" i="1"/>
  <c r="B126" i="1"/>
  <c r="B127" i="1"/>
  <c r="B128" i="1"/>
  <c r="B129" i="1"/>
  <c r="B130" i="1"/>
  <c r="B131" i="1"/>
  <c r="B132" i="1"/>
  <c r="C124" i="1"/>
  <c r="C125" i="1"/>
  <c r="C126" i="1"/>
  <c r="C127" i="1"/>
  <c r="C128" i="1"/>
  <c r="C129" i="1"/>
  <c r="C130" i="1"/>
  <c r="C131" i="1"/>
  <c r="C132" i="1"/>
  <c r="A123" i="1"/>
  <c r="B123" i="1"/>
  <c r="C123" i="1"/>
  <c r="AO4" i="2"/>
  <c r="AN4" i="2"/>
  <c r="Z4" i="3" l="1"/>
  <c r="Y4" i="3"/>
  <c r="AF4" i="2"/>
  <c r="AE4" i="2"/>
  <c r="Y4" i="1"/>
  <c r="X4" i="1"/>
  <c r="Q4" i="3"/>
  <c r="P4" i="3"/>
  <c r="W4" i="2"/>
  <c r="V4" i="2"/>
  <c r="P4" i="1"/>
  <c r="O4" i="1"/>
  <c r="N248" i="2" l="1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C39" i="2"/>
  <c r="B39" i="2"/>
  <c r="A39" i="2"/>
  <c r="C36" i="2"/>
  <c r="B36" i="2"/>
  <c r="A36" i="2"/>
  <c r="C33" i="2"/>
  <c r="B33" i="2"/>
  <c r="A33" i="2"/>
  <c r="C30" i="2"/>
  <c r="B30" i="2"/>
  <c r="A30" i="2"/>
  <c r="C27" i="2"/>
  <c r="B27" i="2"/>
  <c r="A27" i="2"/>
  <c r="C24" i="2"/>
  <c r="B24" i="2"/>
  <c r="A24" i="2"/>
  <c r="C21" i="2"/>
  <c r="B21" i="2"/>
  <c r="A21" i="2"/>
  <c r="C18" i="2"/>
  <c r="B18" i="2"/>
  <c r="A18" i="2"/>
  <c r="C15" i="2"/>
  <c r="B15" i="2"/>
  <c r="A15" i="2"/>
  <c r="C12" i="2"/>
  <c r="B12" i="2"/>
  <c r="A12" i="2"/>
  <c r="C9" i="2"/>
  <c r="B9" i="2"/>
  <c r="A9" i="2"/>
  <c r="C6" i="2"/>
  <c r="B6" i="2"/>
  <c r="A6" i="2"/>
  <c r="C38" i="2"/>
  <c r="B38" i="2"/>
  <c r="A38" i="2"/>
  <c r="C35" i="2"/>
  <c r="B35" i="2"/>
  <c r="A35" i="2"/>
  <c r="C32" i="2"/>
  <c r="B32" i="2"/>
  <c r="A32" i="2"/>
  <c r="C29" i="2"/>
  <c r="B29" i="2"/>
  <c r="A29" i="2"/>
  <c r="C26" i="2"/>
  <c r="B26" i="2"/>
  <c r="A26" i="2"/>
  <c r="C23" i="2"/>
  <c r="B23" i="2"/>
  <c r="A23" i="2"/>
  <c r="C20" i="2"/>
  <c r="B20" i="2"/>
  <c r="A20" i="2"/>
  <c r="C17" i="2"/>
  <c r="B17" i="2"/>
  <c r="A17" i="2"/>
  <c r="C14" i="2"/>
  <c r="B14" i="2"/>
  <c r="A14" i="2"/>
  <c r="C11" i="2"/>
  <c r="B11" i="2"/>
  <c r="A11" i="2"/>
  <c r="C8" i="2"/>
  <c r="B8" i="2"/>
  <c r="A8" i="2"/>
  <c r="C5" i="2"/>
  <c r="B5" i="2"/>
  <c r="A5" i="2"/>
  <c r="C37" i="2"/>
  <c r="B37" i="2"/>
  <c r="A37" i="2"/>
  <c r="C34" i="2"/>
  <c r="B34" i="2"/>
  <c r="A34" i="2"/>
  <c r="C31" i="2"/>
  <c r="B31" i="2"/>
  <c r="A31" i="2"/>
  <c r="C28" i="2"/>
  <c r="B28" i="2"/>
  <c r="A28" i="2"/>
  <c r="C25" i="2"/>
  <c r="B25" i="2"/>
  <c r="A25" i="2"/>
  <c r="C22" i="2"/>
  <c r="B22" i="2"/>
  <c r="A22" i="2"/>
  <c r="C19" i="2"/>
  <c r="B19" i="2"/>
  <c r="A19" i="2"/>
  <c r="C16" i="2"/>
  <c r="B16" i="2"/>
  <c r="A16" i="2"/>
  <c r="C13" i="2"/>
  <c r="B13" i="2"/>
  <c r="A13" i="2"/>
  <c r="C10" i="2"/>
  <c r="B10" i="2"/>
  <c r="A10" i="2"/>
  <c r="C7" i="2"/>
  <c r="B7" i="2"/>
  <c r="A7" i="2"/>
  <c r="C4" i="2"/>
  <c r="B4" i="2"/>
  <c r="A4" i="2"/>
  <c r="C74" i="2"/>
  <c r="B74" i="2"/>
  <c r="A74" i="2"/>
  <c r="C71" i="2"/>
  <c r="B71" i="2"/>
  <c r="A71" i="2"/>
  <c r="C68" i="2"/>
  <c r="B68" i="2"/>
  <c r="A68" i="2"/>
  <c r="C65" i="2"/>
  <c r="B65" i="2"/>
  <c r="A65" i="2"/>
  <c r="C62" i="2"/>
  <c r="B62" i="2"/>
  <c r="A62" i="2"/>
  <c r="C59" i="2"/>
  <c r="B59" i="2"/>
  <c r="A59" i="2"/>
  <c r="C56" i="2"/>
  <c r="B56" i="2"/>
  <c r="A56" i="2"/>
  <c r="C53" i="2"/>
  <c r="B53" i="2"/>
  <c r="A53" i="2"/>
  <c r="C50" i="2"/>
  <c r="B50" i="2"/>
  <c r="A50" i="2"/>
  <c r="C45" i="2"/>
  <c r="B45" i="2"/>
  <c r="A45" i="2"/>
  <c r="C42" i="2"/>
  <c r="B42" i="2"/>
  <c r="A42" i="2"/>
  <c r="C73" i="2"/>
  <c r="B73" i="2"/>
  <c r="A73" i="2"/>
  <c r="C70" i="2"/>
  <c r="B70" i="2"/>
  <c r="A70" i="2"/>
  <c r="C67" i="2"/>
  <c r="B67" i="2"/>
  <c r="A67" i="2"/>
  <c r="C64" i="2"/>
  <c r="B64" i="2"/>
  <c r="A64" i="2"/>
  <c r="C61" i="2"/>
  <c r="B61" i="2"/>
  <c r="A61" i="2"/>
  <c r="C58" i="2"/>
  <c r="B58" i="2"/>
  <c r="A58" i="2"/>
  <c r="C55" i="2"/>
  <c r="B55" i="2"/>
  <c r="A55" i="2"/>
  <c r="C52" i="2"/>
  <c r="B52" i="2"/>
  <c r="A52" i="2"/>
  <c r="C49" i="2"/>
  <c r="B49" i="2"/>
  <c r="A49" i="2"/>
  <c r="C47" i="2"/>
  <c r="B47" i="2"/>
  <c r="A47" i="2"/>
  <c r="C44" i="2"/>
  <c r="B44" i="2"/>
  <c r="A44" i="2"/>
  <c r="C41" i="2"/>
  <c r="B41" i="2"/>
  <c r="A41" i="2"/>
  <c r="C72" i="2"/>
  <c r="B72" i="2"/>
  <c r="A72" i="2"/>
  <c r="C69" i="2"/>
  <c r="B69" i="2"/>
  <c r="A69" i="2"/>
  <c r="C66" i="2"/>
  <c r="B66" i="2"/>
  <c r="A66" i="2"/>
  <c r="C63" i="2"/>
  <c r="B63" i="2"/>
  <c r="A63" i="2"/>
  <c r="C60" i="2"/>
  <c r="B60" i="2"/>
  <c r="A60" i="2"/>
  <c r="C57" i="2"/>
  <c r="B57" i="2"/>
  <c r="A57" i="2"/>
  <c r="C54" i="2"/>
  <c r="B54" i="2"/>
  <c r="A54" i="2"/>
  <c r="C51" i="2"/>
  <c r="B51" i="2"/>
  <c r="A51" i="2"/>
  <c r="C48" i="2"/>
  <c r="B48" i="2"/>
  <c r="A48" i="2"/>
  <c r="C46" i="2"/>
  <c r="B46" i="2"/>
  <c r="A46" i="2"/>
  <c r="C43" i="2"/>
  <c r="B43" i="2"/>
  <c r="A43" i="2"/>
  <c r="C40" i="2"/>
  <c r="B40" i="2"/>
  <c r="A40" i="2"/>
  <c r="C102" i="2"/>
  <c r="B102" i="2"/>
  <c r="A102" i="2"/>
  <c r="C99" i="2"/>
  <c r="B99" i="2"/>
  <c r="A99" i="2"/>
  <c r="C96" i="2"/>
  <c r="B96" i="2"/>
  <c r="A96" i="2"/>
  <c r="C93" i="2"/>
  <c r="B93" i="2"/>
  <c r="A93" i="2"/>
  <c r="C90" i="2"/>
  <c r="B90" i="2"/>
  <c r="A90" i="2"/>
  <c r="C87" i="2"/>
  <c r="B87" i="2"/>
  <c r="A87" i="2"/>
  <c r="C84" i="2"/>
  <c r="B84" i="2"/>
  <c r="A84" i="2"/>
  <c r="C81" i="2"/>
  <c r="B81" i="2"/>
  <c r="A81" i="2"/>
  <c r="C79" i="2"/>
  <c r="B79" i="2"/>
  <c r="A79" i="2"/>
  <c r="C77" i="2"/>
  <c r="B77" i="2"/>
  <c r="A77" i="2"/>
  <c r="C106" i="2"/>
  <c r="B106" i="2"/>
  <c r="A106" i="2"/>
  <c r="C104" i="2"/>
  <c r="B104" i="2"/>
  <c r="A104" i="2"/>
  <c r="C101" i="2"/>
  <c r="B101" i="2"/>
  <c r="A101" i="2"/>
  <c r="C98" i="2"/>
  <c r="B98" i="2"/>
  <c r="A98" i="2"/>
  <c r="C95" i="2"/>
  <c r="B95" i="2"/>
  <c r="A95" i="2"/>
  <c r="C92" i="2"/>
  <c r="B92" i="2"/>
  <c r="A92" i="2"/>
  <c r="C89" i="2"/>
  <c r="B89" i="2"/>
  <c r="A89" i="2"/>
  <c r="C86" i="2"/>
  <c r="B86" i="2"/>
  <c r="A86" i="2"/>
  <c r="C83" i="2"/>
  <c r="B83" i="2"/>
  <c r="A83" i="2"/>
  <c r="C80" i="2"/>
  <c r="B80" i="2"/>
  <c r="A80" i="2"/>
  <c r="C78" i="2"/>
  <c r="B78" i="2"/>
  <c r="A78" i="2"/>
  <c r="C76" i="2"/>
  <c r="B76" i="2"/>
  <c r="A76" i="2"/>
  <c r="C105" i="2"/>
  <c r="B105" i="2"/>
  <c r="A105" i="2"/>
  <c r="C103" i="2"/>
  <c r="B103" i="2"/>
  <c r="A103" i="2"/>
  <c r="C100" i="2"/>
  <c r="B100" i="2"/>
  <c r="A100" i="2"/>
  <c r="C97" i="2"/>
  <c r="B97" i="2"/>
  <c r="A97" i="2"/>
  <c r="C94" i="2"/>
  <c r="B94" i="2"/>
  <c r="A94" i="2"/>
  <c r="C91" i="2"/>
  <c r="B91" i="2"/>
  <c r="A91" i="2"/>
  <c r="C88" i="2"/>
  <c r="B88" i="2"/>
  <c r="A88" i="2"/>
  <c r="C85" i="2"/>
  <c r="B85" i="2"/>
  <c r="A85" i="2"/>
  <c r="C82" i="2"/>
  <c r="B82" i="2"/>
  <c r="A82" i="2"/>
  <c r="C75" i="2"/>
  <c r="B75" i="2"/>
  <c r="A75" i="2"/>
  <c r="C39" i="1"/>
  <c r="B39" i="1"/>
  <c r="A39" i="1"/>
  <c r="C36" i="1"/>
  <c r="B36" i="1"/>
  <c r="A36" i="1"/>
  <c r="C33" i="1"/>
  <c r="B33" i="1"/>
  <c r="A33" i="1"/>
  <c r="C30" i="1"/>
  <c r="B30" i="1"/>
  <c r="A30" i="1"/>
  <c r="C27" i="1"/>
  <c r="B27" i="1"/>
  <c r="A27" i="1"/>
  <c r="C24" i="1"/>
  <c r="B24" i="1"/>
  <c r="A24" i="1"/>
  <c r="C21" i="1"/>
  <c r="B21" i="1"/>
  <c r="A21" i="1"/>
  <c r="C18" i="1"/>
  <c r="B18" i="1"/>
  <c r="A18" i="1"/>
  <c r="C15" i="1"/>
  <c r="B15" i="1"/>
  <c r="A15" i="1"/>
  <c r="C12" i="1"/>
  <c r="B12" i="1"/>
  <c r="A12" i="1"/>
  <c r="C9" i="1"/>
  <c r="B9" i="1"/>
  <c r="A9" i="1"/>
  <c r="C6" i="1"/>
  <c r="B6" i="1"/>
  <c r="A6" i="1"/>
  <c r="C38" i="1"/>
  <c r="B38" i="1"/>
  <c r="A38" i="1"/>
  <c r="C35" i="1"/>
  <c r="B35" i="1"/>
  <c r="A35" i="1"/>
  <c r="C32" i="1"/>
  <c r="B32" i="1"/>
  <c r="A32" i="1"/>
  <c r="C29" i="1"/>
  <c r="B29" i="1"/>
  <c r="A29" i="1"/>
  <c r="C26" i="1"/>
  <c r="B26" i="1"/>
  <c r="A26" i="1"/>
  <c r="C23" i="1"/>
  <c r="B23" i="1"/>
  <c r="A23" i="1"/>
  <c r="C20" i="1"/>
  <c r="B20" i="1"/>
  <c r="A20" i="1"/>
  <c r="C17" i="1"/>
  <c r="B17" i="1"/>
  <c r="A17" i="1"/>
  <c r="C14" i="1"/>
  <c r="B14" i="1"/>
  <c r="A14" i="1"/>
  <c r="C11" i="1"/>
  <c r="B11" i="1"/>
  <c r="A11" i="1"/>
  <c r="C8" i="1"/>
  <c r="B8" i="1"/>
  <c r="A8" i="1"/>
  <c r="C5" i="1"/>
  <c r="B5" i="1"/>
  <c r="A5" i="1"/>
  <c r="C37" i="1"/>
  <c r="B37" i="1"/>
  <c r="A37" i="1"/>
  <c r="C34" i="1"/>
  <c r="B34" i="1"/>
  <c r="A34" i="1"/>
  <c r="C31" i="1"/>
  <c r="B31" i="1"/>
  <c r="A31" i="1"/>
  <c r="C28" i="1"/>
  <c r="B28" i="1"/>
  <c r="A28" i="1"/>
  <c r="C25" i="1"/>
  <c r="B25" i="1"/>
  <c r="A25" i="1"/>
  <c r="C22" i="1"/>
  <c r="B22" i="1"/>
  <c r="A22" i="1"/>
  <c r="C19" i="1"/>
  <c r="B19" i="1"/>
  <c r="A19" i="1"/>
  <c r="C16" i="1"/>
  <c r="B16" i="1"/>
  <c r="A16" i="1"/>
  <c r="C13" i="1"/>
  <c r="B13" i="1"/>
  <c r="A13" i="1"/>
  <c r="C10" i="1"/>
  <c r="B10" i="1"/>
  <c r="A10" i="1"/>
  <c r="C7" i="1"/>
  <c r="B7" i="1"/>
  <c r="A7" i="1"/>
  <c r="C4" i="1"/>
  <c r="B4" i="1"/>
  <c r="A4" i="1"/>
  <c r="C77" i="1"/>
  <c r="B77" i="1"/>
  <c r="A77" i="1"/>
  <c r="C73" i="1"/>
  <c r="B73" i="1"/>
  <c r="A73" i="1"/>
  <c r="C69" i="1"/>
  <c r="B69" i="1"/>
  <c r="A69" i="1"/>
  <c r="C66" i="1"/>
  <c r="B66" i="1"/>
  <c r="A66" i="1"/>
  <c r="C63" i="1"/>
  <c r="B63" i="1"/>
  <c r="A63" i="1"/>
  <c r="C60" i="1"/>
  <c r="B60" i="1"/>
  <c r="A60" i="1"/>
  <c r="C57" i="1"/>
  <c r="B57" i="1"/>
  <c r="A57" i="1"/>
  <c r="C54" i="1"/>
  <c r="B54" i="1"/>
  <c r="A54" i="1"/>
  <c r="C51" i="1"/>
  <c r="B51" i="1"/>
  <c r="A51" i="1"/>
  <c r="C48" i="1"/>
  <c r="B48" i="1"/>
  <c r="A48" i="1"/>
  <c r="C45" i="1"/>
  <c r="B45" i="1"/>
  <c r="A45" i="1"/>
  <c r="C42" i="1"/>
  <c r="B42" i="1"/>
  <c r="A42" i="1"/>
  <c r="C76" i="1"/>
  <c r="B76" i="1"/>
  <c r="A76" i="1"/>
  <c r="C72" i="1"/>
  <c r="B72" i="1"/>
  <c r="A72" i="1"/>
  <c r="C75" i="1"/>
  <c r="B75" i="1"/>
  <c r="A75" i="1"/>
  <c r="C71" i="1"/>
  <c r="B71" i="1"/>
  <c r="A71" i="1"/>
  <c r="C68" i="1"/>
  <c r="B68" i="1"/>
  <c r="A68" i="1"/>
  <c r="C65" i="1"/>
  <c r="B65" i="1"/>
  <c r="A65" i="1"/>
  <c r="C62" i="1"/>
  <c r="B62" i="1"/>
  <c r="A62" i="1"/>
  <c r="C59" i="1"/>
  <c r="B59" i="1"/>
  <c r="A59" i="1"/>
  <c r="C56" i="1"/>
  <c r="B56" i="1"/>
  <c r="A56" i="1"/>
  <c r="C53" i="1"/>
  <c r="B53" i="1"/>
  <c r="A53" i="1"/>
  <c r="C50" i="1"/>
  <c r="B50" i="1"/>
  <c r="A50" i="1"/>
  <c r="C47" i="1"/>
  <c r="B47" i="1"/>
  <c r="A47" i="1"/>
  <c r="C44" i="1"/>
  <c r="B44" i="1"/>
  <c r="A44" i="1"/>
  <c r="C41" i="1"/>
  <c r="B41" i="1"/>
  <c r="A41" i="1"/>
  <c r="C74" i="1"/>
  <c r="B74" i="1"/>
  <c r="A74" i="1"/>
  <c r="C70" i="1"/>
  <c r="B70" i="1"/>
  <c r="A70" i="1"/>
  <c r="C67" i="1"/>
  <c r="B67" i="1"/>
  <c r="A67" i="1"/>
  <c r="C64" i="1"/>
  <c r="B64" i="1"/>
  <c r="A64" i="1"/>
  <c r="C61" i="1"/>
  <c r="B61" i="1"/>
  <c r="A61" i="1"/>
  <c r="C58" i="1"/>
  <c r="B58" i="1"/>
  <c r="A58" i="1"/>
  <c r="C55" i="1"/>
  <c r="B55" i="1"/>
  <c r="A55" i="1"/>
  <c r="C52" i="1"/>
  <c r="B52" i="1"/>
  <c r="A52" i="1"/>
  <c r="C49" i="1"/>
  <c r="B49" i="1"/>
  <c r="A49" i="1"/>
  <c r="C46" i="1"/>
  <c r="B46" i="1"/>
  <c r="A46" i="1"/>
  <c r="C43" i="1"/>
  <c r="B43" i="1"/>
  <c r="A43" i="1"/>
  <c r="C40" i="1"/>
  <c r="B40" i="1"/>
  <c r="A40" i="1"/>
  <c r="C122" i="1"/>
  <c r="B122" i="1"/>
  <c r="A122" i="1"/>
  <c r="C118" i="1"/>
  <c r="B118" i="1"/>
  <c r="A118" i="1"/>
  <c r="C114" i="1"/>
  <c r="B114" i="1"/>
  <c r="A114" i="1"/>
  <c r="C110" i="1"/>
  <c r="B110" i="1"/>
  <c r="A110" i="1"/>
  <c r="C106" i="1"/>
  <c r="B106" i="1"/>
  <c r="A106" i="1"/>
  <c r="C102" i="1"/>
  <c r="B102" i="1"/>
  <c r="A102" i="1"/>
  <c r="C98" i="1"/>
  <c r="B98" i="1"/>
  <c r="A98" i="1"/>
  <c r="C94" i="1"/>
  <c r="B94" i="1"/>
  <c r="A94" i="1"/>
  <c r="C90" i="1"/>
  <c r="B90" i="1"/>
  <c r="A90" i="1"/>
  <c r="C86" i="1"/>
  <c r="B86" i="1"/>
  <c r="A86" i="1"/>
  <c r="C83" i="1"/>
  <c r="B83" i="1"/>
  <c r="A83" i="1"/>
  <c r="C80" i="1"/>
  <c r="B80" i="1"/>
  <c r="A80" i="1"/>
  <c r="C121" i="1"/>
  <c r="B121" i="1"/>
  <c r="A121" i="1"/>
  <c r="C117" i="1"/>
  <c r="B117" i="1"/>
  <c r="A117" i="1"/>
  <c r="C113" i="1"/>
  <c r="B113" i="1"/>
  <c r="A113" i="1"/>
  <c r="C109" i="1"/>
  <c r="B109" i="1"/>
  <c r="A109" i="1"/>
  <c r="C105" i="1"/>
  <c r="B105" i="1"/>
  <c r="A105" i="1"/>
  <c r="C101" i="1"/>
  <c r="B101" i="1"/>
  <c r="A101" i="1"/>
  <c r="C97" i="1"/>
  <c r="B97" i="1"/>
  <c r="A97" i="1"/>
  <c r="C93" i="1"/>
  <c r="B93" i="1"/>
  <c r="A93" i="1"/>
  <c r="C89" i="1"/>
  <c r="B89" i="1"/>
  <c r="A89" i="1"/>
  <c r="C120" i="1"/>
  <c r="B120" i="1"/>
  <c r="A120" i="1"/>
  <c r="C116" i="1"/>
  <c r="B116" i="1"/>
  <c r="A116" i="1"/>
  <c r="C112" i="1"/>
  <c r="B112" i="1"/>
  <c r="A112" i="1"/>
  <c r="C108" i="1"/>
  <c r="B108" i="1"/>
  <c r="A108" i="1"/>
  <c r="C104" i="1"/>
  <c r="B104" i="1"/>
  <c r="A104" i="1"/>
  <c r="C100" i="1"/>
  <c r="B100" i="1"/>
  <c r="A100" i="1"/>
  <c r="C96" i="1"/>
  <c r="B96" i="1"/>
  <c r="A96" i="1"/>
  <c r="C92" i="1"/>
  <c r="B92" i="1"/>
  <c r="A92" i="1"/>
  <c r="C88" i="1"/>
  <c r="B88" i="1"/>
  <c r="A88" i="1"/>
  <c r="C85" i="1"/>
  <c r="B85" i="1"/>
  <c r="A85" i="1"/>
  <c r="C82" i="1"/>
  <c r="B82" i="1"/>
  <c r="A82" i="1"/>
  <c r="C79" i="1"/>
  <c r="B79" i="1"/>
  <c r="A79" i="1"/>
  <c r="C119" i="1"/>
  <c r="B119" i="1"/>
  <c r="A119" i="1"/>
  <c r="C115" i="1"/>
  <c r="B115" i="1"/>
  <c r="A115" i="1"/>
  <c r="C111" i="1"/>
  <c r="B111" i="1"/>
  <c r="A111" i="1"/>
  <c r="C107" i="1"/>
  <c r="B107" i="1"/>
  <c r="A107" i="1"/>
  <c r="C103" i="1"/>
  <c r="B103" i="1"/>
  <c r="A103" i="1"/>
  <c r="C99" i="1"/>
  <c r="B99" i="1"/>
  <c r="A99" i="1"/>
  <c r="C95" i="1"/>
  <c r="B95" i="1"/>
  <c r="A95" i="1"/>
  <c r="C91" i="1"/>
  <c r="B91" i="1"/>
  <c r="A91" i="1"/>
  <c r="C87" i="1"/>
  <c r="B87" i="1"/>
  <c r="A87" i="1"/>
  <c r="C84" i="1"/>
  <c r="B84" i="1"/>
  <c r="A84" i="1"/>
  <c r="C81" i="1"/>
  <c r="B81" i="1"/>
  <c r="A81" i="1"/>
  <c r="C78" i="1"/>
  <c r="B78" i="1"/>
  <c r="A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GAMEZ ORTIZ, LIDIA NATASHA</author>
  </authors>
  <commentList>
    <comment ref="F3" authorId="0" shapeId="0" xr:uid="{EB2BF73E-FB7C-45AD-9F59-9ED05E47B409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Filtrar columna "Tipo de movimiento" y solo obtener kiilos de "Salida por facturación"
</t>
        </r>
      </text>
    </comment>
    <comment ref="G3" authorId="0" shapeId="0" xr:uid="{BAFC7ABE-CE4C-4128-93E9-D271B1EA5F11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Filtrar columna "Tipo de movimiento" y solo obtener kiilos de "Cancelación"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8026EF-4543-40DE-8DD3-6684BC0C6867}" keepAlive="1" name="Consulta - Alimento" description="Conexión a la consulta 'Alimento' en el libro." type="5" refreshedVersion="6" background="1" saveData="1">
    <dbPr connection="Provider=Microsoft.Mashup.OleDb.1;Data Source=$Workbook$;Location=Alimento;Extended Properties=&quot;&quot;" command="SELECT * FROM [Alimento]"/>
  </connection>
</connections>
</file>

<file path=xl/sharedStrings.xml><?xml version="1.0" encoding="utf-8"?>
<sst xmlns="http://schemas.openxmlformats.org/spreadsheetml/2006/main" count="4893" uniqueCount="182">
  <si>
    <t>CERDOS</t>
  </si>
  <si>
    <t>Venta Cerdo</t>
  </si>
  <si>
    <t>Año</t>
  </si>
  <si>
    <t>Mes</t>
  </si>
  <si>
    <t>Semana</t>
  </si>
  <si>
    <t>FECHA</t>
  </si>
  <si>
    <t>Almacen</t>
  </si>
  <si>
    <t>GV1</t>
  </si>
  <si>
    <t>GV4</t>
  </si>
  <si>
    <t>GV5</t>
  </si>
  <si>
    <t>EMBAR</t>
  </si>
  <si>
    <t>Kilos Salidas</t>
  </si>
  <si>
    <t>Kilos Cancelados</t>
  </si>
  <si>
    <t>Cabezas Salidas</t>
  </si>
  <si>
    <t>Cabezas Entradas</t>
  </si>
  <si>
    <t>Importe Ventas</t>
  </si>
  <si>
    <t>Importe Costos</t>
  </si>
  <si>
    <t>No. Ventas</t>
  </si>
  <si>
    <t>No. Cancelaciones</t>
  </si>
  <si>
    <t xml:space="preserve">HUEVO                                                                                               HUEVO                                                                                               HUEVO                                 </t>
  </si>
  <si>
    <t>Venta Huevo</t>
  </si>
  <si>
    <t>Recolección</t>
  </si>
  <si>
    <t>Postura</t>
  </si>
  <si>
    <t>Fecha</t>
  </si>
  <si>
    <t>Bodega Origen</t>
  </si>
  <si>
    <t>GRAL</t>
  </si>
  <si>
    <t>Avícola San Pedro Postura</t>
  </si>
  <si>
    <t>AREP</t>
  </si>
  <si>
    <t>Avícola San Juan Postura 1</t>
  </si>
  <si>
    <t>ARSPP1</t>
  </si>
  <si>
    <t>Avícola San Juan Postura 2</t>
  </si>
  <si>
    <t>Avícola San Juan Postura 3</t>
  </si>
  <si>
    <t>Avícola San Juan Postura 4</t>
  </si>
  <si>
    <t>Avícola San Juan Postura 5</t>
  </si>
  <si>
    <t>Avícola San Juan Postura 6</t>
  </si>
  <si>
    <t>Kilos Total</t>
  </si>
  <si>
    <t>Cantidad</t>
  </si>
  <si>
    <t>Kilos</t>
  </si>
  <si>
    <t>Cajas</t>
  </si>
  <si>
    <t>BORREGO</t>
  </si>
  <si>
    <t>PZA / CABEZA</t>
  </si>
  <si>
    <t>Granja</t>
  </si>
  <si>
    <t>CABEZA</t>
  </si>
  <si>
    <t>OVIE00</t>
  </si>
  <si>
    <t>PZA</t>
  </si>
  <si>
    <t>OVIL01</t>
  </si>
  <si>
    <t>Granja Cerdos</t>
  </si>
  <si>
    <t>Granja Huevo</t>
  </si>
  <si>
    <t>Bodega Postura H</t>
  </si>
  <si>
    <t>Granja Borrego</t>
  </si>
  <si>
    <t>AÑO</t>
  </si>
  <si>
    <t>MES</t>
  </si>
  <si>
    <t>SEMANA</t>
  </si>
  <si>
    <t>Cerdas Caguamas</t>
  </si>
  <si>
    <t>Cerdos de diferentes colores</t>
  </si>
  <si>
    <t>Cerdo Macho</t>
  </si>
  <si>
    <t>Semen GVO Linea Terminal</t>
  </si>
  <si>
    <t>Cerdaza</t>
  </si>
  <si>
    <t>ProductoNacimiento</t>
  </si>
  <si>
    <t>Producto</t>
  </si>
  <si>
    <t>Entrada</t>
  </si>
  <si>
    <t>NACIMIENTO</t>
  </si>
  <si>
    <t>Descripción</t>
  </si>
  <si>
    <t>Gallina Ponedora</t>
  </si>
  <si>
    <t>Huevo Blanco El Volantin</t>
  </si>
  <si>
    <t>Gallina de Desecho</t>
  </si>
  <si>
    <t>Gallinaza</t>
  </si>
  <si>
    <t>Pollitas de Desarrollo para ventas</t>
  </si>
  <si>
    <t>Borregos de Linea</t>
  </si>
  <si>
    <t>Borregos de Desecho</t>
  </si>
  <si>
    <t>Almacén</t>
  </si>
  <si>
    <t>GV6</t>
  </si>
  <si>
    <t>ASJP1</t>
  </si>
  <si>
    <t>ASJP2</t>
  </si>
  <si>
    <t>ASJP6</t>
  </si>
  <si>
    <t>ASJP3</t>
  </si>
  <si>
    <t>ASJP4</t>
  </si>
  <si>
    <t>ASJP5</t>
  </si>
  <si>
    <t>ASPP1</t>
  </si>
  <si>
    <t>OVIP00</t>
  </si>
  <si>
    <t>OVIL03</t>
  </si>
  <si>
    <t>OVIL04</t>
  </si>
  <si>
    <t xml:space="preserve">Cerdos Foraneos </t>
  </si>
  <si>
    <t>Salida</t>
  </si>
  <si>
    <t>MUERTE</t>
  </si>
  <si>
    <t>Pollitas Postura</t>
  </si>
  <si>
    <t>AVIFIN</t>
  </si>
  <si>
    <t>Fórmula Lactea para Lechones GV3</t>
  </si>
  <si>
    <t>GV2PROD</t>
  </si>
  <si>
    <t>Formulacion Fase 4</t>
  </si>
  <si>
    <t>GV3PROD</t>
  </si>
  <si>
    <t xml:space="preserve">Formulacion Finalizador Provimi Cafe </t>
  </si>
  <si>
    <t>GV6PROD</t>
  </si>
  <si>
    <t>Formulacion Gestacion Cerdos</t>
  </si>
  <si>
    <t>AGV1</t>
  </si>
  <si>
    <t>Formulacion Lactancia Cerdos</t>
  </si>
  <si>
    <t>AGV4</t>
  </si>
  <si>
    <t xml:space="preserve">Formulacion Crecimiento 1 Provimi 25-40 Amarillo </t>
  </si>
  <si>
    <t>AGV5</t>
  </si>
  <si>
    <t xml:space="preserve">Formulacion Reemplazo Cerdos 80 </t>
  </si>
  <si>
    <t>Formulacion Fase 3 Provimi</t>
  </si>
  <si>
    <t>GV5PROD</t>
  </si>
  <si>
    <t>Formulacion Naranja 60-80</t>
  </si>
  <si>
    <t>Formulacion Crecimiento 2 Provimi 40-60 Verde</t>
  </si>
  <si>
    <t>AGV6</t>
  </si>
  <si>
    <t>Formulacion Crecimiento 25-80 GV2-GV3</t>
  </si>
  <si>
    <t>Adicional Gestación</t>
  </si>
  <si>
    <t>Adicional Lactancia</t>
  </si>
  <si>
    <t>Adicional Reemplazo 25-80</t>
  </si>
  <si>
    <t>Adicional Fase 3</t>
  </si>
  <si>
    <t>Adicional Amarillo 25-60</t>
  </si>
  <si>
    <t xml:space="preserve">Adicional Verde 25-60 </t>
  </si>
  <si>
    <t>Adicional Naranja</t>
  </si>
  <si>
    <t>Adicional Fase 4</t>
  </si>
  <si>
    <t>Adicional Azul 60-80</t>
  </si>
  <si>
    <t>Adicional Cafe 80-100</t>
  </si>
  <si>
    <t>Formulacion Desarrollo Provimi 60-80 Azul</t>
  </si>
  <si>
    <t>Adicional Crecimiento 25-80 GV2-GV3</t>
  </si>
  <si>
    <t>Fórmula Lactea para Lechones GV2</t>
  </si>
  <si>
    <t>Formulacion Iniciador Maxima Provimi</t>
  </si>
  <si>
    <t>Formulacion Amarillo Maxima Provimi</t>
  </si>
  <si>
    <t>Formulacion Verde Maxima Provimi</t>
  </si>
  <si>
    <t>Formulacion Azul Maxima Provimi</t>
  </si>
  <si>
    <t>Formulacion Cafe Maxima Provimi</t>
  </si>
  <si>
    <t>Formula Lactea para lechones GV6</t>
  </si>
  <si>
    <t>Formulacion Gestacion U/3 CERDOS</t>
  </si>
  <si>
    <t>Unidad</t>
  </si>
  <si>
    <t>LTS</t>
  </si>
  <si>
    <t>TON</t>
  </si>
  <si>
    <t>KGS</t>
  </si>
  <si>
    <t>Costo</t>
  </si>
  <si>
    <t>Formulacion Pelecha 5 Hy-line Verano</t>
  </si>
  <si>
    <t>Adicional Pollas y Gallinas</t>
  </si>
  <si>
    <t xml:space="preserve">Formulacion Fase 2 Lhoman </t>
  </si>
  <si>
    <t xml:space="preserve">Formulacion Fase 1 Lhoman </t>
  </si>
  <si>
    <t>Formulacion Fase 3 Lhoman Invierno</t>
  </si>
  <si>
    <t>Formulacion Crecimiento Pollas 144</t>
  </si>
  <si>
    <t>Formulacion Desarrollo Pollas 146</t>
  </si>
  <si>
    <t>Formulacion Fase 4 Lhoman Invierno</t>
  </si>
  <si>
    <t>Formulacion Fase 5 Lhoman Invierno</t>
  </si>
  <si>
    <t>Formulacion Fase 6 Lhoman Invierno</t>
  </si>
  <si>
    <t>Formulacion Booster Lohman Invierno</t>
  </si>
  <si>
    <t xml:space="preserve">Formulacion Pelecha 1 Lhoman </t>
  </si>
  <si>
    <t>Formulacion Pelecha 4 Lhoman</t>
  </si>
  <si>
    <t xml:space="preserve">Formulacion Pelecha 2 Lohman </t>
  </si>
  <si>
    <t>Formulacion Pelecha 3 Lhoman</t>
  </si>
  <si>
    <t>Formulacion Pelecha 2 Hyline</t>
  </si>
  <si>
    <t>Formulacion Prepostura Provimi</t>
  </si>
  <si>
    <t>Paquete para empaque de huevo San Juan</t>
  </si>
  <si>
    <t>FASE 1 PROVIMI</t>
  </si>
  <si>
    <t>Fase 3 Aves Provimi</t>
  </si>
  <si>
    <t>Fase 2 Aves Provimi</t>
  </si>
  <si>
    <t>Formulacion Pelecha Provimi</t>
  </si>
  <si>
    <t>Formulacion Impulsor Provimi</t>
  </si>
  <si>
    <t>Pelecha 3 Provimi</t>
  </si>
  <si>
    <t>FORMULAS</t>
  </si>
  <si>
    <t>PZAS</t>
  </si>
  <si>
    <t>Kilos Total B</t>
  </si>
  <si>
    <t>Kilos Cancelados B</t>
  </si>
  <si>
    <t>Cabezas Salidas B</t>
  </si>
  <si>
    <t>Cabezas Entradas B</t>
  </si>
  <si>
    <t>Importe Ventas B</t>
  </si>
  <si>
    <t>Importe Costos B</t>
  </si>
  <si>
    <t>No. Ventas B</t>
  </si>
  <si>
    <t>No. Cancelaciones B</t>
  </si>
  <si>
    <t>GV2</t>
  </si>
  <si>
    <t>GV3</t>
  </si>
  <si>
    <t>31/02/2018</t>
  </si>
  <si>
    <t>31/04/2018</t>
  </si>
  <si>
    <t>31/09/2018</t>
  </si>
  <si>
    <t>31/11/2018</t>
  </si>
  <si>
    <t>31/02/2019</t>
  </si>
  <si>
    <t>31/04/2019</t>
  </si>
  <si>
    <t>31/06/2019</t>
  </si>
  <si>
    <t>31/09/2019</t>
  </si>
  <si>
    <t>31/11/2019</t>
  </si>
  <si>
    <t>31/02/2020</t>
  </si>
  <si>
    <t>31/04/2020</t>
  </si>
  <si>
    <t>31/06/2020</t>
  </si>
  <si>
    <t>31/09/2020</t>
  </si>
  <si>
    <t>31/11/2020</t>
  </si>
  <si>
    <t>OVIE04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</si>
</sst>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#,##0.00_ ;[Red]\-#,##0.00\ "/>
    <numFmt numFmtId="165" formatCode="#,##0_ ;[Red]\-#,##0\ "/>
    <numFmt numFmtId="166" formatCode="dd/mm/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 tint="4.9989318521683403E-2"/>
      <name val="Arial"/>
      <family val="2"/>
    </font>
    <font>
      <b/>
      <sz val="14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8"/>
      <color theme="5" tint="-0.249977111117893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8"/>
      <color theme="9" tint="-0.499984740745262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6E7"/>
        <bgColor indexed="64"/>
      </patternFill>
    </fill>
    <fill>
      <patternFill patternType="solid">
        <fgColor rgb="FFEFA1FF"/>
        <bgColor indexed="64"/>
      </patternFill>
    </fill>
    <fill>
      <patternFill patternType="solid">
        <fgColor rgb="FFFCC9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29FF8A"/>
        <bgColor indexed="64"/>
      </patternFill>
    </fill>
    <fill>
      <patternFill patternType="solid">
        <fgColor rgb="FFFD3007"/>
        <bgColor indexed="64"/>
      </patternFill>
    </fill>
    <fill>
      <patternFill patternType="solid">
        <fgColor rgb="FFFFAA0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5" fillId="5" borderId="0" xfId="0" applyFont="1" applyFill="1"/>
    <xf numFmtId="0" fontId="6" fillId="0" borderId="0" xfId="0" applyFont="1"/>
    <xf numFmtId="1" fontId="7" fillId="0" borderId="0" xfId="0" applyNumberFormat="1" applyFont="1"/>
    <xf numFmtId="14" fontId="7" fillId="0" borderId="0" xfId="0" applyNumberFormat="1" applyFont="1"/>
    <xf numFmtId="164" fontId="7" fillId="0" borderId="0" xfId="0" applyNumberFormat="1" applyFont="1"/>
    <xf numFmtId="44" fontId="7" fillId="0" borderId="0" xfId="1" applyFont="1" applyFill="1" applyBorder="1"/>
    <xf numFmtId="0" fontId="7" fillId="0" borderId="0" xfId="0" applyFont="1"/>
    <xf numFmtId="1" fontId="8" fillId="0" borderId="0" xfId="0" applyNumberFormat="1" applyFont="1"/>
    <xf numFmtId="1" fontId="8" fillId="0" borderId="1" xfId="0" applyNumberFormat="1" applyFont="1" applyBorder="1"/>
    <xf numFmtId="1" fontId="7" fillId="6" borderId="0" xfId="0" applyNumberFormat="1" applyFont="1" applyFill="1" applyBorder="1"/>
    <xf numFmtId="0" fontId="5" fillId="10" borderId="0" xfId="0" applyFont="1" applyFill="1"/>
    <xf numFmtId="0" fontId="15" fillId="10" borderId="2" xfId="0" applyFont="1" applyFill="1" applyBorder="1"/>
    <xf numFmtId="0" fontId="13" fillId="8" borderId="0" xfId="0" applyFont="1" applyFill="1" applyAlignment="1">
      <alignment horizontal="center"/>
    </xf>
    <xf numFmtId="0" fontId="5" fillId="11" borderId="2" xfId="0" applyFont="1" applyFill="1" applyBorder="1"/>
    <xf numFmtId="0" fontId="5" fillId="11" borderId="0" xfId="0" applyFont="1" applyFill="1"/>
    <xf numFmtId="0" fontId="15" fillId="11" borderId="0" xfId="0" applyFont="1" applyFill="1"/>
    <xf numFmtId="44" fontId="7" fillId="0" borderId="0" xfId="1" applyFont="1" applyFill="1"/>
    <xf numFmtId="165" fontId="7" fillId="0" borderId="0" xfId="0" applyNumberFormat="1" applyFont="1" applyAlignment="1">
      <alignment horizontal="center"/>
    </xf>
    <xf numFmtId="0" fontId="0" fillId="6" borderId="2" xfId="0" applyFill="1" applyBorder="1"/>
    <xf numFmtId="0" fontId="0" fillId="0" borderId="2" xfId="0" applyBorder="1"/>
    <xf numFmtId="0" fontId="0" fillId="6" borderId="3" xfId="0" applyFill="1" applyBorder="1"/>
    <xf numFmtId="0" fontId="0" fillId="6" borderId="4" xfId="0" applyFont="1" applyFill="1" applyBorder="1"/>
    <xf numFmtId="14" fontId="0" fillId="0" borderId="0" xfId="0" applyNumberFormat="1"/>
    <xf numFmtId="0" fontId="0" fillId="6" borderId="4" xfId="0" applyFill="1" applyBorder="1"/>
    <xf numFmtId="0" fontId="0" fillId="6" borderId="6" xfId="0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4" fillId="0" borderId="0" xfId="0" applyFont="1" applyFill="1" applyAlignment="1"/>
    <xf numFmtId="0" fontId="2" fillId="12" borderId="5" xfId="0" applyFont="1" applyFill="1" applyBorder="1"/>
    <xf numFmtId="0" fontId="0" fillId="6" borderId="3" xfId="0" applyFont="1" applyFill="1" applyBorder="1"/>
    <xf numFmtId="0" fontId="18" fillId="12" borderId="5" xfId="0" applyFont="1" applyFill="1" applyBorder="1"/>
    <xf numFmtId="0" fontId="0" fillId="0" borderId="3" xfId="0" applyBorder="1"/>
    <xf numFmtId="1" fontId="8" fillId="0" borderId="0" xfId="0" applyNumberFormat="1" applyFont="1" applyFill="1"/>
    <xf numFmtId="14" fontId="8" fillId="0" borderId="3" xfId="0" applyNumberFormat="1" applyFont="1" applyFill="1" applyBorder="1"/>
    <xf numFmtId="166" fontId="8" fillId="0" borderId="3" xfId="0" applyNumberFormat="1" applyFont="1" applyFill="1" applyBorder="1"/>
    <xf numFmtId="164" fontId="8" fillId="0" borderId="3" xfId="0" applyNumberFormat="1" applyFont="1" applyFill="1" applyBorder="1"/>
    <xf numFmtId="164" fontId="8" fillId="0" borderId="3" xfId="1" applyNumberFormat="1" applyFont="1" applyFill="1" applyBorder="1"/>
    <xf numFmtId="164" fontId="8" fillId="0" borderId="2" xfId="0" applyNumberFormat="1" applyFont="1" applyFill="1" applyBorder="1"/>
    <xf numFmtId="164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Border="1"/>
    <xf numFmtId="164" fontId="8" fillId="0" borderId="0" xfId="0" applyNumberFormat="1" applyFont="1" applyFill="1" applyBorder="1"/>
    <xf numFmtId="165" fontId="8" fillId="0" borderId="0" xfId="0" applyNumberFormat="1" applyFont="1" applyFill="1" applyBorder="1" applyAlignment="1">
      <alignment horizontal="center"/>
    </xf>
    <xf numFmtId="14" fontId="5" fillId="2" borderId="0" xfId="0" applyNumberFormat="1" applyFont="1" applyFill="1"/>
    <xf numFmtId="14" fontId="8" fillId="0" borderId="0" xfId="0" applyNumberFormat="1" applyFont="1" applyFill="1"/>
    <xf numFmtId="14" fontId="8" fillId="0" borderId="0" xfId="0" applyNumberFormat="1" applyFont="1" applyFill="1" applyBorder="1"/>
    <xf numFmtId="14" fontId="5" fillId="10" borderId="0" xfId="0" applyNumberFormat="1" applyFont="1" applyFill="1"/>
    <xf numFmtId="14" fontId="7" fillId="6" borderId="2" xfId="0" applyNumberFormat="1" applyFont="1" applyFill="1" applyBorder="1"/>
    <xf numFmtId="164" fontId="7" fillId="6" borderId="2" xfId="0" applyNumberFormat="1" applyFont="1" applyFill="1" applyBorder="1"/>
    <xf numFmtId="0" fontId="0" fillId="0" borderId="0" xfId="0" applyBorder="1"/>
    <xf numFmtId="14" fontId="7" fillId="0" borderId="3" xfId="0" applyNumberFormat="1" applyFont="1" applyBorder="1"/>
    <xf numFmtId="164" fontId="7" fillId="0" borderId="3" xfId="0" applyNumberFormat="1" applyFont="1" applyBorder="1"/>
    <xf numFmtId="164" fontId="7" fillId="0" borderId="0" xfId="0" applyNumberFormat="1" applyFont="1" applyBorder="1"/>
    <xf numFmtId="14" fontId="19" fillId="0" borderId="0" xfId="0" applyNumberFormat="1" applyFont="1"/>
    <xf numFmtId="0" fontId="17" fillId="15" borderId="0" xfId="0" applyFont="1" applyFill="1" applyAlignment="1"/>
    <xf numFmtId="0" fontId="0" fillId="0" borderId="0" xfId="0" applyNumberFormat="1"/>
    <xf numFmtId="0" fontId="4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17" fillId="15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7" fillId="14" borderId="5" xfId="0" applyFont="1" applyFill="1" applyBorder="1" applyAlignment="1">
      <alignment horizontal="center"/>
    </xf>
    <xf numFmtId="0" fontId="17" fillId="13" borderId="5" xfId="0" applyFont="1" applyFill="1" applyBorder="1" applyAlignment="1">
      <alignment horizontal="center"/>
    </xf>
    <xf numFmtId="0" fontId="16" fillId="11" borderId="0" xfId="0" applyFont="1" applyFill="1" applyAlignment="1">
      <alignment horizontal="center"/>
    </xf>
    <xf numFmtId="0" fontId="17" fillId="14" borderId="0" xfId="0" applyFont="1" applyFill="1" applyBorder="1" applyAlignment="1">
      <alignment horizontal="center"/>
    </xf>
    <xf numFmtId="14" fontId="7" fillId="6" borderId="1" xfId="0" applyNumberFormat="1" applyFont="1" applyFill="1" applyBorder="1"/>
    <xf numFmtId="164" fontId="7" fillId="6" borderId="7" xfId="0" applyNumberFormat="1" applyFont="1" applyFill="1" applyBorder="1"/>
    <xf numFmtId="14" fontId="7" fillId="0" borderId="1" xfId="0" applyNumberFormat="1" applyFont="1" applyBorder="1"/>
    <xf numFmtId="164" fontId="7" fillId="0" borderId="2" xfId="0" applyNumberFormat="1" applyFont="1" applyBorder="1"/>
    <xf numFmtId="164" fontId="7" fillId="0" borderId="7" xfId="0" applyNumberFormat="1" applyFont="1" applyBorder="1"/>
    <xf numFmtId="14" fontId="7" fillId="0" borderId="2" xfId="0" applyNumberFormat="1" applyFont="1" applyBorder="1"/>
    <xf numFmtId="0" fontId="7" fillId="6" borderId="2" xfId="0" applyFont="1" applyFill="1" applyBorder="1"/>
    <xf numFmtId="0" fontId="7" fillId="0" borderId="2" xfId="0" applyFont="1" applyBorder="1"/>
    <xf numFmtId="4" fontId="7" fillId="0" borderId="2" xfId="0" applyNumberFormat="1" applyFont="1" applyBorder="1"/>
    <xf numFmtId="4" fontId="7" fillId="6" borderId="2" xfId="0" applyNumberFormat="1" applyFont="1" applyFill="1" applyBorder="1"/>
    <xf numFmtId="4" fontId="7" fillId="6" borderId="7" xfId="0" applyNumberFormat="1" applyFont="1" applyFill="1" applyBorder="1"/>
    <xf numFmtId="0" fontId="7" fillId="0" borderId="7" xfId="0" applyFont="1" applyBorder="1"/>
  </cellXfs>
  <cellStyles count="2">
    <cellStyle name="Moneda" xfId="1" builtinId="4"/>
    <cellStyle name="Normal" xfId="0" builtinId="0"/>
  </cellStyles>
  <dxfs count="1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ill>
        <patternFill patternType="none">
          <fgColor indexed="64"/>
          <bgColor auto="1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numFmt numFmtId="19" formatCode="dd/mm/yyyy"/>
    </dxf>
    <dxf>
      <numFmt numFmtId="0" formatCode="General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colors>
    <mruColors>
      <color rgb="FFFFAA01"/>
      <color rgb="FFFD3007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65942</xdr:colOff>
      <xdr:row>0</xdr:row>
      <xdr:rowOff>291612</xdr:rowOff>
    </xdr:from>
    <xdr:to>
      <xdr:col>18</xdr:col>
      <xdr:colOff>353942</xdr:colOff>
      <xdr:row>1</xdr:row>
      <xdr:rowOff>284337</xdr:rowOff>
    </xdr:to>
    <xdr:pic>
      <xdr:nvPicPr>
        <xdr:cNvPr id="3" name="Gráfico 2" descr="Cigüeña y bebé con relleno sólido">
          <a:extLst>
            <a:ext uri="{FF2B5EF4-FFF2-40B4-BE49-F238E27FC236}">
              <a16:creationId xmlns:a16="http://schemas.microsoft.com/office/drawing/2014/main" id="{9EFC26ED-98C1-41E3-8453-795BE2B89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06038" y="291612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27</xdr:col>
      <xdr:colOff>359020</xdr:colOff>
      <xdr:row>1</xdr:row>
      <xdr:rowOff>0</xdr:rowOff>
    </xdr:from>
    <xdr:to>
      <xdr:col>27</xdr:col>
      <xdr:colOff>647020</xdr:colOff>
      <xdr:row>1</xdr:row>
      <xdr:rowOff>288000</xdr:rowOff>
    </xdr:to>
    <xdr:pic>
      <xdr:nvPicPr>
        <xdr:cNvPr id="5" name="Gráfico 4" descr="Cráneo con relleno sólido">
          <a:extLst>
            <a:ext uri="{FF2B5EF4-FFF2-40B4-BE49-F238E27FC236}">
              <a16:creationId xmlns:a16="http://schemas.microsoft.com/office/drawing/2014/main" id="{E7E892AC-3479-49E6-82B5-DCE346D6B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299616" y="2930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29</xdr:col>
      <xdr:colOff>254063</xdr:colOff>
      <xdr:row>0</xdr:row>
      <xdr:rowOff>291611</xdr:rowOff>
    </xdr:from>
    <xdr:to>
      <xdr:col>29</xdr:col>
      <xdr:colOff>542063</xdr:colOff>
      <xdr:row>1</xdr:row>
      <xdr:rowOff>286535</xdr:rowOff>
    </xdr:to>
    <xdr:pic>
      <xdr:nvPicPr>
        <xdr:cNvPr id="6" name="Gráfico 5" descr="Cráneo con relleno sólido">
          <a:extLst>
            <a:ext uri="{FF2B5EF4-FFF2-40B4-BE49-F238E27FC236}">
              <a16:creationId xmlns:a16="http://schemas.microsoft.com/office/drawing/2014/main" id="{9C36FBAE-EC1D-4E3C-896B-68C87B41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066313" y="291611"/>
          <a:ext cx="288000" cy="292580"/>
        </a:xfrm>
        <a:prstGeom prst="rect">
          <a:avLst/>
        </a:prstGeom>
      </xdr:spPr>
    </xdr:pic>
    <xdr:clientData/>
  </xdr:twoCellAnchor>
  <xdr:twoCellAnchor editAs="oneCell">
    <xdr:from>
      <xdr:col>20</xdr:col>
      <xdr:colOff>282453</xdr:colOff>
      <xdr:row>1</xdr:row>
      <xdr:rowOff>4397</xdr:rowOff>
    </xdr:from>
    <xdr:to>
      <xdr:col>20</xdr:col>
      <xdr:colOff>570453</xdr:colOff>
      <xdr:row>1</xdr:row>
      <xdr:rowOff>290199</xdr:rowOff>
    </xdr:to>
    <xdr:pic>
      <xdr:nvPicPr>
        <xdr:cNvPr id="7" name="Gráfico 6" descr="Cigüeña y bebé con relleno sólido">
          <a:extLst>
            <a:ext uri="{FF2B5EF4-FFF2-40B4-BE49-F238E27FC236}">
              <a16:creationId xmlns:a16="http://schemas.microsoft.com/office/drawing/2014/main" id="{2BB45BFD-1ACF-424D-ADFB-A52E0B19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20297" y="302053"/>
          <a:ext cx="288000" cy="2858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76200</xdr:colOff>
      <xdr:row>1</xdr:row>
      <xdr:rowOff>5862</xdr:rowOff>
    </xdr:from>
    <xdr:to>
      <xdr:col>25</xdr:col>
      <xdr:colOff>364200</xdr:colOff>
      <xdr:row>2</xdr:row>
      <xdr:rowOff>2104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0197947-7A69-49B3-8D1D-A4AE5D8F5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069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34</xdr:col>
      <xdr:colOff>158995</xdr:colOff>
      <xdr:row>1</xdr:row>
      <xdr:rowOff>0</xdr:rowOff>
    </xdr:from>
    <xdr:to>
      <xdr:col>34</xdr:col>
      <xdr:colOff>446995</xdr:colOff>
      <xdr:row>2</xdr:row>
      <xdr:rowOff>1130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9BC8F4A3-5102-4D29-B789-9CA75DF97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590495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36</xdr:col>
      <xdr:colOff>189769</xdr:colOff>
      <xdr:row>1</xdr:row>
      <xdr:rowOff>5861</xdr:rowOff>
    </xdr:from>
    <xdr:to>
      <xdr:col>36</xdr:col>
      <xdr:colOff>477769</xdr:colOff>
      <xdr:row>2</xdr:row>
      <xdr:rowOff>784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ECF62C9B-7087-4DC5-996B-8DD2B572E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697844" y="301136"/>
          <a:ext cx="288000" cy="290198"/>
        </a:xfrm>
        <a:prstGeom prst="rect">
          <a:avLst/>
        </a:prstGeom>
      </xdr:spPr>
    </xdr:pic>
    <xdr:clientData/>
  </xdr:twoCellAnchor>
  <xdr:twoCellAnchor editAs="oneCell">
    <xdr:from>
      <xdr:col>27</xdr:col>
      <xdr:colOff>333375</xdr:colOff>
      <xdr:row>1</xdr:row>
      <xdr:rowOff>5862</xdr:rowOff>
    </xdr:from>
    <xdr:to>
      <xdr:col>27</xdr:col>
      <xdr:colOff>621375</xdr:colOff>
      <xdr:row>2</xdr:row>
      <xdr:rowOff>4794</xdr:rowOff>
    </xdr:to>
    <xdr:pic>
      <xdr:nvPicPr>
        <xdr:cNvPr id="5" name="Gráfico 4" descr="Cigüeña y bebé con relleno sólido">
          <a:extLst>
            <a:ext uri="{FF2B5EF4-FFF2-40B4-BE49-F238E27FC236}">
              <a16:creationId xmlns:a16="http://schemas.microsoft.com/office/drawing/2014/main" id="{688D4CBE-7559-45E7-8929-4840008B1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9170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43</xdr:col>
      <xdr:colOff>846991</xdr:colOff>
      <xdr:row>1</xdr:row>
      <xdr:rowOff>0</xdr:rowOff>
    </xdr:from>
    <xdr:to>
      <xdr:col>43</xdr:col>
      <xdr:colOff>1137922</xdr:colOff>
      <xdr:row>2</xdr:row>
      <xdr:rowOff>1130</xdr:rowOff>
    </xdr:to>
    <xdr:pic>
      <xdr:nvPicPr>
        <xdr:cNvPr id="6" name="Gráfico 5" descr="Bolsa de la compra con relleno sólido">
          <a:extLst>
            <a:ext uri="{FF2B5EF4-FFF2-40B4-BE49-F238E27FC236}">
              <a16:creationId xmlns:a16="http://schemas.microsoft.com/office/drawing/2014/main" id="{84B528E3-1DE2-4D58-9CC2-7A4E1E741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8793341" y="295275"/>
          <a:ext cx="290931" cy="288000"/>
        </a:xfrm>
        <a:prstGeom prst="rect">
          <a:avLst/>
        </a:prstGeom>
      </xdr:spPr>
    </xdr:pic>
    <xdr:clientData/>
  </xdr:twoCellAnchor>
  <xdr:twoCellAnchor editAs="oneCell">
    <xdr:from>
      <xdr:col>45</xdr:col>
      <xdr:colOff>455735</xdr:colOff>
      <xdr:row>0</xdr:row>
      <xdr:rowOff>293810</xdr:rowOff>
    </xdr:from>
    <xdr:to>
      <xdr:col>45</xdr:col>
      <xdr:colOff>743735</xdr:colOff>
      <xdr:row>2</xdr:row>
      <xdr:rowOff>1863</xdr:rowOff>
    </xdr:to>
    <xdr:pic>
      <xdr:nvPicPr>
        <xdr:cNvPr id="7" name="Gráfico 6" descr="Bolsa de la compra con relleno sólido">
          <a:extLst>
            <a:ext uri="{FF2B5EF4-FFF2-40B4-BE49-F238E27FC236}">
              <a16:creationId xmlns:a16="http://schemas.microsoft.com/office/drawing/2014/main" id="{4000C3BF-8C6B-419E-AB94-7A6B5B97F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068960" y="293810"/>
          <a:ext cx="288000" cy="2901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285750</xdr:colOff>
      <xdr:row>1</xdr:row>
      <xdr:rowOff>5862</xdr:rowOff>
    </xdr:from>
    <xdr:to>
      <xdr:col>18</xdr:col>
      <xdr:colOff>573750</xdr:colOff>
      <xdr:row>2</xdr:row>
      <xdr:rowOff>24964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2476D55-4CC8-4104-A146-483169324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4047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28</xdr:col>
      <xdr:colOff>158995</xdr:colOff>
      <xdr:row>1</xdr:row>
      <xdr:rowOff>0</xdr:rowOff>
    </xdr:from>
    <xdr:to>
      <xdr:col>28</xdr:col>
      <xdr:colOff>446995</xdr:colOff>
      <xdr:row>2</xdr:row>
      <xdr:rowOff>21300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19823AFE-B3E4-448B-AD06-1E0BA7B9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942920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113569</xdr:colOff>
      <xdr:row>0</xdr:row>
      <xdr:rowOff>282086</xdr:rowOff>
    </xdr:from>
    <xdr:to>
      <xdr:col>30</xdr:col>
      <xdr:colOff>401569</xdr:colOff>
      <xdr:row>2</xdr:row>
      <xdr:rowOff>10309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F10208E0-BD99-4EFD-9901-5DEA2FC69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498069" y="282086"/>
          <a:ext cx="288000" cy="29019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5EB7285-F321-47C2-9EB3-9FFF324572C2}" autoFormatId="16" applyNumberFormats="0" applyBorderFormats="0" applyFontFormats="0" applyPatternFormats="0" applyAlignmentFormats="0" applyWidthHeightFormats="0">
  <queryTableRefresh nextId="8" unboundColumnsLeft="3">
    <queryTableFields count="6">
      <queryTableField id="7" dataBound="0" tableColumnId="7"/>
      <queryTableField id="6" dataBound="0" tableColumnId="6"/>
      <queryTableField id="5" dataBound="0" tableColumnId="5"/>
      <queryTableField id="1" name="Fecha" tableColumnId="1"/>
      <queryTableField id="2" name="Almacen" tableColumnId="2"/>
      <queryTableField id="4" name="Costo" tableColumnId="4"/>
    </queryTableFields>
    <queryTableDeletedFields count="1">
      <deletedField name="Venta"/>
    </queryTableDeleted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CB5FE-EC69-4A3C-B7F8-2A2B829875A7}" name="VentaCerdo" displayName="VentaCerdo" ref="A3:M139" totalsRowShown="0" headerRowDxfId="119" dataDxfId="118">
  <autoFilter ref="A3:M139" xr:uid="{C9EBBED2-E078-4EE1-9F48-7C43C603BD9F}"/>
  <sortState xmlns:xlrd2="http://schemas.microsoft.com/office/spreadsheetml/2017/richdata2" ref="A4:M122">
    <sortCondition ref="D3:D122"/>
  </sortState>
  <tableColumns count="13">
    <tableColumn id="1" xr3:uid="{AF79EB7F-53B6-458F-84BF-82950CA97A22}" name="Año" dataDxfId="117">
      <calculatedColumnFormula>YEAR(VentaCerdo[[#This Row],[FECHA]])</calculatedColumnFormula>
    </tableColumn>
    <tableColumn id="32" xr3:uid="{19A051CF-8C1B-4292-8170-4118C1548088}" name="Mes" dataDxfId="116">
      <calculatedColumnFormula>MONTH(VentaCerdo[[#This Row],[FECHA]])</calculatedColumnFormula>
    </tableColumn>
    <tableColumn id="30" xr3:uid="{6C2E3871-F892-4AAA-80F8-BCBBAF515294}" name="Semana" dataDxfId="115">
      <calculatedColumnFormula>WEEKNUM(VentaCerdo[[#This Row],[FECHA]],2)</calculatedColumnFormula>
    </tableColumn>
    <tableColumn id="29" xr3:uid="{B8618162-D69B-4A8A-8D93-DA3328E46CB0}" name="FECHA" dataDxfId="114"/>
    <tableColumn id="27" xr3:uid="{C9E3266E-0727-428C-9BF1-A7AD09AE9EAF}" name="Almacen" dataDxfId="113"/>
    <tableColumn id="2" xr3:uid="{08C0B01F-B3AD-4119-8859-A6491FD939BC}" name="Kilos Salidas" dataDxfId="112"/>
    <tableColumn id="3" xr3:uid="{404682AC-60FB-4D7E-B817-BD2248526A86}" name="Kilos Cancelados" dataDxfId="111"/>
    <tableColumn id="4" xr3:uid="{69CCC8E0-14F6-464A-8ECF-15DB81E956CA}" name="Cabezas Salidas" dataDxfId="110"/>
    <tableColumn id="5" xr3:uid="{582FE33C-0D80-475D-BE61-AFEF1986FB0B}" name="Cabezas Entradas" dataDxfId="109"/>
    <tableColumn id="6" xr3:uid="{5DC4E71E-F9FC-4F43-96C9-2941B4DB0D05}" name="Importe Ventas" dataDxfId="108" dataCellStyle="Moneda"/>
    <tableColumn id="7" xr3:uid="{789D5740-B7CD-4B88-BD7F-0439A78EE71F}" name="Importe Costos" dataDxfId="107" dataCellStyle="Moneda"/>
    <tableColumn id="8" xr3:uid="{21DA54D1-A1D1-476A-AAFA-CCA51CAAD970}" name="No. Ventas" dataDxfId="106" dataCellStyle="Moneda"/>
    <tableColumn id="9" xr3:uid="{5F292483-6A0F-4601-BDA1-69CB1520DF6A}" name="No. Cancelaciones" dataDxfId="105" dataCellStyle="Moned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51429E-3CCF-4283-963F-CE1D86878DE3}" name="NB" displayName="NB" ref="P3:W47" totalsRowShown="0" headerRowDxfId="60">
  <autoFilter ref="P3:W47" xr:uid="{F3E1A5D4-2206-4A5B-8082-DCC730185F04}"/>
  <tableColumns count="8">
    <tableColumn id="1" xr3:uid="{F593C191-662A-4A08-9C07-3BC417717AF5}" name="AÑO">
      <calculatedColumnFormula>YEAR(NB[[#This Row],[Fecha]])</calculatedColumnFormula>
    </tableColumn>
    <tableColumn id="2" xr3:uid="{27A83526-3049-4B08-A71C-56B7D753040C}" name="MES">
      <calculatedColumnFormula>MONTH(NB[[#This Row],[Fecha]])</calculatedColumnFormula>
    </tableColumn>
    <tableColumn id="3" xr3:uid="{AC94EA02-7DE1-43F2-9333-779EF3503D3B}" name="SEMANA">
      <calculatedColumnFormula>WEEKNUM(NB[[#This Row],[Fecha]],2)</calculatedColumnFormula>
    </tableColumn>
    <tableColumn id="4" xr3:uid="{262F6740-57C6-42B0-95B2-CA81288CD2CD}" name="Fecha" dataDxfId="59"/>
    <tableColumn id="5" xr3:uid="{86F88214-2BD2-441F-8F5D-6918680F83CC}" name="Producto" dataDxfId="58"/>
    <tableColumn id="7" xr3:uid="{CB17BC44-E2BE-4CCE-AAD8-2D70C83B4842}" name="Almacén" dataDxfId="57"/>
    <tableColumn id="6" xr3:uid="{20B296C9-926F-4D06-B340-1B3183A1F0E5}" name="Entrada" dataDxfId="56"/>
    <tableColumn id="8" xr3:uid="{B55103E2-E464-41CC-B7AF-504AF054E128}" name="Costo" dataDxfId="5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7BC9115-FF64-4CCD-870C-F5486EBE0BF6}" name="MB" displayName="MB" ref="Y3:AF109" totalsRowShown="0" headerRowDxfId="54">
  <autoFilter ref="Y3:AF109" xr:uid="{C07E5018-4C77-46A8-A50B-107FA9C88156}"/>
  <tableColumns count="8">
    <tableColumn id="1" xr3:uid="{1E8E5BF2-508C-417D-BE57-3AACF0C714C5}" name="AÑO">
      <calculatedColumnFormula>YEAR(MB[[#This Row],[Fecha]])</calculatedColumnFormula>
    </tableColumn>
    <tableColumn id="2" xr3:uid="{79490BFE-2E02-4BB5-A3A1-D98FE01C7C5F}" name="MES">
      <calculatedColumnFormula>MONTH(MB[[#This Row],[Fecha]])</calculatedColumnFormula>
    </tableColumn>
    <tableColumn id="3" xr3:uid="{0BD97616-9EFF-4FF6-9E9B-D9B72CED3912}" name="SEMANA">
      <calculatedColumnFormula>WEEKNUM(MB[[#This Row],[Fecha]],2)</calculatedColumnFormula>
    </tableColumn>
    <tableColumn id="4" xr3:uid="{7F573887-B59C-4BEE-9E01-7A8C9A0FB227}" name="Fecha" dataDxfId="53"/>
    <tableColumn id="5" xr3:uid="{C91C4368-6E38-4907-8554-722F18CCA7AC}" name="Descripción" dataDxfId="52"/>
    <tableColumn id="7" xr3:uid="{8E66D7C9-E4E6-43F9-B89C-603982C07332}" name="Almacén" dataDxfId="51"/>
    <tableColumn id="6" xr3:uid="{77D0FF8F-7647-48FF-A88B-9E8A6485B51B}" name="Salida" dataDxfId="50"/>
    <tableColumn id="8" xr3:uid="{4472A864-2AC2-45C2-9FD8-9DA2835143D6}" name="Costo" dataDxfId="4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802A7C-9467-411F-9B9E-19B18579D18D}" name="InfoBorrego" displayName="InfoBorrego" ref="A2:N44" totalsRowShown="0" headerRowDxfId="48" dataDxfId="47">
  <autoFilter ref="A2:N44" xr:uid="{4C07E7EB-F7E2-4DFC-BEF6-4C6501D45968}"/>
  <sortState xmlns:xlrd2="http://schemas.microsoft.com/office/spreadsheetml/2017/richdata2" ref="A3:N41">
    <sortCondition ref="D2:D41"/>
  </sortState>
  <tableColumns count="14">
    <tableColumn id="1" xr3:uid="{25DB43AE-6CB5-4052-9309-BB1A746C2B8A}" name="Año" dataDxfId="46">
      <calculatedColumnFormula>YEAR(InfoBorrego[[#This Row],[FECHA]])</calculatedColumnFormula>
    </tableColumn>
    <tableColumn id="2" xr3:uid="{B9143660-3AB8-467B-8920-CB6CB4D2AE62}" name="Mes" dataDxfId="45">
      <calculatedColumnFormula>MONTH(InfoBorrego[[#This Row],[FECHA]])</calculatedColumnFormula>
    </tableColumn>
    <tableColumn id="3" xr3:uid="{AD20FB6D-7BA0-4707-ADAF-18C68FD3089A}" name="Semana" dataDxfId="44">
      <calculatedColumnFormula>WEEKNUM(InfoBorrego[[#This Row],[FECHA]],2)</calculatedColumnFormula>
    </tableColumn>
    <tableColumn id="4" xr3:uid="{18D75885-EEF0-4220-823D-4DA7DDF39375}" name="FECHA" dataDxfId="43"/>
    <tableColumn id="5" xr3:uid="{43C2662C-CE7E-4866-957A-930698AB7A66}" name="PZA / CABEZA" dataDxfId="42"/>
    <tableColumn id="6" xr3:uid="{B36A48EC-1A46-443B-B51A-33AD0D405A7B}" name="Granja" dataDxfId="41"/>
    <tableColumn id="7" xr3:uid="{45BC65EB-537A-46EE-A94D-E1B7DA25F506}" name="Kilos Total B" dataDxfId="40"/>
    <tableColumn id="8" xr3:uid="{B13E5F32-1CBF-4933-9A8F-8BD77BB84FD1}" name="Kilos Cancelados B" dataDxfId="39"/>
    <tableColumn id="9" xr3:uid="{13DF204B-F704-4C3D-9381-D61A397A889E}" name="Cabezas Salidas B" dataDxfId="38"/>
    <tableColumn id="10" xr3:uid="{27CA73FF-4927-4DCD-B37A-432278B1E1F4}" name="Cabezas Entradas B" dataDxfId="37"/>
    <tableColumn id="11" xr3:uid="{FDAD35B4-C441-497A-A2DE-3236A7DFCE37}" name="Importe Ventas B" dataDxfId="36"/>
    <tableColumn id="12" xr3:uid="{C3E0BFB5-AFCA-4C46-A1D9-EFB178AD5EEE}" name="Importe Costos B" dataDxfId="35"/>
    <tableColumn id="13" xr3:uid="{B77506E4-D768-4D48-8C92-80B9A5A43275}" name="No. Ventas B" dataDxfId="34"/>
    <tableColumn id="14" xr3:uid="{CEA4441E-EC83-441E-B023-EBEADC5A7A4F}" name="No. Cancelaciones B" dataDxfId="3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C5E38B-709F-4876-A142-FD89DD9A355A}" name="GC" displayName="GC" ref="A1:A5" totalsRowShown="0">
  <autoFilter ref="A1:A5" xr:uid="{E31A270D-5810-4457-A02B-048E1A685E46}"/>
  <tableColumns count="1">
    <tableColumn id="1" xr3:uid="{A68A1C6E-0713-4A6C-BA5C-EDA60A91C232}" name="Granja Cerdo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D3F1B1-9BFB-4962-B1E1-B5A3B607B8E6}" name="PNC" displayName="PNC" ref="C1:C6" totalsRowShown="0" dataDxfId="32" tableBorderDxfId="31">
  <autoFilter ref="C1:C6" xr:uid="{79BD6A38-95D5-48F5-B30F-01B067AA4A61}"/>
  <tableColumns count="1">
    <tableColumn id="1" xr3:uid="{E272FD8D-EB97-4C4A-B51C-B3A7AF0EBA0A}" name="ProductoNacimiento" dataDxfId="3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BB9D3F-F272-405E-83DB-FBE254520F4E}" name="ANC" displayName="ANC" ref="E1:E6" totalsRowShown="0">
  <autoFilter ref="E1:E6" xr:uid="{4B57673B-E2F2-4DA1-B9D8-4BB888F05FE6}"/>
  <tableColumns count="1">
    <tableColumn id="1" xr3:uid="{CFBDF900-83C3-451A-9957-5DFC95677CDC}" name="Almacé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D035DCA-86F7-43B4-A801-81219F38257A}" name="DMC" displayName="DMC" ref="G1:G4" totalsRowShown="0">
  <autoFilter ref="G1:G4" xr:uid="{3D6C1232-E2B6-451B-A709-1C5F3EC960E1}"/>
  <tableColumns count="1">
    <tableColumn id="1" xr3:uid="{7F6B2BD5-5DDA-4445-A600-64A54F25EBEF}" name="Descripció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125CF89-A5F5-486D-A222-9EE084CA8C40}" name="amc" displayName="amc" ref="I1:I6" totalsRowShown="0">
  <autoFilter ref="I1:I6" xr:uid="{E526FABC-2A88-4B32-ACD0-1650E7034AF7}"/>
  <tableColumns count="1">
    <tableColumn id="1" xr3:uid="{8C205E79-14F0-4EF3-9932-3FEEB3D4511E}" name="Almacé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9636B0-4533-4D11-B5BE-90463C8EE6B6}" name="DFC" displayName="DFC" ref="K1:K32" totalsRowShown="0">
  <autoFilter ref="K1:K32" xr:uid="{EDEABED1-A53B-4870-A903-FD34F1919EF5}"/>
  <tableColumns count="1">
    <tableColumn id="1" xr3:uid="{EE1456E7-F0DC-4D98-931C-8622608268D7}" name="Descripció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E9AE827-F0D9-4A27-834D-CB1163DFE263}" name="AFC" displayName="AFC" ref="M1:M12" totalsRowShown="0">
  <autoFilter ref="M1:M12" xr:uid="{4813171D-BA44-4F5A-B420-F15EEBFCCD71}"/>
  <tableColumns count="1">
    <tableColumn id="1" xr3:uid="{638EB70B-0241-4227-B020-DBF6EE56C855}" name="Almacé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A5903A-793D-41AF-927E-0E5AEF940163}" name="NC" displayName="NC" ref="O3:V100" totalsRowShown="0" headerRowDxfId="104">
  <autoFilter ref="O3:V100" xr:uid="{02D5D0CD-EDA4-456A-A5E8-9F3730BDF858}"/>
  <tableColumns count="8">
    <tableColumn id="1" xr3:uid="{C0348CA9-B923-4DF2-B7B8-6F0BEEF03B4F}" name="AÑO">
      <calculatedColumnFormula>YEAR(NC[[#This Row],[Fecha]])</calculatedColumnFormula>
    </tableColumn>
    <tableColumn id="2" xr3:uid="{03E12361-C4D5-4883-BCB6-08BE87845480}" name="MES">
      <calculatedColumnFormula>MONTH(NC[[#This Row],[Fecha]])</calculatedColumnFormula>
    </tableColumn>
    <tableColumn id="3" xr3:uid="{A92A8AB5-1C79-4CA4-B109-A49731842416}" name="SEMANA">
      <calculatedColumnFormula>WEEKNUM(NC[[#This Row],[Fecha]],2)</calculatedColumnFormula>
    </tableColumn>
    <tableColumn id="4" xr3:uid="{1E2C6755-7899-4C5E-8849-9F4DEA103FB6}" name="Fecha" dataDxfId="103"/>
    <tableColumn id="5" xr3:uid="{3E44B0DD-62A3-4C63-B2ED-8D9F754BC1C8}" name="Descripción" dataDxfId="102"/>
    <tableColumn id="7" xr3:uid="{9FD31AF2-F6BB-40A9-A5EF-A7BE8C1EE096}" name="Almacén" dataDxfId="101"/>
    <tableColumn id="6" xr3:uid="{D483493A-6942-4223-8114-7C47B876A768}" name="Entrada" dataDxfId="100"/>
    <tableColumn id="8" xr3:uid="{272C56E8-53BB-4F5E-822F-DCF7EF3B0B03}" name="Costo" dataDxfId="99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8511AE7-AC47-4A86-AD1C-50A690D14928}" name="UFC" displayName="UFC" ref="O1:O4" totalsRowShown="0">
  <autoFilter ref="O1:O4" xr:uid="{2083800D-D442-4344-91AA-1AEB30431665}"/>
  <tableColumns count="1">
    <tableColumn id="1" xr3:uid="{3E02FB90-F6E8-4057-BFFD-D38E66C2C4B3}" name="Unidad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6997A7-4647-4E10-8C89-12894EFF5D91}" name="GH" displayName="GH" ref="A1:A4" totalsRowShown="0">
  <autoFilter ref="A1:A4" xr:uid="{E40B13C0-5E60-4512-8FC6-92DF2B6F1B8C}"/>
  <tableColumns count="1">
    <tableColumn id="1" xr3:uid="{D2DFD791-DDB4-4112-87BA-689D79B7FB0B}" name="Granja Huev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F45D115-374A-40C0-8D86-25AE41DDE243}" name="RH" displayName="RH" ref="C1:C8" totalsRowShown="0" dataDxfId="29" tableBorderDxfId="28">
  <autoFilter ref="C1:C8" xr:uid="{750FC6F7-70F6-4B4E-96D7-A30F50A00065}"/>
  <tableColumns count="1">
    <tableColumn id="1" xr3:uid="{0F2F3A8E-A423-4F30-80DD-B0FF8E6F61FE}" name="Bodega Postura H" dataDxfId="2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B47C5E-A01B-412B-9799-748BC738EF68}" name="PNH" displayName="PNH" ref="E1:E6" totalsRowShown="0">
  <autoFilter ref="E1:E6" xr:uid="{65CB5511-72EB-458F-8824-5B887FA969C7}"/>
  <tableColumns count="1">
    <tableColumn id="1" xr3:uid="{CE233A09-71F8-469F-91F3-122206F126AF}" name="Descripció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1E399F3-1E76-43E6-8F28-9EF834BC05F5}" name="ANH" displayName="ANH" ref="G1:G10" totalsRowShown="0">
  <autoFilter ref="G1:G10" xr:uid="{9F388D10-48B2-43BC-B259-0BC57469E16D}"/>
  <tableColumns count="1">
    <tableColumn id="1" xr3:uid="{25CA588A-21C7-460A-8B46-A23FAA24EB01}" name="Almacé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2FD0BD-314E-45B9-8547-3A80B7A0D069}" name="DMH" displayName="DMH" ref="I1:I5" totalsRowShown="0">
  <autoFilter ref="I1:I5" xr:uid="{2A6349F0-EC1E-470C-8C0B-BAEC8A7DE4E9}"/>
  <tableColumns count="1">
    <tableColumn id="1" xr3:uid="{4AC20EEF-DE1F-438C-BDEC-1AA9D4878F95}" name="Descripció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43E61E-5AF0-4BFD-82BD-BFB7F10F6D79}" name="AMH" displayName="AMH" ref="K1:K11" totalsRowShown="0">
  <autoFilter ref="K1:K11" xr:uid="{83F4E4D5-3157-452B-ACEC-3CBAF4CF81D4}"/>
  <tableColumns count="1">
    <tableColumn id="1" xr3:uid="{987E066A-3C08-48C1-B806-2F151356C467}" name="Almacén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B4177F0-5950-447A-8A7E-EECFDE618E9D}" name="DFH" displayName="DFH" ref="M1:M25" totalsRowShown="0" headerRowDxfId="26" dataDxfId="24" headerRowBorderDxfId="25" tableBorderDxfId="23" totalsRowBorderDxfId="22">
  <autoFilter ref="M1:M25" xr:uid="{066AC525-C68B-40D3-AE6B-D275A0A79615}"/>
  <tableColumns count="1">
    <tableColumn id="1" xr3:uid="{799DDA5E-B376-41AA-A689-3A660979943E}" name="Descripción" dataDxfId="2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4AC4A7A-6B8E-4F6D-84F1-88848C4BFC53}" name="AFH" displayName="AFH" ref="O1:O8" totalsRowShown="0" headerRowDxfId="20" headerRowBorderDxfId="19" tableBorderDxfId="18" totalsRowBorderDxfId="17">
  <autoFilter ref="O1:O8" xr:uid="{5D329DB3-7365-4EEF-8F0E-32C5AD338BA4}"/>
  <tableColumns count="1">
    <tableColumn id="1" xr3:uid="{A972FACD-4BAA-4284-A344-B0B89AAEF5A6}" name="Almacén" dataDxfId="1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F3123BF-C6EE-4852-BE92-1F3C04FDF032}" name="UFH" displayName="UFH" ref="Q1:Q4" totalsRowShown="0" headerRowDxfId="15" headerRowBorderDxfId="14" tableBorderDxfId="13" totalsRowBorderDxfId="12">
  <autoFilter ref="Q1:Q4" xr:uid="{B76C3F68-F66F-46E8-9784-B4AAADE438F9}"/>
  <tableColumns count="1">
    <tableColumn id="1" xr3:uid="{7AF09891-3B17-4F67-912C-FAE5416AB3EF}" name="Un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EBF04B-5CA7-4B0A-ADFE-2A6A9768B634}" name="MC" displayName="MC" ref="X3:AE4" totalsRowShown="0" headerRowDxfId="98">
  <autoFilter ref="X3:AE4" xr:uid="{15203CCB-6A72-4C9E-82BA-A853B5165F17}"/>
  <tableColumns count="8">
    <tableColumn id="1" xr3:uid="{99A49235-A43E-4B45-948E-613A29DBA5A6}" name="AÑO">
      <calculatedColumnFormula>YEAR(MC[[#This Row],[Fecha]])</calculatedColumnFormula>
    </tableColumn>
    <tableColumn id="2" xr3:uid="{627B9B93-3751-4CD7-B0AB-13FDFAAB7ABC}" name="MES">
      <calculatedColumnFormula>MONTH(MC[[#This Row],[Fecha]])</calculatedColumnFormula>
    </tableColumn>
    <tableColumn id="3" xr3:uid="{CC8DCD94-2C62-421E-8A0B-4EE9F9AA0BA6}" name="SEMANA">
      <calculatedColumnFormula>WEEKNUM(MC[[#This Row],[Fecha]],2)</calculatedColumnFormula>
    </tableColumn>
    <tableColumn id="4" xr3:uid="{057B6A06-06EB-4370-9C7D-67B564AB477C}" name="Fecha" dataDxfId="97"/>
    <tableColumn id="5" xr3:uid="{F7D1F4AC-D899-4963-BC58-63184492E881}" name="Descripción" dataDxfId="96"/>
    <tableColumn id="7" xr3:uid="{C424C129-BB09-45C4-8A52-C928098DD204}" name="Almacén" dataDxfId="95"/>
    <tableColumn id="6" xr3:uid="{D7883101-3244-4BC1-AC2D-3BFB937551E5}" name="Salida" dataDxfId="94"/>
    <tableColumn id="8" xr3:uid="{FF4DEFD2-915C-403C-AA9C-29CD60C65D91}" name="Costo" dataDxfId="93"/>
  </tableColumns>
  <tableStyleInfo name="TableStyleMedium3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068717-C217-4619-BEDD-EB4B24E051D1}" name="GB" displayName="GB" ref="A1:A4" totalsRowShown="0">
  <autoFilter ref="A1:A4" xr:uid="{F402A6BF-296D-437A-AE03-D346BE17A8F2}"/>
  <tableColumns count="1">
    <tableColumn id="1" xr3:uid="{7CCF99BF-5F45-40B1-BB2F-93F0C5BA90F2}" name="Granja Borrego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435B00-A032-4EE5-96F4-356EF7E0BBAD}" name="UNIDAD" displayName="UNIDAD" ref="C1:C3" totalsRowShown="0">
  <autoFilter ref="C1:C3" xr:uid="{6E791584-0B78-49A1-BDE4-E4F6700A46BE}"/>
  <tableColumns count="1">
    <tableColumn id="1" xr3:uid="{19D52864-9546-4239-A82E-66913B158611}" name="PZA / CABEZA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9CB41F-F8A7-4C40-A768-5B5937B5E847}" name="PNB" displayName="PNB" ref="E1:E3" totalsRowShown="0">
  <autoFilter ref="E1:E3" xr:uid="{4FF1F1B2-2DED-4499-9C64-4C3B27AD87C6}"/>
  <tableColumns count="1">
    <tableColumn id="1" xr3:uid="{9EFDF0F6-E93D-45F3-A59E-356F7BA5905A}" name="Descripción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0329AD6-DABC-4E4E-98A0-F8D859F036D9}" name="Tabla19" displayName="Tabla19" ref="G1:G7" totalsRowShown="0">
  <autoFilter ref="G1:G7" xr:uid="{8485213E-2BBF-4201-B5BD-ED922EC57C51}"/>
  <tableColumns count="1">
    <tableColumn id="1" xr3:uid="{E6997A19-C81E-4962-96C2-BECA14EA0CB1}" name="Almacén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4BF97AA-514C-43B8-ACBF-8377CC8F9163}" name="DMB" displayName="DMB" ref="I1:I2" totalsRowShown="0" headerRowDxfId="11" dataDxfId="9" headerRowBorderDxfId="10" tableBorderDxfId="8" totalsRowBorderDxfId="7">
  <autoFilter ref="I1:I2" xr:uid="{7AB45DB3-5E72-4F44-A776-E252D9E90DB7}"/>
  <tableColumns count="1">
    <tableColumn id="1" xr3:uid="{4AF18E02-4261-4B0E-844D-1655706EFC80}" name="Descripción" dataDxfId="6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1D14255-2027-49A9-9D52-048BE3F8681D}" name="AMB" displayName="AMB" ref="K1:K6" totalsRowShown="0">
  <autoFilter ref="K1:K6" xr:uid="{C1EB2503-2A5D-43FD-A160-AB8225C6AECF}"/>
  <tableColumns count="1">
    <tableColumn id="1" xr3:uid="{00EF3E7C-913B-4852-B188-02E7503E8146}" name="Almacé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8A2BD01-4AE8-4802-9B16-76ABC20DFBF1}" name="Alimento_2" displayName="Alimento_2" ref="AG3:AL265" tableType="queryTable" totalsRowShown="0">
  <autoFilter ref="AG3:AL265" xr:uid="{97E8351D-8808-4947-8B68-26C0B69B8529}"/>
  <tableColumns count="6">
    <tableColumn id="7" xr3:uid="{84A05541-E455-4F8A-9EFB-9B5BF4F88587}" uniqueName="7" name="Año" queryTableFieldId="7" dataDxfId="92">
      <calculatedColumnFormula>YEAR(Alimento_2[[#This Row],[Fecha]])</calculatedColumnFormula>
    </tableColumn>
    <tableColumn id="6" xr3:uid="{11799CE2-00C9-475D-B488-58D76F986584}" uniqueName="6" name="Mes" queryTableFieldId="6" dataDxfId="91">
      <calculatedColumnFormula>MONTH(Alimento_2[[#This Row],[Fecha]])</calculatedColumnFormula>
    </tableColumn>
    <tableColumn id="5" xr3:uid="{B954B1E9-ED29-4F9B-9687-8C1E96885439}" uniqueName="5" name="Semana" queryTableFieldId="5" dataDxfId="90">
      <calculatedColumnFormula>WEEKNUM(Alimento_2[[#This Row],[Fecha]],2)</calculatedColumnFormula>
    </tableColumn>
    <tableColumn id="1" xr3:uid="{A2D405AD-1FC1-4743-81B6-4BE8C5F5E51D}" uniqueName="1" name="Fecha" queryTableFieldId="1" dataDxfId="89"/>
    <tableColumn id="2" xr3:uid="{E618FA1A-92AC-45F7-A2B5-6F52C5CD8D41}" uniqueName="2" name="Almacen" queryTableFieldId="2"/>
    <tableColumn id="4" xr3:uid="{D8BCB348-EE7C-4E03-A808-59A794CE29F7}" uniqueName="4" name="Costo" queryTableFieldId="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B7B361-D7AD-453D-B08D-6A7BDC433A61}" name="VentaHuevo" displayName="VentaHuevo" ref="A3:K108" totalsRowShown="0" headerRowDxfId="88" dataDxfId="87">
  <autoFilter ref="A3:K108" xr:uid="{D4382671-7652-40D0-940C-E955EF481B0A}"/>
  <sortState xmlns:xlrd2="http://schemas.microsoft.com/office/spreadsheetml/2017/richdata2" ref="A4:K108">
    <sortCondition ref="D3:D108"/>
  </sortState>
  <tableColumns count="11">
    <tableColumn id="1" xr3:uid="{FD9F0EF0-AAEC-44EF-B652-AEE3A7B1514D}" name="Año" dataDxfId="86">
      <calculatedColumnFormula>YEAR(VentaHuevo[[#This Row],[FECHA]])</calculatedColumnFormula>
    </tableColumn>
    <tableColumn id="2" xr3:uid="{38DF3F1A-ECDF-4B36-9176-FD4C2215E738}" name="Mes" dataDxfId="85">
      <calculatedColumnFormula>MONTH(VentaHuevo[[#This Row],[FECHA]])</calculatedColumnFormula>
    </tableColumn>
    <tableColumn id="3" xr3:uid="{0806F8F4-F211-461B-8637-91E4CE806C4D}" name="Semana" dataDxfId="84">
      <calculatedColumnFormula>WEEKNUM(VentaHuevo[[#This Row],[FECHA]],2)</calculatedColumnFormula>
    </tableColumn>
    <tableColumn id="4" xr3:uid="{8434CCCE-DE27-4AE6-A002-E0E6CF045C72}" name="FECHA" dataDxfId="83"/>
    <tableColumn id="5" xr3:uid="{779AD8B5-3C79-434E-A399-2FBAD1799E8D}" name="Postura" dataDxfId="82"/>
    <tableColumn id="6" xr3:uid="{A97041C1-DD4A-498F-8E13-F603ABE564D9}" name="Kilos Total" dataDxfId="81"/>
    <tableColumn id="7" xr3:uid="{CC975B41-EAF3-4B15-B675-8C8CEAE44165}" name="Kilos Cancelados" dataDxfId="80"/>
    <tableColumn id="8" xr3:uid="{AC4B10C7-0849-4C4C-9BA5-AE8FB92493E2}" name="Importe Ventas" dataDxfId="79"/>
    <tableColumn id="9" xr3:uid="{B2B64C19-21ED-42F7-B0F5-7AE2560707DB}" name="Importe Costos" dataDxfId="78"/>
    <tableColumn id="10" xr3:uid="{777D0A0A-820D-4722-8450-983DB543ED2D}" name="No. Ventas" dataDxfId="77"/>
    <tableColumn id="11" xr3:uid="{7E467BF3-DE83-4056-B631-B9B5060F190D}" name="No. Cancelaciones" dataDxfId="7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8C3BF5-B426-4FC9-8CCD-BD04125E8FC9}" name="RecoleccionHuevo" displayName="RecoleccionHuevo" ref="M3:T248" totalsRowShown="0" headerRowDxfId="75" dataDxfId="74" tableBorderDxfId="73">
  <autoFilter ref="M3:T248" xr:uid="{60C9021B-900B-4B60-A55B-39BD4E52B0C3}"/>
  <tableColumns count="8">
    <tableColumn id="1" xr3:uid="{5556DBC3-8C5C-48FF-AC71-14BD1764535F}" name="Año">
      <calculatedColumnFormula>YEAR(RecoleccionHuevo[[#This Row],[Fecha]])</calculatedColumnFormula>
    </tableColumn>
    <tableColumn id="2" xr3:uid="{C4348503-323D-43E8-8270-63F3FB635C31}" name="Mes">
      <calculatedColumnFormula>MONTH(RecoleccionHuevo[[#This Row],[Fecha]])</calculatedColumnFormula>
    </tableColumn>
    <tableColumn id="3" xr3:uid="{B97B1594-D27C-4255-B30B-9D3C3FCE7D1F}" name="Semana" dataDxfId="72">
      <calculatedColumnFormula>WEEKNUM(RecoleccionHuevo[[#This Row],[Fecha]],2)</calculatedColumnFormula>
    </tableColumn>
    <tableColumn id="4" xr3:uid="{F575BA58-C636-4CCE-AEC8-386F16DEDFFA}" name="Fecha" dataDxfId="71"/>
    <tableColumn id="5" xr3:uid="{D6F82851-3690-4182-8BD9-4BE245CA5B59}" name="Bodega Origen"/>
    <tableColumn id="6" xr3:uid="{F0B3184E-20DE-4D34-8B90-DB4940FA096B}" name="Cantidad" dataDxfId="70"/>
    <tableColumn id="7" xr3:uid="{9D264A97-0E03-44D4-AE76-4CD1B7BAA7FD}" name="Kilos" dataDxfId="69"/>
    <tableColumn id="9" xr3:uid="{89B76523-86A1-41BF-B81B-2D6DD4F17AEE}" name="Cajas" dataDxfId="6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922715-EB52-4A65-91E4-0475F5534B83}" name="NH" displayName="NH" ref="V3:AC32" totalsRowShown="0" headerRowDxfId="67">
  <autoFilter ref="V3:AC32" xr:uid="{9E909787-7729-4B69-B0D7-61A481011055}"/>
  <tableColumns count="8">
    <tableColumn id="1" xr3:uid="{BB52ECF0-F2EE-4B65-A7D9-9EDA649B5891}" name="AÑO">
      <calculatedColumnFormula>YEAR(NH[[#This Row],[Fecha]])</calculatedColumnFormula>
    </tableColumn>
    <tableColumn id="2" xr3:uid="{A4AAFE4D-F76D-44B7-BD67-4AD9939B9674}" name="MES">
      <calculatedColumnFormula>MONTH(NH[[#This Row],[Fecha]])</calculatedColumnFormula>
    </tableColumn>
    <tableColumn id="3" xr3:uid="{40E66E16-55FD-40FD-8212-C14977333B21}" name="SEMANA">
      <calculatedColumnFormula>WEEKNUM(NH[[#This Row],[Fecha]],2)</calculatedColumnFormula>
    </tableColumn>
    <tableColumn id="4" xr3:uid="{4DAFF2EC-25FE-4925-B214-00D322A9AC67}" name="Fecha" dataDxfId="66"/>
    <tableColumn id="5" xr3:uid="{5EA58C44-0B6E-4368-8DCF-6D66196470FC}" name="Descripción" dataDxfId="65"/>
    <tableColumn id="7" xr3:uid="{97EB3DE5-BB67-459C-B513-658E8D859B6B}" name="Almacén" dataDxfId="64"/>
    <tableColumn id="6" xr3:uid="{6E7BB089-A777-4CF9-A575-1F853606112B}" name="Entrada" dataDxfId="63"/>
    <tableColumn id="8" xr3:uid="{0B588A93-6EAE-419E-B771-7F6C74A2FC4B}" name="Costo" dataDxfId="6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8ECE305-8696-4B92-AAC1-994C138F8197}" name="MH" displayName="MH" ref="AE3:AL541" totalsRowShown="0" headerRowDxfId="5">
  <autoFilter ref="AE3:AL541" xr:uid="{8AC8429F-5A18-4F92-8A2F-B1AB086595B2}"/>
  <tableColumns count="8">
    <tableColumn id="1" xr3:uid="{2909D7D7-7DF1-42BB-B6A6-7E79BD333390}" name="AÑO">
      <calculatedColumnFormula>YEAR(MH[[#This Row],[Fecha]])</calculatedColumnFormula>
    </tableColumn>
    <tableColumn id="2" xr3:uid="{2AD6A4B9-7D2B-4712-9CA7-3EAD780F1A32}" name="MES">
      <calculatedColumnFormula>MONTH(MH[[#This Row],[Fecha]])</calculatedColumnFormula>
    </tableColumn>
    <tableColumn id="3" xr3:uid="{5BE7723A-8CFB-4D4C-B93F-00B4E59A0013}" name="SEMANA">
      <calculatedColumnFormula>WEEKNUM(MH[[#This Row],[Fecha]],2)</calculatedColumnFormula>
    </tableColumn>
    <tableColumn id="4" xr3:uid="{E166EAA6-E7FA-47F4-8663-D36E75BD4551}" name="Fecha" dataDxfId="0"/>
    <tableColumn id="5" xr3:uid="{1C4A59CE-B9EC-4404-AB42-D74C1B7D3FBC}" name="Descripción" dataDxfId="1"/>
    <tableColumn id="7" xr3:uid="{0C49F5F7-A98C-41C3-BA35-87B49A7CD89C}" name="Almacén" dataDxfId="4"/>
    <tableColumn id="6" xr3:uid="{D3993B0E-C1D3-4431-AE55-F8A1AECA4B2B}" name="Salida" dataDxfId="3"/>
    <tableColumn id="8" xr3:uid="{F7A8830A-D216-41B6-9B84-81B835720899}" name="Costo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28DDBC2-9B15-4225-AF3F-53C735485B9F}" name="FH" displayName="FH" ref="AN3:AV907" totalsRowShown="0">
  <autoFilter ref="AN3:AV907" xr:uid="{9F29780A-67F6-430B-B87C-91F1E16DD4C4}"/>
  <tableColumns count="9">
    <tableColumn id="1" xr3:uid="{72833C05-01CD-498B-81DD-72CA002D4E8E}" name="Año">
      <calculatedColumnFormula>YEAR(FH[[#This Row],[Fecha]])</calculatedColumnFormula>
    </tableColumn>
    <tableColumn id="2" xr3:uid="{BC568A77-3A7D-49C6-B1BE-5BDC89A94E8F}" name="Mes">
      <calculatedColumnFormula>MONTH(FH[[#This Row],[Fecha]])</calculatedColumnFormula>
    </tableColumn>
    <tableColumn id="3" xr3:uid="{2C877E85-B15F-4BDC-B7AA-AB9C9AB720F1}" name="Semana">
      <calculatedColumnFormula>WEEKNUM(FH[[#This Row],[Fecha]],2)</calculatedColumnFormula>
    </tableColumn>
    <tableColumn id="4" xr3:uid="{048B4BCB-E965-4D52-8535-C29744E88416}" name="Fecha" dataDxfId="61"/>
    <tableColumn id="5" xr3:uid="{F52BA2AE-2A75-45DD-9152-32ECD5DBB404}" name="Descripción"/>
    <tableColumn id="6" xr3:uid="{76914CE7-754F-429D-8325-60BFF5EDAC18}" name="Almacén"/>
    <tableColumn id="7" xr3:uid="{6D7949CD-D2ED-4516-8FBD-2631E097A73D}" name="Unidad"/>
    <tableColumn id="8" xr3:uid="{CAD290E7-DAC3-47B9-AF04-F4C49C1F5173}" name="Cantidad"/>
    <tableColumn id="9" xr3:uid="{81D0103B-C1A4-4843-9FD0-F94DAE189B81}" name="Cos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65"/>
  <sheetViews>
    <sheetView topLeftCell="S36" zoomScale="80" zoomScaleNormal="80" workbookViewId="0">
      <selection activeCell="U7" sqref="U7"/>
    </sheetView>
  </sheetViews>
  <sheetFormatPr baseColWidth="10" defaultColWidth="9.109375" defaultRowHeight="14.4" x14ac:dyDescent="0.3"/>
  <cols>
    <col min="1" max="3" width="9.109375" hidden="1" customWidth="1"/>
    <col min="4" max="4" width="12.6640625" bestFit="1" customWidth="1"/>
    <col min="5" max="5" width="13" bestFit="1" customWidth="1"/>
    <col min="6" max="6" width="20.109375" bestFit="1" customWidth="1"/>
    <col min="7" max="7" width="25.33203125" bestFit="1" customWidth="1"/>
    <col min="8" max="8" width="24.33203125" bestFit="1" customWidth="1"/>
    <col min="9" max="9" width="26.109375" bestFit="1" customWidth="1"/>
    <col min="10" max="10" width="20.109375" bestFit="1" customWidth="1"/>
    <col min="11" max="11" width="20.44140625" bestFit="1" customWidth="1"/>
    <col min="12" max="12" width="15.44140625" bestFit="1" customWidth="1"/>
    <col min="13" max="13" width="24.33203125" bestFit="1" customWidth="1"/>
    <col min="14" max="14" width="13.88671875" customWidth="1"/>
    <col min="15" max="16" width="9.109375" hidden="1" customWidth="1"/>
    <col min="17" max="17" width="13" hidden="1" customWidth="1"/>
    <col min="18" max="18" width="12.6640625" bestFit="1" customWidth="1"/>
    <col min="19" max="19" width="31.33203125" bestFit="1" customWidth="1"/>
    <col min="20" max="20" width="13.33203125" customWidth="1"/>
    <col min="21" max="21" width="11.6640625" customWidth="1"/>
    <col min="22" max="22" width="15.33203125" bestFit="1" customWidth="1"/>
    <col min="24" max="26" width="9.109375" hidden="1" customWidth="1"/>
    <col min="28" max="28" width="16.6640625" bestFit="1" customWidth="1"/>
    <col min="29" max="29" width="13" bestFit="1" customWidth="1"/>
    <col min="30" max="30" width="12.109375" bestFit="1" customWidth="1"/>
    <col min="31" max="31" width="12.109375" customWidth="1"/>
    <col min="33" max="33" width="11.5546875" hidden="1" customWidth="1"/>
    <col min="34" max="34" width="11.6640625" hidden="1" customWidth="1"/>
    <col min="35" max="35" width="14.109375" hidden="1" customWidth="1"/>
    <col min="36" max="36" width="12.109375" bestFit="1" customWidth="1"/>
    <col min="37" max="37" width="14.33203125" bestFit="1" customWidth="1"/>
    <col min="38" max="38" width="10.33203125" bestFit="1" customWidth="1"/>
  </cols>
  <sheetData>
    <row r="1" spans="1:38" ht="22.8" x14ac:dyDescent="0.4">
      <c r="A1" s="1"/>
      <c r="B1" s="1"/>
      <c r="C1" s="1"/>
      <c r="D1" s="61" t="s">
        <v>0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</row>
    <row r="2" spans="1:38" ht="22.8" x14ac:dyDescent="0.4">
      <c r="A2" s="1"/>
      <c r="B2" s="1"/>
      <c r="C2" s="1"/>
      <c r="D2" s="60" t="s">
        <v>1</v>
      </c>
      <c r="E2" s="60"/>
      <c r="F2" s="60"/>
      <c r="G2" s="60"/>
      <c r="H2" s="60"/>
      <c r="I2" s="60"/>
      <c r="J2" s="60"/>
      <c r="K2" s="60"/>
      <c r="L2" s="60"/>
      <c r="M2" s="60"/>
      <c r="N2" s="30"/>
      <c r="R2" s="62" t="s">
        <v>61</v>
      </c>
      <c r="S2" s="62"/>
      <c r="T2" s="62"/>
      <c r="U2" s="62"/>
      <c r="V2" s="62"/>
      <c r="AA2" s="63" t="s">
        <v>84</v>
      </c>
      <c r="AB2" s="63"/>
      <c r="AC2" s="63"/>
      <c r="AD2" s="63"/>
      <c r="AE2" s="63"/>
      <c r="AH2" s="58"/>
      <c r="AI2" s="58"/>
      <c r="AJ2" s="64" t="s">
        <v>155</v>
      </c>
      <c r="AK2" s="64"/>
      <c r="AL2" s="64"/>
    </row>
    <row r="3" spans="1:38" ht="15.6" x14ac:dyDescent="0.3">
      <c r="A3" s="2" t="s">
        <v>2</v>
      </c>
      <c r="B3" s="2" t="s">
        <v>3</v>
      </c>
      <c r="C3" s="2" t="s">
        <v>4</v>
      </c>
      <c r="D3" s="3" t="s">
        <v>5</v>
      </c>
      <c r="E3" s="3" t="s">
        <v>6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4"/>
      <c r="O3" s="28" t="s">
        <v>50</v>
      </c>
      <c r="P3" s="29" t="s">
        <v>51</v>
      </c>
      <c r="Q3" s="29" t="s">
        <v>52</v>
      </c>
      <c r="R3" s="3" t="s">
        <v>23</v>
      </c>
      <c r="S3" s="3" t="s">
        <v>62</v>
      </c>
      <c r="T3" s="3" t="s">
        <v>70</v>
      </c>
      <c r="U3" s="3" t="s">
        <v>60</v>
      </c>
      <c r="V3" s="3" t="s">
        <v>130</v>
      </c>
      <c r="X3" s="28" t="s">
        <v>50</v>
      </c>
      <c r="Y3" s="29" t="s">
        <v>51</v>
      </c>
      <c r="Z3" s="29" t="s">
        <v>52</v>
      </c>
      <c r="AA3" s="3" t="s">
        <v>23</v>
      </c>
      <c r="AB3" s="3" t="s">
        <v>62</v>
      </c>
      <c r="AC3" s="3" t="s">
        <v>70</v>
      </c>
      <c r="AD3" s="3" t="s">
        <v>83</v>
      </c>
      <c r="AE3" s="3" t="s">
        <v>130</v>
      </c>
      <c r="AG3" t="s">
        <v>2</v>
      </c>
      <c r="AH3" t="s">
        <v>3</v>
      </c>
      <c r="AI3" t="s">
        <v>4</v>
      </c>
      <c r="AJ3" s="3" t="s">
        <v>23</v>
      </c>
      <c r="AK3" s="3" t="s">
        <v>6</v>
      </c>
      <c r="AL3" s="3" t="s">
        <v>130</v>
      </c>
    </row>
    <row r="4" spans="1:38" ht="15.6" x14ac:dyDescent="0.3">
      <c r="A4" s="11">
        <f>YEAR(VentaCerdo[[#This Row],[FECHA]])</f>
        <v>2018</v>
      </c>
      <c r="B4" s="5">
        <f>MONTH(VentaCerdo[[#This Row],[FECHA]])</f>
        <v>1</v>
      </c>
      <c r="C4" s="5">
        <f>WEEKNUM(VentaCerdo[[#This Row],[FECHA]],2)</f>
        <v>5</v>
      </c>
      <c r="D4" s="6">
        <v>43131</v>
      </c>
      <c r="E4" s="6" t="s">
        <v>7</v>
      </c>
      <c r="F4" s="7">
        <v>57135.5</v>
      </c>
      <c r="G4" s="7">
        <v>820</v>
      </c>
      <c r="H4" s="7">
        <v>507</v>
      </c>
      <c r="I4" s="7">
        <v>7</v>
      </c>
      <c r="J4" s="8">
        <v>1815668.4999999995</v>
      </c>
      <c r="K4" s="8">
        <v>1022828.3530000004</v>
      </c>
      <c r="L4" s="7">
        <v>119</v>
      </c>
      <c r="M4" s="7">
        <v>2</v>
      </c>
      <c r="N4" s="9"/>
      <c r="O4">
        <f>YEAR(NC[[#This Row],[Fecha]])</f>
        <v>2018</v>
      </c>
      <c r="P4">
        <f>MONTH(NC[[#This Row],[Fecha]])</f>
        <v>1</v>
      </c>
      <c r="Q4">
        <f>WEEKNUM(NC[[#This Row],[Fecha]],2)</f>
        <v>1</v>
      </c>
      <c r="R4" s="6">
        <v>43101</v>
      </c>
      <c r="S4" s="7" t="s">
        <v>53</v>
      </c>
      <c r="T4" s="7" t="s">
        <v>10</v>
      </c>
      <c r="U4" s="7">
        <v>4</v>
      </c>
      <c r="V4" s="7">
        <v>12000</v>
      </c>
      <c r="X4">
        <f>YEAR(MC[[#This Row],[Fecha]])</f>
        <v>1900</v>
      </c>
      <c r="Y4">
        <f>MONTH(MC[[#This Row],[Fecha]])</f>
        <v>1</v>
      </c>
      <c r="Z4">
        <f>WEEKNUM(MC[[#This Row],[Fecha]],2)</f>
        <v>1</v>
      </c>
      <c r="AA4" s="7"/>
      <c r="AB4" s="7"/>
      <c r="AC4" s="7"/>
      <c r="AD4" s="7"/>
      <c r="AE4" s="7"/>
      <c r="AG4" s="59">
        <f>YEAR(Alimento_2[[#This Row],[Fecha]])</f>
        <v>2019</v>
      </c>
      <c r="AH4" s="59">
        <f>MONTH(Alimento_2[[#This Row],[Fecha]])</f>
        <v>4</v>
      </c>
      <c r="AI4" s="59">
        <f>WEEKNUM(Alimento_2[[#This Row],[Fecha]],2)</f>
        <v>14</v>
      </c>
      <c r="AJ4" s="25">
        <v>43556</v>
      </c>
      <c r="AK4" t="s">
        <v>165</v>
      </c>
      <c r="AL4">
        <v>252554.08999999994</v>
      </c>
    </row>
    <row r="5" spans="1:38" ht="15.6" x14ac:dyDescent="0.3">
      <c r="A5" s="10">
        <f>YEAR(VentaCerdo[[#This Row],[FECHA]])</f>
        <v>2018</v>
      </c>
      <c r="B5" s="5">
        <f>MONTH(VentaCerdo[[#This Row],[FECHA]])</f>
        <v>1</v>
      </c>
      <c r="C5" s="5">
        <f>WEEKNUM(VentaCerdo[[#This Row],[FECHA]],2)</f>
        <v>5</v>
      </c>
      <c r="D5" s="6">
        <v>43131</v>
      </c>
      <c r="E5" s="6" t="s">
        <v>8</v>
      </c>
      <c r="F5" s="7">
        <v>108975.7</v>
      </c>
      <c r="G5" s="7">
        <v>10737</v>
      </c>
      <c r="H5" s="7">
        <v>1037</v>
      </c>
      <c r="I5" s="7">
        <v>98</v>
      </c>
      <c r="J5" s="8">
        <v>3161470.4500000034</v>
      </c>
      <c r="K5" s="8">
        <v>1940129.7429999984</v>
      </c>
      <c r="L5" s="7">
        <v>260</v>
      </c>
      <c r="M5" s="7">
        <v>26</v>
      </c>
      <c r="O5">
        <f>YEAR(NC[[#This Row],[Fecha]])</f>
        <v>2018</v>
      </c>
      <c r="P5">
        <f>MONTH(NC[[#This Row],[Fecha]])</f>
        <v>2</v>
      </c>
      <c r="Q5">
        <f>WEEKNUM(NC[[#This Row],[Fecha]],2)</f>
        <v>5</v>
      </c>
      <c r="R5" s="6">
        <v>43132</v>
      </c>
      <c r="S5" s="7" t="s">
        <v>53</v>
      </c>
      <c r="T5" s="7" t="s">
        <v>10</v>
      </c>
      <c r="U5" s="7">
        <v>1</v>
      </c>
      <c r="V5" s="7">
        <v>3000</v>
      </c>
      <c r="AG5" s="59">
        <f>YEAR(Alimento_2[[#This Row],[Fecha]])</f>
        <v>2018</v>
      </c>
      <c r="AH5" s="59">
        <f>MONTH(Alimento_2[[#This Row],[Fecha]])</f>
        <v>1</v>
      </c>
      <c r="AI5" s="59">
        <f>WEEKNUM(Alimento_2[[#This Row],[Fecha]],2)</f>
        <v>1</v>
      </c>
      <c r="AJ5" s="25">
        <v>43101</v>
      </c>
      <c r="AK5" t="s">
        <v>166</v>
      </c>
      <c r="AL5">
        <v>347613.81000000006</v>
      </c>
    </row>
    <row r="6" spans="1:38" ht="15.6" x14ac:dyDescent="0.3">
      <c r="A6" s="10">
        <f>YEAR(VentaCerdo[[#This Row],[FECHA]])</f>
        <v>2018</v>
      </c>
      <c r="B6" s="5">
        <f>MONTH(VentaCerdo[[#This Row],[FECHA]])</f>
        <v>1</v>
      </c>
      <c r="C6" s="5">
        <f>WEEKNUM(VentaCerdo[[#This Row],[FECHA]],2)</f>
        <v>5</v>
      </c>
      <c r="D6" s="6">
        <v>43131</v>
      </c>
      <c r="E6" s="6" t="s">
        <v>10</v>
      </c>
      <c r="F6" s="7">
        <v>2786.5</v>
      </c>
      <c r="G6" s="7">
        <v>0</v>
      </c>
      <c r="H6" s="7">
        <v>25</v>
      </c>
      <c r="I6" s="7">
        <v>0</v>
      </c>
      <c r="J6" s="8">
        <v>86761.45</v>
      </c>
      <c r="K6" s="8">
        <v>57473.532000000007</v>
      </c>
      <c r="L6" s="7">
        <v>14</v>
      </c>
      <c r="M6" s="7">
        <v>0</v>
      </c>
      <c r="O6">
        <f>YEAR(NC[[#This Row],[Fecha]])</f>
        <v>2018</v>
      </c>
      <c r="P6">
        <f>MONTH(NC[[#This Row],[Fecha]])</f>
        <v>3</v>
      </c>
      <c r="Q6">
        <f>WEEKNUM(NC[[#This Row],[Fecha]],2)</f>
        <v>9</v>
      </c>
      <c r="R6" s="6">
        <v>43160</v>
      </c>
      <c r="S6" s="7" t="s">
        <v>53</v>
      </c>
      <c r="T6" s="7" t="s">
        <v>10</v>
      </c>
      <c r="U6" s="7">
        <v>1</v>
      </c>
      <c r="V6" s="7">
        <v>3000</v>
      </c>
      <c r="AG6" s="59">
        <f>YEAR(Alimento_2[[#This Row],[Fecha]])</f>
        <v>2018</v>
      </c>
      <c r="AH6" s="59">
        <f>MONTH(Alimento_2[[#This Row],[Fecha]])</f>
        <v>2</v>
      </c>
      <c r="AI6" s="59">
        <f>WEEKNUM(Alimento_2[[#This Row],[Fecha]],2)</f>
        <v>5</v>
      </c>
      <c r="AJ6" s="25">
        <v>43132</v>
      </c>
      <c r="AK6" t="s">
        <v>166</v>
      </c>
      <c r="AL6">
        <v>261795.65</v>
      </c>
    </row>
    <row r="7" spans="1:38" ht="15.6" x14ac:dyDescent="0.3">
      <c r="A7" s="10">
        <f>YEAR(VentaCerdo[[#This Row],[FECHA]])</f>
        <v>2018</v>
      </c>
      <c r="B7" s="5">
        <f>MONTH(VentaCerdo[[#This Row],[FECHA]])</f>
        <v>2</v>
      </c>
      <c r="C7" s="5">
        <f>WEEKNUM(VentaCerdo[[#This Row],[FECHA]],2)</f>
        <v>9</v>
      </c>
      <c r="D7" s="6">
        <v>43159</v>
      </c>
      <c r="E7" s="6" t="s">
        <v>7</v>
      </c>
      <c r="F7" s="7">
        <v>21044</v>
      </c>
      <c r="G7" s="7">
        <v>102</v>
      </c>
      <c r="H7" s="7">
        <v>172</v>
      </c>
      <c r="I7" s="7">
        <v>1</v>
      </c>
      <c r="J7" s="8">
        <v>658841.5</v>
      </c>
      <c r="K7" s="8">
        <v>390015.13100000011</v>
      </c>
      <c r="L7" s="7">
        <v>56</v>
      </c>
      <c r="M7" s="7">
        <v>1</v>
      </c>
      <c r="O7">
        <f>YEAR(NC[[#This Row],[Fecha]])</f>
        <v>2018</v>
      </c>
      <c r="P7">
        <f>MONTH(NC[[#This Row],[Fecha]])</f>
        <v>4</v>
      </c>
      <c r="Q7">
        <f>WEEKNUM(NC[[#This Row],[Fecha]],2)</f>
        <v>13</v>
      </c>
      <c r="R7" s="6">
        <v>43191</v>
      </c>
      <c r="S7" s="7" t="s">
        <v>53</v>
      </c>
      <c r="T7" s="7" t="s">
        <v>10</v>
      </c>
      <c r="U7" s="7">
        <v>29</v>
      </c>
      <c r="V7" s="7">
        <v>87000</v>
      </c>
      <c r="AG7" s="59">
        <f>YEAR(Alimento_2[[#This Row],[Fecha]])</f>
        <v>2018</v>
      </c>
      <c r="AH7" s="59">
        <f>MONTH(Alimento_2[[#This Row],[Fecha]])</f>
        <v>4</v>
      </c>
      <c r="AI7" s="59">
        <f>WEEKNUM(Alimento_2[[#This Row],[Fecha]],2)</f>
        <v>13</v>
      </c>
      <c r="AJ7" s="25">
        <v>43191</v>
      </c>
      <c r="AK7" t="s">
        <v>166</v>
      </c>
      <c r="AL7">
        <v>400300.41000000021</v>
      </c>
    </row>
    <row r="8" spans="1:38" ht="15.6" x14ac:dyDescent="0.3">
      <c r="A8" s="10">
        <f>YEAR(VentaCerdo[[#This Row],[FECHA]])</f>
        <v>2018</v>
      </c>
      <c r="B8" s="5">
        <f>MONTH(VentaCerdo[[#This Row],[FECHA]])</f>
        <v>2</v>
      </c>
      <c r="C8" s="5">
        <f>WEEKNUM(VentaCerdo[[#This Row],[FECHA]],2)</f>
        <v>9</v>
      </c>
      <c r="D8" s="6">
        <v>43159</v>
      </c>
      <c r="E8" s="6" t="s">
        <v>8</v>
      </c>
      <c r="F8" s="7">
        <v>83249.8</v>
      </c>
      <c r="G8" s="7">
        <v>2164.8999999999996</v>
      </c>
      <c r="H8" s="7">
        <v>692</v>
      </c>
      <c r="I8" s="7">
        <v>20</v>
      </c>
      <c r="J8" s="8">
        <v>2547156.67</v>
      </c>
      <c r="K8" s="8">
        <v>1251480.3799999994</v>
      </c>
      <c r="L8" s="7">
        <v>192</v>
      </c>
      <c r="M8" s="7">
        <v>6</v>
      </c>
      <c r="O8">
        <f>YEAR(NC[[#This Row],[Fecha]])</f>
        <v>2018</v>
      </c>
      <c r="P8">
        <f>MONTH(NC[[#This Row],[Fecha]])</f>
        <v>5</v>
      </c>
      <c r="Q8">
        <f>WEEKNUM(NC[[#This Row],[Fecha]],2)</f>
        <v>18</v>
      </c>
      <c r="R8" s="6">
        <v>43221</v>
      </c>
      <c r="S8" s="7" t="s">
        <v>53</v>
      </c>
      <c r="T8" s="7" t="s">
        <v>10</v>
      </c>
      <c r="U8" s="7">
        <v>13</v>
      </c>
      <c r="V8" s="7">
        <v>39000</v>
      </c>
      <c r="AG8" s="59">
        <f>YEAR(Alimento_2[[#This Row],[Fecha]])</f>
        <v>2018</v>
      </c>
      <c r="AH8" s="59">
        <f>MONTH(Alimento_2[[#This Row],[Fecha]])</f>
        <v>5</v>
      </c>
      <c r="AI8" s="59">
        <f>WEEKNUM(Alimento_2[[#This Row],[Fecha]],2)</f>
        <v>18</v>
      </c>
      <c r="AJ8" s="25">
        <v>43221</v>
      </c>
      <c r="AK8" t="s">
        <v>166</v>
      </c>
      <c r="AL8">
        <v>330048.49000000005</v>
      </c>
    </row>
    <row r="9" spans="1:38" ht="15.6" x14ac:dyDescent="0.3">
      <c r="A9" s="10">
        <f>YEAR(VentaCerdo[[#This Row],[FECHA]])</f>
        <v>2018</v>
      </c>
      <c r="B9" s="5">
        <f>MONTH(VentaCerdo[[#This Row],[FECHA]])</f>
        <v>2</v>
      </c>
      <c r="C9" s="5">
        <f>WEEKNUM(VentaCerdo[[#This Row],[FECHA]],2)</f>
        <v>9</v>
      </c>
      <c r="D9" s="6">
        <v>43159</v>
      </c>
      <c r="E9" s="6" t="s">
        <v>10</v>
      </c>
      <c r="F9" s="7">
        <v>3269.5</v>
      </c>
      <c r="G9" s="7">
        <v>0</v>
      </c>
      <c r="H9" s="7">
        <v>26</v>
      </c>
      <c r="I9" s="7">
        <v>0</v>
      </c>
      <c r="J9" s="8">
        <v>104028.6</v>
      </c>
      <c r="K9" s="8">
        <v>55471.897000000004</v>
      </c>
      <c r="L9" s="7">
        <v>10</v>
      </c>
      <c r="M9" s="7">
        <v>0</v>
      </c>
      <c r="O9">
        <f>YEAR(NC[[#This Row],[Fecha]])</f>
        <v>2018</v>
      </c>
      <c r="P9">
        <f>MONTH(NC[[#This Row],[Fecha]])</f>
        <v>6</v>
      </c>
      <c r="Q9">
        <f>WEEKNUM(NC[[#This Row],[Fecha]],2)</f>
        <v>22</v>
      </c>
      <c r="R9" s="6">
        <v>43252</v>
      </c>
      <c r="S9" s="7" t="s">
        <v>53</v>
      </c>
      <c r="T9" s="7" t="s">
        <v>10</v>
      </c>
      <c r="U9" s="7">
        <v>7</v>
      </c>
      <c r="V9" s="7">
        <v>21000</v>
      </c>
      <c r="AG9" s="59">
        <f>YEAR(Alimento_2[[#This Row],[Fecha]])</f>
        <v>2018</v>
      </c>
      <c r="AH9" s="59">
        <f>MONTH(Alimento_2[[#This Row],[Fecha]])</f>
        <v>6</v>
      </c>
      <c r="AI9" s="59">
        <f>WEEKNUM(Alimento_2[[#This Row],[Fecha]],2)</f>
        <v>22</v>
      </c>
      <c r="AJ9" s="25">
        <v>43252</v>
      </c>
      <c r="AK9" t="s">
        <v>166</v>
      </c>
      <c r="AL9">
        <v>359659.00000000006</v>
      </c>
    </row>
    <row r="10" spans="1:38" ht="15.6" x14ac:dyDescent="0.3">
      <c r="A10" s="10">
        <f>YEAR(VentaCerdo[[#This Row],[FECHA]])</f>
        <v>2018</v>
      </c>
      <c r="B10" s="5">
        <f>MONTH(VentaCerdo[[#This Row],[FECHA]])</f>
        <v>3</v>
      </c>
      <c r="C10" s="5">
        <f>WEEKNUM(VentaCerdo[[#This Row],[FECHA]],2)</f>
        <v>13</v>
      </c>
      <c r="D10" s="6">
        <v>43190</v>
      </c>
      <c r="E10" s="6" t="s">
        <v>7</v>
      </c>
      <c r="F10" s="7">
        <v>64996</v>
      </c>
      <c r="G10" s="7">
        <v>1811</v>
      </c>
      <c r="H10" s="7">
        <v>513</v>
      </c>
      <c r="I10" s="7">
        <v>14</v>
      </c>
      <c r="J10" s="8">
        <v>1983102.0499999996</v>
      </c>
      <c r="K10" s="8">
        <v>1161628.7530000024</v>
      </c>
      <c r="L10" s="7">
        <v>166</v>
      </c>
      <c r="M10" s="7">
        <v>9</v>
      </c>
      <c r="O10">
        <f>YEAR(NC[[#This Row],[Fecha]])</f>
        <v>2018</v>
      </c>
      <c r="P10">
        <f>MONTH(NC[[#This Row],[Fecha]])</f>
        <v>7</v>
      </c>
      <c r="Q10">
        <f>WEEKNUM(NC[[#This Row],[Fecha]],2)</f>
        <v>26</v>
      </c>
      <c r="R10" s="6">
        <v>43282</v>
      </c>
      <c r="S10" s="7" t="s">
        <v>53</v>
      </c>
      <c r="T10" s="7" t="s">
        <v>10</v>
      </c>
      <c r="U10" s="7">
        <v>1</v>
      </c>
      <c r="V10" s="7">
        <v>3000</v>
      </c>
      <c r="AG10" s="59">
        <f>YEAR(Alimento_2[[#This Row],[Fecha]])</f>
        <v>2018</v>
      </c>
      <c r="AH10" s="59">
        <f>MONTH(Alimento_2[[#This Row],[Fecha]])</f>
        <v>8</v>
      </c>
      <c r="AI10" s="59">
        <f>WEEKNUM(Alimento_2[[#This Row],[Fecha]],2)</f>
        <v>31</v>
      </c>
      <c r="AJ10" s="25">
        <v>43313</v>
      </c>
      <c r="AK10" t="s">
        <v>166</v>
      </c>
      <c r="AL10">
        <v>416122.34</v>
      </c>
    </row>
    <row r="11" spans="1:38" ht="15.6" x14ac:dyDescent="0.3">
      <c r="A11" s="10">
        <f>YEAR(VentaCerdo[[#This Row],[FECHA]])</f>
        <v>2018</v>
      </c>
      <c r="B11" s="5">
        <f>MONTH(VentaCerdo[[#This Row],[FECHA]])</f>
        <v>3</v>
      </c>
      <c r="C11" s="5">
        <f>WEEKNUM(VentaCerdo[[#This Row],[FECHA]],2)</f>
        <v>13</v>
      </c>
      <c r="D11" s="6">
        <v>43190</v>
      </c>
      <c r="E11" s="6" t="s">
        <v>8</v>
      </c>
      <c r="F11" s="7">
        <v>103402.59999999996</v>
      </c>
      <c r="G11" s="7">
        <v>3697</v>
      </c>
      <c r="H11" s="7">
        <v>829</v>
      </c>
      <c r="I11" s="7">
        <v>31</v>
      </c>
      <c r="J11" s="8">
        <v>3150169.5000000005</v>
      </c>
      <c r="K11" s="8">
        <v>1932215.2390000012</v>
      </c>
      <c r="L11" s="7">
        <v>210</v>
      </c>
      <c r="M11" s="7">
        <v>5</v>
      </c>
      <c r="O11">
        <f>YEAR(NC[[#This Row],[Fecha]])</f>
        <v>2018</v>
      </c>
      <c r="P11">
        <f>MONTH(NC[[#This Row],[Fecha]])</f>
        <v>8</v>
      </c>
      <c r="Q11">
        <f>WEEKNUM(NC[[#This Row],[Fecha]],2)</f>
        <v>31</v>
      </c>
      <c r="R11" s="6">
        <v>43313</v>
      </c>
      <c r="S11" s="7" t="s">
        <v>53</v>
      </c>
      <c r="T11" s="7" t="s">
        <v>10</v>
      </c>
      <c r="U11" s="7">
        <v>53</v>
      </c>
      <c r="V11" s="7">
        <v>159000</v>
      </c>
      <c r="AG11" s="59">
        <f>YEAR(Alimento_2[[#This Row],[Fecha]])</f>
        <v>2018</v>
      </c>
      <c r="AH11" s="59">
        <f>MONTH(Alimento_2[[#This Row],[Fecha]])</f>
        <v>9</v>
      </c>
      <c r="AI11" s="59">
        <f>WEEKNUM(Alimento_2[[#This Row],[Fecha]],2)</f>
        <v>35</v>
      </c>
      <c r="AJ11" s="25">
        <v>43344</v>
      </c>
      <c r="AK11" t="s">
        <v>166</v>
      </c>
      <c r="AL11">
        <v>415406.52000000008</v>
      </c>
    </row>
    <row r="12" spans="1:38" ht="15.6" x14ac:dyDescent="0.3">
      <c r="A12" s="10">
        <f>YEAR(VentaCerdo[[#This Row],[FECHA]])</f>
        <v>2018</v>
      </c>
      <c r="B12" s="5">
        <f>MONTH(VentaCerdo[[#This Row],[FECHA]])</f>
        <v>3</v>
      </c>
      <c r="C12" s="5">
        <f>WEEKNUM(VentaCerdo[[#This Row],[FECHA]],2)</f>
        <v>13</v>
      </c>
      <c r="D12" s="6">
        <v>43190</v>
      </c>
      <c r="E12" s="6" t="s">
        <v>10</v>
      </c>
      <c r="F12" s="7">
        <v>12587.5</v>
      </c>
      <c r="G12" s="7">
        <v>1378</v>
      </c>
      <c r="H12" s="7">
        <v>91</v>
      </c>
      <c r="I12" s="7">
        <v>11</v>
      </c>
      <c r="J12" s="8">
        <v>300200.5</v>
      </c>
      <c r="K12" s="8">
        <v>192369.83899999998</v>
      </c>
      <c r="L12" s="7">
        <v>13</v>
      </c>
      <c r="M12" s="7">
        <v>2</v>
      </c>
      <c r="O12">
        <f>YEAR(NC[[#This Row],[Fecha]])</f>
        <v>2018</v>
      </c>
      <c r="P12">
        <f>MONTH(NC[[#This Row],[Fecha]])</f>
        <v>9</v>
      </c>
      <c r="Q12">
        <f>WEEKNUM(NC[[#This Row],[Fecha]],2)</f>
        <v>35</v>
      </c>
      <c r="R12" s="6">
        <v>43344</v>
      </c>
      <c r="S12" s="7" t="s">
        <v>53</v>
      </c>
      <c r="T12" s="7" t="s">
        <v>10</v>
      </c>
      <c r="U12" s="7">
        <v>33</v>
      </c>
      <c r="V12" s="7">
        <v>99000</v>
      </c>
      <c r="AG12" s="59">
        <f>YEAR(Alimento_2[[#This Row],[Fecha]])</f>
        <v>2018</v>
      </c>
      <c r="AH12" s="59">
        <f>MONTH(Alimento_2[[#This Row],[Fecha]])</f>
        <v>10</v>
      </c>
      <c r="AI12" s="59">
        <f>WEEKNUM(Alimento_2[[#This Row],[Fecha]],2)</f>
        <v>40</v>
      </c>
      <c r="AJ12" s="25">
        <v>43374</v>
      </c>
      <c r="AK12" t="s">
        <v>166</v>
      </c>
      <c r="AL12">
        <v>563128.50999999989</v>
      </c>
    </row>
    <row r="13" spans="1:38" ht="15.6" x14ac:dyDescent="0.3">
      <c r="A13" s="10">
        <f>YEAR(VentaCerdo[[#This Row],[FECHA]])</f>
        <v>2018</v>
      </c>
      <c r="B13" s="5">
        <f>MONTH(VentaCerdo[[#This Row],[FECHA]])</f>
        <v>4</v>
      </c>
      <c r="C13" s="5">
        <f>WEEKNUM(VentaCerdo[[#This Row],[FECHA]],2)</f>
        <v>18</v>
      </c>
      <c r="D13" s="6">
        <v>43220</v>
      </c>
      <c r="E13" s="6" t="s">
        <v>7</v>
      </c>
      <c r="F13" s="7">
        <v>44312.5</v>
      </c>
      <c r="G13" s="7">
        <v>6077.5</v>
      </c>
      <c r="H13" s="7">
        <v>371</v>
      </c>
      <c r="I13" s="7">
        <v>52</v>
      </c>
      <c r="J13" s="8">
        <v>1174403.75</v>
      </c>
      <c r="K13" s="8">
        <v>835108.15999999968</v>
      </c>
      <c r="L13" s="7">
        <v>105</v>
      </c>
      <c r="M13" s="7">
        <v>10</v>
      </c>
      <c r="O13">
        <f>YEAR(NC[[#This Row],[Fecha]])</f>
        <v>2018</v>
      </c>
      <c r="P13">
        <f>MONTH(NC[[#This Row],[Fecha]])</f>
        <v>10</v>
      </c>
      <c r="Q13">
        <f>WEEKNUM(NC[[#This Row],[Fecha]],2)</f>
        <v>40</v>
      </c>
      <c r="R13" s="6">
        <v>43374</v>
      </c>
      <c r="S13" s="7" t="s">
        <v>53</v>
      </c>
      <c r="T13" s="7" t="s">
        <v>10</v>
      </c>
      <c r="U13" s="7">
        <v>24</v>
      </c>
      <c r="V13" s="7">
        <v>72000</v>
      </c>
      <c r="AG13" s="59">
        <f>YEAR(Alimento_2[[#This Row],[Fecha]])</f>
        <v>2018</v>
      </c>
      <c r="AH13" s="59">
        <f>MONTH(Alimento_2[[#This Row],[Fecha]])</f>
        <v>11</v>
      </c>
      <c r="AI13" s="59">
        <f>WEEKNUM(Alimento_2[[#This Row],[Fecha]],2)</f>
        <v>44</v>
      </c>
      <c r="AJ13" s="25">
        <v>43405</v>
      </c>
      <c r="AK13" t="s">
        <v>166</v>
      </c>
      <c r="AL13">
        <v>420296.87000000005</v>
      </c>
    </row>
    <row r="14" spans="1:38" ht="15.6" x14ac:dyDescent="0.3">
      <c r="A14" s="10">
        <f>YEAR(VentaCerdo[[#This Row],[FECHA]])</f>
        <v>2018</v>
      </c>
      <c r="B14" s="5">
        <f>MONTH(VentaCerdo[[#This Row],[FECHA]])</f>
        <v>4</v>
      </c>
      <c r="C14" s="5">
        <f>WEEKNUM(VentaCerdo[[#This Row],[FECHA]],2)</f>
        <v>18</v>
      </c>
      <c r="D14" s="6">
        <v>43220</v>
      </c>
      <c r="E14" s="6" t="s">
        <v>8</v>
      </c>
      <c r="F14" s="7">
        <v>123340.19999999997</v>
      </c>
      <c r="G14" s="7">
        <v>1280.8</v>
      </c>
      <c r="H14" s="7">
        <v>974</v>
      </c>
      <c r="I14" s="7">
        <v>11</v>
      </c>
      <c r="J14" s="8">
        <v>3744281.100000001</v>
      </c>
      <c r="K14" s="8">
        <v>2670662.0140000004</v>
      </c>
      <c r="L14" s="7">
        <v>244</v>
      </c>
      <c r="M14" s="7">
        <v>3</v>
      </c>
      <c r="O14">
        <f>YEAR(NC[[#This Row],[Fecha]])</f>
        <v>2018</v>
      </c>
      <c r="P14">
        <f>MONTH(NC[[#This Row],[Fecha]])</f>
        <v>12</v>
      </c>
      <c r="Q14">
        <f>WEEKNUM(NC[[#This Row],[Fecha]],2)</f>
        <v>48</v>
      </c>
      <c r="R14" s="6">
        <v>43435</v>
      </c>
      <c r="S14" s="7" t="s">
        <v>53</v>
      </c>
      <c r="T14" s="7" t="s">
        <v>10</v>
      </c>
      <c r="U14" s="7">
        <v>80</v>
      </c>
      <c r="V14" s="7">
        <v>240000</v>
      </c>
      <c r="AG14" s="59">
        <f>YEAR(Alimento_2[[#This Row],[Fecha]])</f>
        <v>2018</v>
      </c>
      <c r="AH14" s="59">
        <f>MONTH(Alimento_2[[#This Row],[Fecha]])</f>
        <v>12</v>
      </c>
      <c r="AI14" s="59">
        <f>WEEKNUM(Alimento_2[[#This Row],[Fecha]],2)</f>
        <v>48</v>
      </c>
      <c r="AJ14" s="25">
        <v>43435</v>
      </c>
      <c r="AK14" t="s">
        <v>166</v>
      </c>
      <c r="AL14">
        <v>517043.55999999988</v>
      </c>
    </row>
    <row r="15" spans="1:38" ht="15.6" x14ac:dyDescent="0.3">
      <c r="A15" s="10">
        <f>YEAR(VentaCerdo[[#This Row],[FECHA]])</f>
        <v>2018</v>
      </c>
      <c r="B15" s="5">
        <f>MONTH(VentaCerdo[[#This Row],[FECHA]])</f>
        <v>4</v>
      </c>
      <c r="C15" s="5">
        <f>WEEKNUM(VentaCerdo[[#This Row],[FECHA]],2)</f>
        <v>18</v>
      </c>
      <c r="D15" s="6">
        <v>43220</v>
      </c>
      <c r="E15" s="6" t="s">
        <v>10</v>
      </c>
      <c r="F15" s="7">
        <v>28608</v>
      </c>
      <c r="G15" s="7">
        <v>2653</v>
      </c>
      <c r="H15" s="7">
        <v>124</v>
      </c>
      <c r="I15" s="7">
        <v>11</v>
      </c>
      <c r="J15" s="8">
        <v>427021.75</v>
      </c>
      <c r="K15" s="8">
        <v>310630.44699999999</v>
      </c>
      <c r="L15" s="7">
        <v>20</v>
      </c>
      <c r="M15" s="7">
        <v>3</v>
      </c>
      <c r="O15">
        <f>YEAR(NC[[#This Row],[Fecha]])</f>
        <v>2018</v>
      </c>
      <c r="P15">
        <f>MONTH(NC[[#This Row],[Fecha]])</f>
        <v>3</v>
      </c>
      <c r="Q15">
        <f>WEEKNUM(NC[[#This Row],[Fecha]],2)</f>
        <v>9</v>
      </c>
      <c r="R15" s="6">
        <v>43160</v>
      </c>
      <c r="S15" s="7" t="s">
        <v>54</v>
      </c>
      <c r="T15" s="7" t="s">
        <v>10</v>
      </c>
      <c r="U15" s="7">
        <v>9</v>
      </c>
      <c r="V15" s="7">
        <v>0</v>
      </c>
      <c r="AG15" s="59">
        <f>YEAR(Alimento_2[[#This Row],[Fecha]])</f>
        <v>2019</v>
      </c>
      <c r="AH15" s="59">
        <f>MONTH(Alimento_2[[#This Row],[Fecha]])</f>
        <v>1</v>
      </c>
      <c r="AI15" s="59">
        <f>WEEKNUM(Alimento_2[[#This Row],[Fecha]],2)</f>
        <v>1</v>
      </c>
      <c r="AJ15" s="25">
        <v>43466</v>
      </c>
      <c r="AK15" t="s">
        <v>166</v>
      </c>
      <c r="AL15">
        <v>440325.24000000005</v>
      </c>
    </row>
    <row r="16" spans="1:38" ht="15.6" x14ac:dyDescent="0.3">
      <c r="A16" s="10">
        <f>YEAR(VentaCerdo[[#This Row],[FECHA]])</f>
        <v>2018</v>
      </c>
      <c r="B16" s="5">
        <f>MONTH(VentaCerdo[[#This Row],[FECHA]])</f>
        <v>5</v>
      </c>
      <c r="C16" s="5">
        <f>WEEKNUM(VentaCerdo[[#This Row],[FECHA]],2)</f>
        <v>22</v>
      </c>
      <c r="D16" s="6">
        <v>43251</v>
      </c>
      <c r="E16" s="6" t="s">
        <v>7</v>
      </c>
      <c r="F16" s="7">
        <v>39105.199999999997</v>
      </c>
      <c r="G16" s="7">
        <v>1814</v>
      </c>
      <c r="H16" s="7">
        <v>324</v>
      </c>
      <c r="I16" s="7">
        <v>16</v>
      </c>
      <c r="J16" s="8">
        <v>1081051.75</v>
      </c>
      <c r="K16" s="8">
        <v>869317.25499999931</v>
      </c>
      <c r="L16" s="7">
        <v>94</v>
      </c>
      <c r="M16" s="7">
        <v>3</v>
      </c>
      <c r="O16">
        <f>YEAR(NC[[#This Row],[Fecha]])</f>
        <v>2018</v>
      </c>
      <c r="P16">
        <f>MONTH(NC[[#This Row],[Fecha]])</f>
        <v>4</v>
      </c>
      <c r="Q16">
        <f>WEEKNUM(NC[[#This Row],[Fecha]],2)</f>
        <v>13</v>
      </c>
      <c r="R16" s="6">
        <v>43191</v>
      </c>
      <c r="S16" s="7" t="s">
        <v>54</v>
      </c>
      <c r="T16" s="7" t="s">
        <v>10</v>
      </c>
      <c r="U16" s="7">
        <v>1</v>
      </c>
      <c r="V16" s="7">
        <v>2525.835</v>
      </c>
      <c r="AG16" s="59">
        <f>YEAR(Alimento_2[[#This Row],[Fecha]])</f>
        <v>2019</v>
      </c>
      <c r="AH16" s="59">
        <f>MONTH(Alimento_2[[#This Row],[Fecha]])</f>
        <v>2</v>
      </c>
      <c r="AI16" s="59">
        <f>WEEKNUM(Alimento_2[[#This Row],[Fecha]],2)</f>
        <v>5</v>
      </c>
      <c r="AJ16" s="25">
        <v>43497</v>
      </c>
      <c r="AK16" t="s">
        <v>166</v>
      </c>
      <c r="AL16">
        <v>388400.05000000005</v>
      </c>
    </row>
    <row r="17" spans="1:38" ht="15.6" x14ac:dyDescent="0.3">
      <c r="A17" s="10">
        <f>YEAR(VentaCerdo[[#This Row],[FECHA]])</f>
        <v>2018</v>
      </c>
      <c r="B17" s="5">
        <f>MONTH(VentaCerdo[[#This Row],[FECHA]])</f>
        <v>5</v>
      </c>
      <c r="C17" s="5">
        <f>WEEKNUM(VentaCerdo[[#This Row],[FECHA]],2)</f>
        <v>22</v>
      </c>
      <c r="D17" s="6">
        <v>43251</v>
      </c>
      <c r="E17" s="6" t="s">
        <v>8</v>
      </c>
      <c r="F17" s="7">
        <v>126501.99999999999</v>
      </c>
      <c r="G17" s="7">
        <v>3005.2000000000003</v>
      </c>
      <c r="H17" s="7">
        <v>1003</v>
      </c>
      <c r="I17" s="7">
        <v>26</v>
      </c>
      <c r="J17" s="8">
        <v>3492152.3</v>
      </c>
      <c r="K17" s="8">
        <v>2530894.8320000023</v>
      </c>
      <c r="L17" s="7">
        <v>247</v>
      </c>
      <c r="M17" s="7">
        <v>5</v>
      </c>
      <c r="O17">
        <f>YEAR(NC[[#This Row],[Fecha]])</f>
        <v>2018</v>
      </c>
      <c r="P17">
        <f>MONTH(NC[[#This Row],[Fecha]])</f>
        <v>5</v>
      </c>
      <c r="Q17">
        <f>WEEKNUM(NC[[#This Row],[Fecha]],2)</f>
        <v>18</v>
      </c>
      <c r="R17" s="6">
        <v>43221</v>
      </c>
      <c r="S17" s="7" t="s">
        <v>54</v>
      </c>
      <c r="T17" s="7" t="s">
        <v>10</v>
      </c>
      <c r="U17" s="7">
        <v>7</v>
      </c>
      <c r="V17" s="7">
        <v>5273.24</v>
      </c>
      <c r="AG17" s="59">
        <f>YEAR(Alimento_2[[#This Row],[Fecha]])</f>
        <v>2019</v>
      </c>
      <c r="AH17" s="59">
        <f>MONTH(Alimento_2[[#This Row],[Fecha]])</f>
        <v>3</v>
      </c>
      <c r="AI17" s="59">
        <f>WEEKNUM(Alimento_2[[#This Row],[Fecha]],2)</f>
        <v>9</v>
      </c>
      <c r="AJ17" s="25">
        <v>43525</v>
      </c>
      <c r="AK17" t="s">
        <v>166</v>
      </c>
      <c r="AL17">
        <v>442814.00999999995</v>
      </c>
    </row>
    <row r="18" spans="1:38" ht="15.6" x14ac:dyDescent="0.3">
      <c r="A18" s="10">
        <f>YEAR(VentaCerdo[[#This Row],[FECHA]])</f>
        <v>2018</v>
      </c>
      <c r="B18" s="5">
        <f>MONTH(VentaCerdo[[#This Row],[FECHA]])</f>
        <v>5</v>
      </c>
      <c r="C18" s="5">
        <f>WEEKNUM(VentaCerdo[[#This Row],[FECHA]],2)</f>
        <v>22</v>
      </c>
      <c r="D18" s="6">
        <v>43251</v>
      </c>
      <c r="E18" s="6" t="s">
        <v>10</v>
      </c>
      <c r="F18" s="7">
        <v>9655.4000000000015</v>
      </c>
      <c r="G18" s="7">
        <v>126.5</v>
      </c>
      <c r="H18" s="7">
        <v>63</v>
      </c>
      <c r="I18" s="7">
        <v>1</v>
      </c>
      <c r="J18" s="8">
        <v>225218.5</v>
      </c>
      <c r="K18" s="8">
        <v>150289.15799999994</v>
      </c>
      <c r="L18" s="7">
        <v>20</v>
      </c>
      <c r="M18" s="7">
        <v>1</v>
      </c>
      <c r="O18">
        <f>YEAR(NC[[#This Row],[Fecha]])</f>
        <v>2018</v>
      </c>
      <c r="P18">
        <f>MONTH(NC[[#This Row],[Fecha]])</f>
        <v>6</v>
      </c>
      <c r="Q18">
        <f>WEEKNUM(NC[[#This Row],[Fecha]],2)</f>
        <v>22</v>
      </c>
      <c r="R18" s="6">
        <v>43252</v>
      </c>
      <c r="S18" s="7" t="s">
        <v>54</v>
      </c>
      <c r="T18" s="7" t="s">
        <v>10</v>
      </c>
      <c r="U18" s="7">
        <v>1</v>
      </c>
      <c r="V18" s="7">
        <v>0</v>
      </c>
      <c r="AG18" s="59">
        <f>YEAR(Alimento_2[[#This Row],[Fecha]])</f>
        <v>2019</v>
      </c>
      <c r="AH18" s="59">
        <f>MONTH(Alimento_2[[#This Row],[Fecha]])</f>
        <v>4</v>
      </c>
      <c r="AI18" s="59">
        <f>WEEKNUM(Alimento_2[[#This Row],[Fecha]],2)</f>
        <v>14</v>
      </c>
      <c r="AJ18" s="25">
        <v>43556</v>
      </c>
      <c r="AK18" t="s">
        <v>166</v>
      </c>
      <c r="AL18">
        <v>529433.28999999992</v>
      </c>
    </row>
    <row r="19" spans="1:38" ht="15.6" x14ac:dyDescent="0.3">
      <c r="A19" s="10">
        <f>YEAR(VentaCerdo[[#This Row],[FECHA]])</f>
        <v>2018</v>
      </c>
      <c r="B19" s="5">
        <f>MONTH(VentaCerdo[[#This Row],[FECHA]])</f>
        <v>6</v>
      </c>
      <c r="C19" s="5">
        <f>WEEKNUM(VentaCerdo[[#This Row],[FECHA]],2)</f>
        <v>26</v>
      </c>
      <c r="D19" s="6">
        <v>43281</v>
      </c>
      <c r="E19" s="6" t="s">
        <v>7</v>
      </c>
      <c r="F19" s="7">
        <v>60577.5</v>
      </c>
      <c r="G19" s="7">
        <v>321</v>
      </c>
      <c r="H19" s="7">
        <v>502</v>
      </c>
      <c r="I19" s="7">
        <v>3</v>
      </c>
      <c r="J19" s="8">
        <v>1772509</v>
      </c>
      <c r="K19" s="8">
        <v>1330239.808</v>
      </c>
      <c r="L19" s="7">
        <v>123</v>
      </c>
      <c r="M19" s="7">
        <v>2</v>
      </c>
      <c r="O19">
        <f>YEAR(NC[[#This Row],[Fecha]])</f>
        <v>2018</v>
      </c>
      <c r="P19">
        <f>MONTH(NC[[#This Row],[Fecha]])</f>
        <v>8</v>
      </c>
      <c r="Q19">
        <f>WEEKNUM(NC[[#This Row],[Fecha]],2)</f>
        <v>31</v>
      </c>
      <c r="R19" s="6">
        <v>43313</v>
      </c>
      <c r="S19" s="7" t="s">
        <v>54</v>
      </c>
      <c r="T19" s="7" t="s">
        <v>10</v>
      </c>
      <c r="U19" s="7">
        <v>4</v>
      </c>
      <c r="V19" s="7">
        <v>0</v>
      </c>
      <c r="AG19" s="59">
        <f>YEAR(Alimento_2[[#This Row],[Fecha]])</f>
        <v>2019</v>
      </c>
      <c r="AH19" s="59">
        <f>MONTH(Alimento_2[[#This Row],[Fecha]])</f>
        <v>5</v>
      </c>
      <c r="AI19" s="59">
        <f>WEEKNUM(Alimento_2[[#This Row],[Fecha]],2)</f>
        <v>18</v>
      </c>
      <c r="AJ19" s="25">
        <v>43586</v>
      </c>
      <c r="AK19" t="s">
        <v>166</v>
      </c>
      <c r="AL19">
        <v>418869.40999999992</v>
      </c>
    </row>
    <row r="20" spans="1:38" ht="15.6" x14ac:dyDescent="0.3">
      <c r="A20" s="10">
        <f>YEAR(VentaCerdo[[#This Row],[FECHA]])</f>
        <v>2018</v>
      </c>
      <c r="B20" s="5">
        <f>MONTH(VentaCerdo[[#This Row],[FECHA]])</f>
        <v>6</v>
      </c>
      <c r="C20" s="5">
        <f>WEEKNUM(VentaCerdo[[#This Row],[FECHA]],2)</f>
        <v>26</v>
      </c>
      <c r="D20" s="6">
        <v>43281</v>
      </c>
      <c r="E20" s="6" t="s">
        <v>8</v>
      </c>
      <c r="F20" s="7">
        <v>98848.6</v>
      </c>
      <c r="G20" s="7">
        <v>3860.3</v>
      </c>
      <c r="H20" s="7">
        <v>820</v>
      </c>
      <c r="I20" s="7">
        <v>32</v>
      </c>
      <c r="J20" s="8">
        <v>2791452.5000000005</v>
      </c>
      <c r="K20" s="8">
        <v>2280863.0660000029</v>
      </c>
      <c r="L20" s="7">
        <v>189</v>
      </c>
      <c r="M20" s="7">
        <v>7</v>
      </c>
      <c r="O20">
        <f>YEAR(NC[[#This Row],[Fecha]])</f>
        <v>2018</v>
      </c>
      <c r="P20">
        <f>MONTH(NC[[#This Row],[Fecha]])</f>
        <v>9</v>
      </c>
      <c r="Q20">
        <f>WEEKNUM(NC[[#This Row],[Fecha]],2)</f>
        <v>35</v>
      </c>
      <c r="R20" s="6">
        <v>43344</v>
      </c>
      <c r="S20" s="7" t="s">
        <v>54</v>
      </c>
      <c r="T20" s="7" t="s">
        <v>10</v>
      </c>
      <c r="U20" s="7">
        <v>1</v>
      </c>
      <c r="V20" s="7">
        <v>0</v>
      </c>
      <c r="AG20" s="59">
        <f>YEAR(Alimento_2[[#This Row],[Fecha]])</f>
        <v>2019</v>
      </c>
      <c r="AH20" s="59">
        <f>MONTH(Alimento_2[[#This Row],[Fecha]])</f>
        <v>6</v>
      </c>
      <c r="AI20" s="59">
        <f>WEEKNUM(Alimento_2[[#This Row],[Fecha]],2)</f>
        <v>22</v>
      </c>
      <c r="AJ20" s="25">
        <v>43617</v>
      </c>
      <c r="AK20" t="s">
        <v>166</v>
      </c>
      <c r="AL20">
        <v>435073.26</v>
      </c>
    </row>
    <row r="21" spans="1:38" ht="15.6" x14ac:dyDescent="0.3">
      <c r="A21" s="10">
        <f>YEAR(VentaCerdo[[#This Row],[FECHA]])</f>
        <v>2018</v>
      </c>
      <c r="B21" s="5">
        <f>MONTH(VentaCerdo[[#This Row],[FECHA]])</f>
        <v>6</v>
      </c>
      <c r="C21" s="5">
        <f>WEEKNUM(VentaCerdo[[#This Row],[FECHA]],2)</f>
        <v>26</v>
      </c>
      <c r="D21" s="6">
        <v>43281</v>
      </c>
      <c r="E21" s="6" t="s">
        <v>10</v>
      </c>
      <c r="F21" s="7">
        <v>14526.3</v>
      </c>
      <c r="G21" s="7">
        <v>0</v>
      </c>
      <c r="H21" s="7">
        <v>109</v>
      </c>
      <c r="I21" s="7">
        <v>0</v>
      </c>
      <c r="J21" s="8">
        <v>373509.85</v>
      </c>
      <c r="K21" s="8">
        <v>299164.212</v>
      </c>
      <c r="L21" s="7">
        <v>24</v>
      </c>
      <c r="M21" s="7">
        <v>0</v>
      </c>
      <c r="O21">
        <f>YEAR(NC[[#This Row],[Fecha]])</f>
        <v>2018</v>
      </c>
      <c r="P21">
        <f>MONTH(NC[[#This Row],[Fecha]])</f>
        <v>10</v>
      </c>
      <c r="Q21">
        <f>WEEKNUM(NC[[#This Row],[Fecha]],2)</f>
        <v>40</v>
      </c>
      <c r="R21" s="6">
        <v>43374</v>
      </c>
      <c r="S21" s="7" t="s">
        <v>54</v>
      </c>
      <c r="T21" s="7" t="s">
        <v>10</v>
      </c>
      <c r="U21" s="7">
        <v>2</v>
      </c>
      <c r="V21" s="7">
        <v>0</v>
      </c>
      <c r="AG21" s="59">
        <f>YEAR(Alimento_2[[#This Row],[Fecha]])</f>
        <v>2019</v>
      </c>
      <c r="AH21" s="59">
        <f>MONTH(Alimento_2[[#This Row],[Fecha]])</f>
        <v>7</v>
      </c>
      <c r="AI21" s="59">
        <f>WEEKNUM(Alimento_2[[#This Row],[Fecha]],2)</f>
        <v>27</v>
      </c>
      <c r="AJ21" s="25">
        <v>43647</v>
      </c>
      <c r="AK21" t="s">
        <v>166</v>
      </c>
      <c r="AL21">
        <v>485006.04999999993</v>
      </c>
    </row>
    <row r="22" spans="1:38" ht="15.6" x14ac:dyDescent="0.3">
      <c r="A22" s="10">
        <f>YEAR(VentaCerdo[[#This Row],[FECHA]])</f>
        <v>2018</v>
      </c>
      <c r="B22" s="5">
        <f>MONTH(VentaCerdo[[#This Row],[FECHA]])</f>
        <v>7</v>
      </c>
      <c r="C22" s="5">
        <f>WEEKNUM(VentaCerdo[[#This Row],[FECHA]],2)</f>
        <v>31</v>
      </c>
      <c r="D22" s="6">
        <v>43312</v>
      </c>
      <c r="E22" s="6" t="s">
        <v>7</v>
      </c>
      <c r="F22" s="7">
        <v>39008.5</v>
      </c>
      <c r="G22" s="7">
        <v>99</v>
      </c>
      <c r="H22" s="7">
        <v>326</v>
      </c>
      <c r="I22" s="7">
        <v>1</v>
      </c>
      <c r="J22" s="8">
        <v>1256121.5</v>
      </c>
      <c r="K22" s="8">
        <v>824877.20699999982</v>
      </c>
      <c r="L22" s="7">
        <v>86</v>
      </c>
      <c r="M22" s="7">
        <v>1</v>
      </c>
      <c r="O22">
        <f>YEAR(NC[[#This Row],[Fecha]])</f>
        <v>2018</v>
      </c>
      <c r="P22">
        <f>MONTH(NC[[#This Row],[Fecha]])</f>
        <v>11</v>
      </c>
      <c r="Q22">
        <f>WEEKNUM(NC[[#This Row],[Fecha]],2)</f>
        <v>44</v>
      </c>
      <c r="R22" s="6">
        <v>43405</v>
      </c>
      <c r="S22" s="7" t="s">
        <v>54</v>
      </c>
      <c r="T22" s="7" t="s">
        <v>10</v>
      </c>
      <c r="U22" s="7">
        <v>8</v>
      </c>
      <c r="V22" s="7">
        <v>10998.6</v>
      </c>
      <c r="AG22" s="59">
        <f>YEAR(Alimento_2[[#This Row],[Fecha]])</f>
        <v>2019</v>
      </c>
      <c r="AH22" s="59">
        <f>MONTH(Alimento_2[[#This Row],[Fecha]])</f>
        <v>8</v>
      </c>
      <c r="AI22" s="59">
        <f>WEEKNUM(Alimento_2[[#This Row],[Fecha]],2)</f>
        <v>31</v>
      </c>
      <c r="AJ22" s="25">
        <v>43678</v>
      </c>
      <c r="AK22" t="s">
        <v>166</v>
      </c>
      <c r="AL22">
        <v>404401.38000000006</v>
      </c>
    </row>
    <row r="23" spans="1:38" ht="15.6" x14ac:dyDescent="0.3">
      <c r="A23" s="10">
        <f>YEAR(VentaCerdo[[#This Row],[FECHA]])</f>
        <v>2018</v>
      </c>
      <c r="B23" s="5">
        <f>MONTH(VentaCerdo[[#This Row],[FECHA]])</f>
        <v>7</v>
      </c>
      <c r="C23" s="5">
        <f>WEEKNUM(VentaCerdo[[#This Row],[FECHA]],2)</f>
        <v>31</v>
      </c>
      <c r="D23" s="6">
        <v>43312</v>
      </c>
      <c r="E23" s="6" t="s">
        <v>8</v>
      </c>
      <c r="F23" s="7">
        <v>134738.32000000007</v>
      </c>
      <c r="G23" s="7">
        <v>7585</v>
      </c>
      <c r="H23" s="7">
        <v>1134</v>
      </c>
      <c r="I23" s="7">
        <v>67</v>
      </c>
      <c r="J23" s="8">
        <v>4179162.5799999991</v>
      </c>
      <c r="K23" s="8">
        <v>2992289.3860000041</v>
      </c>
      <c r="L23" s="7">
        <v>266</v>
      </c>
      <c r="M23" s="7">
        <v>13</v>
      </c>
      <c r="O23">
        <f>YEAR(NC[[#This Row],[Fecha]])</f>
        <v>2018</v>
      </c>
      <c r="P23">
        <f>MONTH(NC[[#This Row],[Fecha]])</f>
        <v>12</v>
      </c>
      <c r="Q23">
        <f>WEEKNUM(NC[[#This Row],[Fecha]],2)</f>
        <v>48</v>
      </c>
      <c r="R23" s="6">
        <v>43435</v>
      </c>
      <c r="S23" s="7" t="s">
        <v>54</v>
      </c>
      <c r="T23" s="7" t="s">
        <v>10</v>
      </c>
      <c r="U23" s="7">
        <v>11</v>
      </c>
      <c r="V23" s="7">
        <v>0</v>
      </c>
      <c r="AG23" s="59">
        <f>YEAR(Alimento_2[[#This Row],[Fecha]])</f>
        <v>2019</v>
      </c>
      <c r="AH23" s="59">
        <f>MONTH(Alimento_2[[#This Row],[Fecha]])</f>
        <v>9</v>
      </c>
      <c r="AI23" s="59">
        <f>WEEKNUM(Alimento_2[[#This Row],[Fecha]],2)</f>
        <v>35</v>
      </c>
      <c r="AJ23" s="25">
        <v>43709</v>
      </c>
      <c r="AK23" t="s">
        <v>166</v>
      </c>
      <c r="AL23">
        <v>352879.77</v>
      </c>
    </row>
    <row r="24" spans="1:38" ht="15.6" x14ac:dyDescent="0.3">
      <c r="A24" s="10">
        <f>YEAR(VentaCerdo[[#This Row],[FECHA]])</f>
        <v>2018</v>
      </c>
      <c r="B24" s="5">
        <f>MONTH(VentaCerdo[[#This Row],[FECHA]])</f>
        <v>7</v>
      </c>
      <c r="C24" s="5">
        <f>WEEKNUM(VentaCerdo[[#This Row],[FECHA]],2)</f>
        <v>31</v>
      </c>
      <c r="D24" s="6">
        <v>43312</v>
      </c>
      <c r="E24" s="6" t="s">
        <v>10</v>
      </c>
      <c r="F24" s="7">
        <v>3094.8</v>
      </c>
      <c r="G24" s="7">
        <v>140</v>
      </c>
      <c r="H24" s="7">
        <v>18</v>
      </c>
      <c r="I24" s="7">
        <v>1</v>
      </c>
      <c r="J24" s="8">
        <v>63179.199999999997</v>
      </c>
      <c r="K24" s="8">
        <v>48395.306999999993</v>
      </c>
      <c r="L24" s="7">
        <v>7</v>
      </c>
      <c r="M24" s="7">
        <v>1</v>
      </c>
      <c r="O24">
        <f>YEAR(NC[[#This Row],[Fecha]])</f>
        <v>2018</v>
      </c>
      <c r="P24">
        <f>MONTH(NC[[#This Row],[Fecha]])</f>
        <v>2</v>
      </c>
      <c r="Q24">
        <f>WEEKNUM(NC[[#This Row],[Fecha]],2)</f>
        <v>5</v>
      </c>
      <c r="R24" s="6">
        <v>43132</v>
      </c>
      <c r="S24" s="7" t="s">
        <v>54</v>
      </c>
      <c r="T24" s="7" t="s">
        <v>7</v>
      </c>
      <c r="U24" s="7">
        <v>2</v>
      </c>
      <c r="V24" s="7">
        <v>2E-3</v>
      </c>
      <c r="AG24" s="59">
        <f>YEAR(Alimento_2[[#This Row],[Fecha]])</f>
        <v>2019</v>
      </c>
      <c r="AH24" s="59">
        <f>MONTH(Alimento_2[[#This Row],[Fecha]])</f>
        <v>10</v>
      </c>
      <c r="AI24" s="59">
        <f>WEEKNUM(Alimento_2[[#This Row],[Fecha]],2)</f>
        <v>40</v>
      </c>
      <c r="AJ24" s="25">
        <v>43739</v>
      </c>
      <c r="AK24" t="s">
        <v>166</v>
      </c>
      <c r="AL24">
        <v>435402.31000000011</v>
      </c>
    </row>
    <row r="25" spans="1:38" ht="15.6" x14ac:dyDescent="0.3">
      <c r="A25" s="10">
        <f>YEAR(VentaCerdo[[#This Row],[FECHA]])</f>
        <v>2018</v>
      </c>
      <c r="B25" s="5">
        <f>MONTH(VentaCerdo[[#This Row],[FECHA]])</f>
        <v>8</v>
      </c>
      <c r="C25" s="5">
        <f>WEEKNUM(VentaCerdo[[#This Row],[FECHA]],2)</f>
        <v>35</v>
      </c>
      <c r="D25" s="6">
        <v>43343</v>
      </c>
      <c r="E25" s="6" t="s">
        <v>7</v>
      </c>
      <c r="F25" s="7">
        <v>40863.5</v>
      </c>
      <c r="G25" s="7">
        <v>6440.5</v>
      </c>
      <c r="H25" s="7">
        <v>374</v>
      </c>
      <c r="I25" s="7">
        <v>57</v>
      </c>
      <c r="J25" s="8">
        <v>1192948.25</v>
      </c>
      <c r="K25" s="8">
        <v>797468.02799999982</v>
      </c>
      <c r="L25" s="7">
        <v>87</v>
      </c>
      <c r="M25" s="7">
        <v>6</v>
      </c>
      <c r="O25">
        <f>YEAR(NC[[#This Row],[Fecha]])</f>
        <v>2018</v>
      </c>
      <c r="P25">
        <f>MONTH(NC[[#This Row],[Fecha]])</f>
        <v>3</v>
      </c>
      <c r="Q25">
        <f>WEEKNUM(NC[[#This Row],[Fecha]],2)</f>
        <v>9</v>
      </c>
      <c r="R25" s="6">
        <v>43160</v>
      </c>
      <c r="S25" s="7" t="s">
        <v>54</v>
      </c>
      <c r="T25" s="7" t="s">
        <v>7</v>
      </c>
      <c r="U25" s="7">
        <v>5</v>
      </c>
      <c r="V25" s="7">
        <v>0</v>
      </c>
      <c r="AG25" s="59">
        <f>YEAR(Alimento_2[[#This Row],[Fecha]])</f>
        <v>2019</v>
      </c>
      <c r="AH25" s="59">
        <f>MONTH(Alimento_2[[#This Row],[Fecha]])</f>
        <v>12</v>
      </c>
      <c r="AI25" s="59">
        <f>WEEKNUM(Alimento_2[[#This Row],[Fecha]],2)</f>
        <v>48</v>
      </c>
      <c r="AJ25" s="25">
        <v>43800</v>
      </c>
      <c r="AK25" t="s">
        <v>166</v>
      </c>
      <c r="AL25">
        <v>364222.02</v>
      </c>
    </row>
    <row r="26" spans="1:38" ht="15.6" x14ac:dyDescent="0.3">
      <c r="A26" s="10">
        <f>YEAR(VentaCerdo[[#This Row],[FECHA]])</f>
        <v>2018</v>
      </c>
      <c r="B26" s="5">
        <f>MONTH(VentaCerdo[[#This Row],[FECHA]])</f>
        <v>8</v>
      </c>
      <c r="C26" s="5">
        <f>WEEKNUM(VentaCerdo[[#This Row],[FECHA]],2)</f>
        <v>35</v>
      </c>
      <c r="D26" s="6">
        <v>43343</v>
      </c>
      <c r="E26" s="6" t="s">
        <v>8</v>
      </c>
      <c r="F26" s="7">
        <v>121339.50000000003</v>
      </c>
      <c r="G26" s="7">
        <v>440.2</v>
      </c>
      <c r="H26" s="7">
        <v>1016</v>
      </c>
      <c r="I26" s="7">
        <v>4</v>
      </c>
      <c r="J26" s="8">
        <v>4161392.0000000005</v>
      </c>
      <c r="K26" s="8">
        <v>2402975.3239999996</v>
      </c>
      <c r="L26" s="7">
        <v>249</v>
      </c>
      <c r="M26" s="7">
        <v>4</v>
      </c>
      <c r="O26">
        <f>YEAR(NC[[#This Row],[Fecha]])</f>
        <v>2018</v>
      </c>
      <c r="P26">
        <f>MONTH(NC[[#This Row],[Fecha]])</f>
        <v>5</v>
      </c>
      <c r="Q26">
        <f>WEEKNUM(NC[[#This Row],[Fecha]],2)</f>
        <v>18</v>
      </c>
      <c r="R26" s="6">
        <v>43221</v>
      </c>
      <c r="S26" s="7" t="s">
        <v>54</v>
      </c>
      <c r="T26" s="7" t="s">
        <v>7</v>
      </c>
      <c r="U26" s="7">
        <v>2</v>
      </c>
      <c r="V26" s="7">
        <v>0</v>
      </c>
      <c r="AG26" s="59">
        <f>YEAR(Alimento_2[[#This Row],[Fecha]])</f>
        <v>2020</v>
      </c>
      <c r="AH26" s="59">
        <f>MONTH(Alimento_2[[#This Row],[Fecha]])</f>
        <v>2</v>
      </c>
      <c r="AI26" s="59">
        <f>WEEKNUM(Alimento_2[[#This Row],[Fecha]],2)</f>
        <v>5</v>
      </c>
      <c r="AJ26" s="25">
        <v>43862</v>
      </c>
      <c r="AK26" t="s">
        <v>166</v>
      </c>
      <c r="AL26">
        <v>477259.40999999992</v>
      </c>
    </row>
    <row r="27" spans="1:38" ht="15.6" x14ac:dyDescent="0.3">
      <c r="A27" s="10">
        <f>YEAR(VentaCerdo[[#This Row],[FECHA]])</f>
        <v>2018</v>
      </c>
      <c r="B27" s="5">
        <f>MONTH(VentaCerdo[[#This Row],[FECHA]])</f>
        <v>8</v>
      </c>
      <c r="C27" s="5">
        <f>WEEKNUM(VentaCerdo[[#This Row],[FECHA]],2)</f>
        <v>35</v>
      </c>
      <c r="D27" s="6">
        <v>43343</v>
      </c>
      <c r="E27" s="6" t="s">
        <v>10</v>
      </c>
      <c r="F27" s="7">
        <v>23340.1</v>
      </c>
      <c r="G27" s="7">
        <v>0</v>
      </c>
      <c r="H27" s="7">
        <v>93</v>
      </c>
      <c r="I27" s="7">
        <v>0</v>
      </c>
      <c r="J27" s="8">
        <v>364936.70100000006</v>
      </c>
      <c r="K27" s="8">
        <v>229191.16999999993</v>
      </c>
      <c r="L27" s="7">
        <v>19</v>
      </c>
      <c r="M27" s="7">
        <v>0</v>
      </c>
      <c r="O27">
        <f>YEAR(NC[[#This Row],[Fecha]])</f>
        <v>2018</v>
      </c>
      <c r="P27">
        <f>MONTH(NC[[#This Row],[Fecha]])</f>
        <v>7</v>
      </c>
      <c r="Q27">
        <f>WEEKNUM(NC[[#This Row],[Fecha]],2)</f>
        <v>26</v>
      </c>
      <c r="R27" s="6">
        <v>43282</v>
      </c>
      <c r="S27" s="7" t="s">
        <v>54</v>
      </c>
      <c r="T27" s="7" t="s">
        <v>7</v>
      </c>
      <c r="U27" s="7">
        <v>1</v>
      </c>
      <c r="V27" s="7">
        <v>0</v>
      </c>
      <c r="AG27" s="59">
        <f>YEAR(Alimento_2[[#This Row],[Fecha]])</f>
        <v>2020</v>
      </c>
      <c r="AH27" s="59">
        <f>MONTH(Alimento_2[[#This Row],[Fecha]])</f>
        <v>3</v>
      </c>
      <c r="AI27" s="59">
        <f>WEEKNUM(Alimento_2[[#This Row],[Fecha]],2)</f>
        <v>9</v>
      </c>
      <c r="AJ27" s="25">
        <v>43891</v>
      </c>
      <c r="AK27" t="s">
        <v>166</v>
      </c>
      <c r="AL27">
        <v>499598.59000000014</v>
      </c>
    </row>
    <row r="28" spans="1:38" ht="15.6" x14ac:dyDescent="0.3">
      <c r="A28" s="10">
        <f>YEAR(VentaCerdo[[#This Row],[FECHA]])</f>
        <v>2018</v>
      </c>
      <c r="B28" s="5">
        <f>MONTH(VentaCerdo[[#This Row],[FECHA]])</f>
        <v>9</v>
      </c>
      <c r="C28" s="5">
        <f>WEEKNUM(VentaCerdo[[#This Row],[FECHA]],2)</f>
        <v>39</v>
      </c>
      <c r="D28" s="6">
        <v>43373</v>
      </c>
      <c r="E28" s="6" t="s">
        <v>7</v>
      </c>
      <c r="F28" s="7">
        <v>44974</v>
      </c>
      <c r="G28" s="7">
        <v>309.5</v>
      </c>
      <c r="H28" s="7">
        <v>397</v>
      </c>
      <c r="I28" s="7">
        <v>3</v>
      </c>
      <c r="J28" s="8">
        <v>1495119.25</v>
      </c>
      <c r="K28" s="8">
        <v>1052409.1370000001</v>
      </c>
      <c r="L28" s="7">
        <v>98</v>
      </c>
      <c r="M28" s="7">
        <v>2</v>
      </c>
      <c r="O28">
        <f>YEAR(NC[[#This Row],[Fecha]])</f>
        <v>2018</v>
      </c>
      <c r="P28">
        <f>MONTH(NC[[#This Row],[Fecha]])</f>
        <v>8</v>
      </c>
      <c r="Q28">
        <f>WEEKNUM(NC[[#This Row],[Fecha]],2)</f>
        <v>31</v>
      </c>
      <c r="R28" s="6">
        <v>43313</v>
      </c>
      <c r="S28" s="7" t="s">
        <v>54</v>
      </c>
      <c r="T28" s="7" t="s">
        <v>7</v>
      </c>
      <c r="U28" s="7">
        <v>80</v>
      </c>
      <c r="V28" s="7">
        <v>238039.64</v>
      </c>
      <c r="AG28" s="59">
        <f>YEAR(Alimento_2[[#This Row],[Fecha]])</f>
        <v>2019</v>
      </c>
      <c r="AH28" s="59">
        <f>MONTH(Alimento_2[[#This Row],[Fecha]])</f>
        <v>7</v>
      </c>
      <c r="AI28" s="59">
        <f>WEEKNUM(Alimento_2[[#This Row],[Fecha]],2)</f>
        <v>27</v>
      </c>
      <c r="AJ28" s="25">
        <v>43647</v>
      </c>
      <c r="AK28" t="s">
        <v>71</v>
      </c>
      <c r="AL28">
        <v>164914.48000000001</v>
      </c>
    </row>
    <row r="29" spans="1:38" ht="15.6" x14ac:dyDescent="0.3">
      <c r="A29" s="10">
        <f>YEAR(VentaCerdo[[#This Row],[FECHA]])</f>
        <v>2018</v>
      </c>
      <c r="B29" s="5">
        <f>MONTH(VentaCerdo[[#This Row],[FECHA]])</f>
        <v>9</v>
      </c>
      <c r="C29" s="5">
        <f>WEEKNUM(VentaCerdo[[#This Row],[FECHA]],2)</f>
        <v>39</v>
      </c>
      <c r="D29" s="6">
        <v>43373</v>
      </c>
      <c r="E29" s="6" t="s">
        <v>8</v>
      </c>
      <c r="F29" s="7">
        <v>118564.19999999998</v>
      </c>
      <c r="G29" s="7">
        <v>4137.6000000000004</v>
      </c>
      <c r="H29" s="7">
        <v>977</v>
      </c>
      <c r="I29" s="7">
        <v>35</v>
      </c>
      <c r="J29" s="8">
        <v>3812500.5000000014</v>
      </c>
      <c r="K29" s="8">
        <v>2722388.0339999981</v>
      </c>
      <c r="L29" s="7">
        <v>230</v>
      </c>
      <c r="M29" s="7">
        <v>6</v>
      </c>
      <c r="O29">
        <f>YEAR(NC[[#This Row],[Fecha]])</f>
        <v>2018</v>
      </c>
      <c r="P29">
        <f>MONTH(NC[[#This Row],[Fecha]])</f>
        <v>9</v>
      </c>
      <c r="Q29">
        <f>WEEKNUM(NC[[#This Row],[Fecha]],2)</f>
        <v>35</v>
      </c>
      <c r="R29" s="6">
        <v>43344</v>
      </c>
      <c r="S29" s="7" t="s">
        <v>54</v>
      </c>
      <c r="T29" s="7" t="s">
        <v>7</v>
      </c>
      <c r="U29" s="7">
        <v>1</v>
      </c>
      <c r="V29" s="7">
        <v>0</v>
      </c>
      <c r="AG29" s="59">
        <f>YEAR(Alimento_2[[#This Row],[Fecha]])</f>
        <v>2019</v>
      </c>
      <c r="AH29" s="59">
        <f>MONTH(Alimento_2[[#This Row],[Fecha]])</f>
        <v>8</v>
      </c>
      <c r="AI29" s="59">
        <f>WEEKNUM(Alimento_2[[#This Row],[Fecha]],2)</f>
        <v>31</v>
      </c>
      <c r="AJ29" s="25">
        <v>43678</v>
      </c>
      <c r="AK29" t="s">
        <v>71</v>
      </c>
      <c r="AL29">
        <v>146047.96</v>
      </c>
    </row>
    <row r="30" spans="1:38" ht="15.6" x14ac:dyDescent="0.3">
      <c r="A30" s="10">
        <f>YEAR(VentaCerdo[[#This Row],[FECHA]])</f>
        <v>2018</v>
      </c>
      <c r="B30" s="5">
        <f>MONTH(VentaCerdo[[#This Row],[FECHA]])</f>
        <v>9</v>
      </c>
      <c r="C30" s="5">
        <f>WEEKNUM(VentaCerdo[[#This Row],[FECHA]],2)</f>
        <v>39</v>
      </c>
      <c r="D30" s="6">
        <v>43373</v>
      </c>
      <c r="E30" s="6" t="s">
        <v>10</v>
      </c>
      <c r="F30" s="7">
        <v>241</v>
      </c>
      <c r="G30" s="7">
        <v>0</v>
      </c>
      <c r="H30" s="7">
        <v>1</v>
      </c>
      <c r="I30" s="7">
        <v>0</v>
      </c>
      <c r="J30" s="8">
        <v>1928</v>
      </c>
      <c r="K30" s="8">
        <v>0</v>
      </c>
      <c r="L30" s="7">
        <v>1</v>
      </c>
      <c r="M30" s="7">
        <v>0</v>
      </c>
      <c r="O30">
        <f>YEAR(NC[[#This Row],[Fecha]])</f>
        <v>2018</v>
      </c>
      <c r="P30">
        <f>MONTH(NC[[#This Row],[Fecha]])</f>
        <v>10</v>
      </c>
      <c r="Q30">
        <f>WEEKNUM(NC[[#This Row],[Fecha]],2)</f>
        <v>40</v>
      </c>
      <c r="R30" s="6">
        <v>43374</v>
      </c>
      <c r="S30" s="7" t="s">
        <v>54</v>
      </c>
      <c r="T30" s="7" t="s">
        <v>7</v>
      </c>
      <c r="U30" s="7">
        <v>4</v>
      </c>
      <c r="V30" s="7">
        <v>0</v>
      </c>
      <c r="AG30" s="59">
        <f>YEAR(Alimento_2[[#This Row],[Fecha]])</f>
        <v>2018</v>
      </c>
      <c r="AH30" s="59">
        <f>MONTH(Alimento_2[[#This Row],[Fecha]])</f>
        <v>1</v>
      </c>
      <c r="AI30" s="59">
        <f>WEEKNUM(Alimento_2[[#This Row],[Fecha]],2)</f>
        <v>1</v>
      </c>
      <c r="AJ30" s="25">
        <v>43101</v>
      </c>
      <c r="AK30" t="s">
        <v>94</v>
      </c>
      <c r="AL30">
        <v>717837.76000000013</v>
      </c>
    </row>
    <row r="31" spans="1:38" ht="15.6" x14ac:dyDescent="0.3">
      <c r="A31" s="10">
        <f>YEAR(VentaCerdo[[#This Row],[FECHA]])</f>
        <v>2018</v>
      </c>
      <c r="B31" s="5">
        <f>MONTH(VentaCerdo[[#This Row],[FECHA]])</f>
        <v>10</v>
      </c>
      <c r="C31" s="5">
        <f>WEEKNUM(VentaCerdo[[#This Row],[FECHA]],2)</f>
        <v>44</v>
      </c>
      <c r="D31" s="6">
        <v>43404</v>
      </c>
      <c r="E31" s="6" t="s">
        <v>7</v>
      </c>
      <c r="F31" s="7">
        <v>39659.5</v>
      </c>
      <c r="G31" s="7">
        <v>1411</v>
      </c>
      <c r="H31" s="7">
        <v>337</v>
      </c>
      <c r="I31" s="7">
        <v>12</v>
      </c>
      <c r="J31" s="8">
        <v>1235911.25</v>
      </c>
      <c r="K31" s="8">
        <v>884542.68199999956</v>
      </c>
      <c r="L31" s="7">
        <v>83</v>
      </c>
      <c r="M31" s="7">
        <v>2</v>
      </c>
      <c r="O31">
        <f>YEAR(NC[[#This Row],[Fecha]])</f>
        <v>2018</v>
      </c>
      <c r="P31">
        <f>MONTH(NC[[#This Row],[Fecha]])</f>
        <v>11</v>
      </c>
      <c r="Q31">
        <f>WEEKNUM(NC[[#This Row],[Fecha]],2)</f>
        <v>44</v>
      </c>
      <c r="R31" s="6">
        <v>43405</v>
      </c>
      <c r="S31" s="7" t="s">
        <v>54</v>
      </c>
      <c r="T31" s="7" t="s">
        <v>7</v>
      </c>
      <c r="U31" s="7">
        <v>2</v>
      </c>
      <c r="V31" s="7">
        <v>0</v>
      </c>
      <c r="AG31" s="59">
        <f>YEAR(Alimento_2[[#This Row],[Fecha]])</f>
        <v>2018</v>
      </c>
      <c r="AH31" s="59">
        <f>MONTH(Alimento_2[[#This Row],[Fecha]])</f>
        <v>2</v>
      </c>
      <c r="AI31" s="59">
        <f>WEEKNUM(Alimento_2[[#This Row],[Fecha]],2)</f>
        <v>5</v>
      </c>
      <c r="AJ31" s="25">
        <v>43132</v>
      </c>
      <c r="AK31" t="s">
        <v>94</v>
      </c>
      <c r="AL31">
        <v>591423.47</v>
      </c>
    </row>
    <row r="32" spans="1:38" ht="15.6" x14ac:dyDescent="0.3">
      <c r="A32" s="10">
        <f>YEAR(VentaCerdo[[#This Row],[FECHA]])</f>
        <v>2018</v>
      </c>
      <c r="B32" s="5">
        <f>MONTH(VentaCerdo[[#This Row],[FECHA]])</f>
        <v>10</v>
      </c>
      <c r="C32" s="5">
        <f>WEEKNUM(VentaCerdo[[#This Row],[FECHA]],2)</f>
        <v>44</v>
      </c>
      <c r="D32" s="6">
        <v>43404</v>
      </c>
      <c r="E32" s="6" t="s">
        <v>8</v>
      </c>
      <c r="F32" s="7">
        <v>111468.50000000003</v>
      </c>
      <c r="G32" s="7">
        <v>5398</v>
      </c>
      <c r="H32" s="7">
        <v>945</v>
      </c>
      <c r="I32" s="7">
        <v>41</v>
      </c>
      <c r="J32" s="8">
        <v>3395590.3500000006</v>
      </c>
      <c r="K32" s="8">
        <v>2399770.0539999986</v>
      </c>
      <c r="L32" s="7">
        <v>232</v>
      </c>
      <c r="M32" s="7">
        <v>5</v>
      </c>
      <c r="O32">
        <f>YEAR(NC[[#This Row],[Fecha]])</f>
        <v>2018</v>
      </c>
      <c r="P32">
        <f>MONTH(NC[[#This Row],[Fecha]])</f>
        <v>12</v>
      </c>
      <c r="Q32">
        <f>WEEKNUM(NC[[#This Row],[Fecha]],2)</f>
        <v>48</v>
      </c>
      <c r="R32" s="6">
        <v>43435</v>
      </c>
      <c r="S32" s="7" t="s">
        <v>54</v>
      </c>
      <c r="T32" s="7" t="s">
        <v>7</v>
      </c>
      <c r="U32" s="7">
        <v>20</v>
      </c>
      <c r="V32" s="7">
        <v>0</v>
      </c>
      <c r="AG32" s="59">
        <f>YEAR(Alimento_2[[#This Row],[Fecha]])</f>
        <v>2018</v>
      </c>
      <c r="AH32" s="59">
        <f>MONTH(Alimento_2[[#This Row],[Fecha]])</f>
        <v>3</v>
      </c>
      <c r="AI32" s="59">
        <f>WEEKNUM(Alimento_2[[#This Row],[Fecha]],2)</f>
        <v>9</v>
      </c>
      <c r="AJ32" s="25">
        <v>43160</v>
      </c>
      <c r="AK32" t="s">
        <v>94</v>
      </c>
      <c r="AL32">
        <v>576217.00000000012</v>
      </c>
    </row>
    <row r="33" spans="1:38" ht="15.6" x14ac:dyDescent="0.3">
      <c r="A33" s="10">
        <f>YEAR(VentaCerdo[[#This Row],[FECHA]])</f>
        <v>2018</v>
      </c>
      <c r="B33" s="5">
        <f>MONTH(VentaCerdo[[#This Row],[FECHA]])</f>
        <v>10</v>
      </c>
      <c r="C33" s="5">
        <f>WEEKNUM(VentaCerdo[[#This Row],[FECHA]],2)</f>
        <v>44</v>
      </c>
      <c r="D33" s="6">
        <v>43404</v>
      </c>
      <c r="E33" s="6" t="s">
        <v>10</v>
      </c>
      <c r="F33" s="7">
        <v>9191.9</v>
      </c>
      <c r="G33" s="7">
        <v>0</v>
      </c>
      <c r="H33" s="7">
        <v>58</v>
      </c>
      <c r="I33" s="7">
        <v>0</v>
      </c>
      <c r="J33" s="8">
        <v>223859.74999999997</v>
      </c>
      <c r="K33" s="8">
        <v>122198.91900000001</v>
      </c>
      <c r="L33" s="7">
        <v>11</v>
      </c>
      <c r="M33" s="7">
        <v>0</v>
      </c>
      <c r="O33">
        <f>YEAR(NC[[#This Row],[Fecha]])</f>
        <v>2018</v>
      </c>
      <c r="P33">
        <f>MONTH(NC[[#This Row],[Fecha]])</f>
        <v>1</v>
      </c>
      <c r="Q33">
        <f>WEEKNUM(NC[[#This Row],[Fecha]],2)</f>
        <v>1</v>
      </c>
      <c r="R33" s="6">
        <v>43101</v>
      </c>
      <c r="S33" s="7" t="s">
        <v>54</v>
      </c>
      <c r="T33" s="7" t="s">
        <v>8</v>
      </c>
      <c r="U33" s="7">
        <v>1</v>
      </c>
      <c r="V33" s="7">
        <v>0</v>
      </c>
      <c r="AG33" s="59">
        <f>YEAR(Alimento_2[[#This Row],[Fecha]])</f>
        <v>2018</v>
      </c>
      <c r="AH33" s="59">
        <f>MONTH(Alimento_2[[#This Row],[Fecha]])</f>
        <v>4</v>
      </c>
      <c r="AI33" s="59">
        <f>WEEKNUM(Alimento_2[[#This Row],[Fecha]],2)</f>
        <v>13</v>
      </c>
      <c r="AJ33" s="25">
        <v>43191</v>
      </c>
      <c r="AK33" t="s">
        <v>94</v>
      </c>
      <c r="AL33">
        <v>821568.65999999992</v>
      </c>
    </row>
    <row r="34" spans="1:38" ht="15.6" x14ac:dyDescent="0.3">
      <c r="A34" s="10">
        <f>YEAR(VentaCerdo[[#This Row],[FECHA]])</f>
        <v>2018</v>
      </c>
      <c r="B34" s="5">
        <f>MONTH(VentaCerdo[[#This Row],[FECHA]])</f>
        <v>11</v>
      </c>
      <c r="C34" s="5">
        <f>WEEKNUM(VentaCerdo[[#This Row],[FECHA]],2)</f>
        <v>48</v>
      </c>
      <c r="D34" s="6">
        <v>43434</v>
      </c>
      <c r="E34" s="6" t="s">
        <v>7</v>
      </c>
      <c r="F34" s="7">
        <v>44006</v>
      </c>
      <c r="G34" s="7">
        <v>515</v>
      </c>
      <c r="H34" s="7">
        <v>381</v>
      </c>
      <c r="I34" s="7">
        <v>5</v>
      </c>
      <c r="J34" s="8">
        <v>1281103.5</v>
      </c>
      <c r="K34" s="8">
        <v>1035330.5200000003</v>
      </c>
      <c r="L34" s="7">
        <v>103</v>
      </c>
      <c r="M34" s="7">
        <v>2</v>
      </c>
      <c r="O34">
        <f>YEAR(NC[[#This Row],[Fecha]])</f>
        <v>2018</v>
      </c>
      <c r="P34">
        <f>MONTH(NC[[#This Row],[Fecha]])</f>
        <v>2</v>
      </c>
      <c r="Q34">
        <f>WEEKNUM(NC[[#This Row],[Fecha]],2)</f>
        <v>5</v>
      </c>
      <c r="R34" s="6">
        <v>43132</v>
      </c>
      <c r="S34" s="7" t="s">
        <v>54</v>
      </c>
      <c r="T34" s="7" t="s">
        <v>8</v>
      </c>
      <c r="U34" s="7">
        <v>2</v>
      </c>
      <c r="V34" s="7">
        <v>2E-3</v>
      </c>
      <c r="AG34" s="59">
        <f>YEAR(Alimento_2[[#This Row],[Fecha]])</f>
        <v>2018</v>
      </c>
      <c r="AH34" s="59">
        <f>MONTH(Alimento_2[[#This Row],[Fecha]])</f>
        <v>5</v>
      </c>
      <c r="AI34" s="59">
        <f>WEEKNUM(Alimento_2[[#This Row],[Fecha]],2)</f>
        <v>18</v>
      </c>
      <c r="AJ34" s="25">
        <v>43221</v>
      </c>
      <c r="AK34" t="s">
        <v>94</v>
      </c>
      <c r="AL34">
        <v>706618.39999999991</v>
      </c>
    </row>
    <row r="35" spans="1:38" ht="15.6" x14ac:dyDescent="0.3">
      <c r="A35" s="10">
        <f>YEAR(VentaCerdo[[#This Row],[FECHA]])</f>
        <v>2018</v>
      </c>
      <c r="B35" s="5">
        <f>MONTH(VentaCerdo[[#This Row],[FECHA]])</f>
        <v>11</v>
      </c>
      <c r="C35" s="5">
        <f>WEEKNUM(VentaCerdo[[#This Row],[FECHA]],2)</f>
        <v>48</v>
      </c>
      <c r="D35" s="6">
        <v>43434</v>
      </c>
      <c r="E35" s="6" t="s">
        <v>8</v>
      </c>
      <c r="F35" s="7">
        <v>113704.8</v>
      </c>
      <c r="G35" s="7">
        <v>4715.6000000000004</v>
      </c>
      <c r="H35" s="7">
        <v>955</v>
      </c>
      <c r="I35" s="7">
        <v>42</v>
      </c>
      <c r="J35" s="8">
        <v>3246579.4</v>
      </c>
      <c r="K35" s="8">
        <v>2563981.9469999983</v>
      </c>
      <c r="L35" s="7">
        <v>247</v>
      </c>
      <c r="M35" s="7">
        <v>15</v>
      </c>
      <c r="O35">
        <f>YEAR(NC[[#This Row],[Fecha]])</f>
        <v>2018</v>
      </c>
      <c r="P35">
        <f>MONTH(NC[[#This Row],[Fecha]])</f>
        <v>3</v>
      </c>
      <c r="Q35">
        <f>WEEKNUM(NC[[#This Row],[Fecha]],2)</f>
        <v>9</v>
      </c>
      <c r="R35" s="6">
        <v>43160</v>
      </c>
      <c r="S35" s="7" t="s">
        <v>54</v>
      </c>
      <c r="T35" s="7" t="s">
        <v>8</v>
      </c>
      <c r="U35" s="7">
        <v>14</v>
      </c>
      <c r="V35" s="7">
        <v>0</v>
      </c>
      <c r="AG35" s="59">
        <f>YEAR(Alimento_2[[#This Row],[Fecha]])</f>
        <v>2018</v>
      </c>
      <c r="AH35" s="59">
        <f>MONTH(Alimento_2[[#This Row],[Fecha]])</f>
        <v>6</v>
      </c>
      <c r="AI35" s="59">
        <f>WEEKNUM(Alimento_2[[#This Row],[Fecha]],2)</f>
        <v>22</v>
      </c>
      <c r="AJ35" s="25">
        <v>43252</v>
      </c>
      <c r="AK35" t="s">
        <v>94</v>
      </c>
      <c r="AL35">
        <v>612733.14999999991</v>
      </c>
    </row>
    <row r="36" spans="1:38" ht="15.6" x14ac:dyDescent="0.3">
      <c r="A36" s="10">
        <f>YEAR(VentaCerdo[[#This Row],[FECHA]])</f>
        <v>2018</v>
      </c>
      <c r="B36" s="5">
        <f>MONTH(VentaCerdo[[#This Row],[FECHA]])</f>
        <v>11</v>
      </c>
      <c r="C36" s="5">
        <f>WEEKNUM(VentaCerdo[[#This Row],[FECHA]],2)</f>
        <v>48</v>
      </c>
      <c r="D36" s="6">
        <v>43434</v>
      </c>
      <c r="E36" s="6" t="s">
        <v>10</v>
      </c>
      <c r="F36" s="7">
        <v>42226.500000000007</v>
      </c>
      <c r="G36" s="7">
        <v>142.80000000000001</v>
      </c>
      <c r="H36" s="7">
        <v>217</v>
      </c>
      <c r="I36" s="7">
        <v>1</v>
      </c>
      <c r="J36" s="8">
        <v>807774.79999999993</v>
      </c>
      <c r="K36" s="8">
        <v>610908.39200000011</v>
      </c>
      <c r="L36" s="7">
        <v>52</v>
      </c>
      <c r="M36" s="7">
        <v>1</v>
      </c>
      <c r="O36">
        <f>YEAR(NC[[#This Row],[Fecha]])</f>
        <v>2018</v>
      </c>
      <c r="P36">
        <f>MONTH(NC[[#This Row],[Fecha]])</f>
        <v>5</v>
      </c>
      <c r="Q36">
        <f>WEEKNUM(NC[[#This Row],[Fecha]],2)</f>
        <v>18</v>
      </c>
      <c r="R36" s="6">
        <v>43221</v>
      </c>
      <c r="S36" s="7" t="s">
        <v>54</v>
      </c>
      <c r="T36" s="7" t="s">
        <v>8</v>
      </c>
      <c r="U36" s="7">
        <v>643</v>
      </c>
      <c r="V36" s="7">
        <v>748443.38</v>
      </c>
      <c r="AG36" s="59">
        <f>YEAR(Alimento_2[[#This Row],[Fecha]])</f>
        <v>2018</v>
      </c>
      <c r="AH36" s="59">
        <f>MONTH(Alimento_2[[#This Row],[Fecha]])</f>
        <v>7</v>
      </c>
      <c r="AI36" s="59">
        <f>WEEKNUM(Alimento_2[[#This Row],[Fecha]],2)</f>
        <v>26</v>
      </c>
      <c r="AJ36" s="25">
        <v>43282</v>
      </c>
      <c r="AK36" t="s">
        <v>94</v>
      </c>
      <c r="AL36">
        <v>698418.01</v>
      </c>
    </row>
    <row r="37" spans="1:38" ht="15.6" x14ac:dyDescent="0.3">
      <c r="A37" s="10">
        <f>YEAR(VentaCerdo[[#This Row],[FECHA]])</f>
        <v>2018</v>
      </c>
      <c r="B37" s="5">
        <f>MONTH(VentaCerdo[[#This Row],[FECHA]])</f>
        <v>12</v>
      </c>
      <c r="C37" s="5">
        <f>WEEKNUM(VentaCerdo[[#This Row],[FECHA]],2)</f>
        <v>53</v>
      </c>
      <c r="D37" s="6">
        <v>43465</v>
      </c>
      <c r="E37" s="6" t="s">
        <v>7</v>
      </c>
      <c r="F37" s="7">
        <v>45127.7</v>
      </c>
      <c r="G37" s="7">
        <v>1721</v>
      </c>
      <c r="H37" s="7">
        <v>393</v>
      </c>
      <c r="I37" s="7">
        <v>16</v>
      </c>
      <c r="J37" s="8">
        <v>1307029.04</v>
      </c>
      <c r="K37" s="8">
        <v>1119135.6820000007</v>
      </c>
      <c r="L37" s="7">
        <v>97</v>
      </c>
      <c r="M37" s="7">
        <v>5</v>
      </c>
      <c r="O37">
        <f>YEAR(NC[[#This Row],[Fecha]])</f>
        <v>2018</v>
      </c>
      <c r="P37">
        <f>MONTH(NC[[#This Row],[Fecha]])</f>
        <v>6</v>
      </c>
      <c r="Q37">
        <f>WEEKNUM(NC[[#This Row],[Fecha]],2)</f>
        <v>22</v>
      </c>
      <c r="R37" s="6">
        <v>43252</v>
      </c>
      <c r="S37" s="7" t="s">
        <v>54</v>
      </c>
      <c r="T37" s="7" t="s">
        <v>8</v>
      </c>
      <c r="U37" s="7">
        <v>110</v>
      </c>
      <c r="V37" s="7">
        <v>256767.5</v>
      </c>
      <c r="AG37" s="59">
        <f>YEAR(Alimento_2[[#This Row],[Fecha]])</f>
        <v>2018</v>
      </c>
      <c r="AH37" s="59">
        <f>MONTH(Alimento_2[[#This Row],[Fecha]])</f>
        <v>8</v>
      </c>
      <c r="AI37" s="59">
        <f>WEEKNUM(Alimento_2[[#This Row],[Fecha]],2)</f>
        <v>31</v>
      </c>
      <c r="AJ37" s="25">
        <v>43313</v>
      </c>
      <c r="AK37" t="s">
        <v>94</v>
      </c>
      <c r="AL37">
        <v>639423.25000000012</v>
      </c>
    </row>
    <row r="38" spans="1:38" ht="15.6" x14ac:dyDescent="0.3">
      <c r="A38" s="10">
        <f>YEAR(VentaCerdo[[#This Row],[FECHA]])</f>
        <v>2018</v>
      </c>
      <c r="B38" s="5">
        <f>MONTH(VentaCerdo[[#This Row],[FECHA]])</f>
        <v>12</v>
      </c>
      <c r="C38" s="5">
        <f>WEEKNUM(VentaCerdo[[#This Row],[FECHA]],2)</f>
        <v>53</v>
      </c>
      <c r="D38" s="6">
        <v>43465</v>
      </c>
      <c r="E38" s="6" t="s">
        <v>8</v>
      </c>
      <c r="F38" s="7">
        <v>167639.79999999993</v>
      </c>
      <c r="G38" s="7">
        <v>11319</v>
      </c>
      <c r="H38" s="7">
        <v>1413</v>
      </c>
      <c r="I38" s="7">
        <v>94</v>
      </c>
      <c r="J38" s="8">
        <v>4658870.0399999972</v>
      </c>
      <c r="K38" s="8">
        <v>3685711.5909999982</v>
      </c>
      <c r="L38" s="7">
        <v>310</v>
      </c>
      <c r="M38" s="7">
        <v>10</v>
      </c>
      <c r="O38">
        <f>YEAR(NC[[#This Row],[Fecha]])</f>
        <v>2018</v>
      </c>
      <c r="P38">
        <f>MONTH(NC[[#This Row],[Fecha]])</f>
        <v>7</v>
      </c>
      <c r="Q38">
        <f>WEEKNUM(NC[[#This Row],[Fecha]],2)</f>
        <v>26</v>
      </c>
      <c r="R38" s="6">
        <v>43282</v>
      </c>
      <c r="S38" s="7" t="s">
        <v>54</v>
      </c>
      <c r="T38" s="7" t="s">
        <v>8</v>
      </c>
      <c r="U38" s="7">
        <v>1</v>
      </c>
      <c r="V38" s="7">
        <v>0</v>
      </c>
      <c r="AG38" s="59">
        <f>YEAR(Alimento_2[[#This Row],[Fecha]])</f>
        <v>2018</v>
      </c>
      <c r="AH38" s="59">
        <f>MONTH(Alimento_2[[#This Row],[Fecha]])</f>
        <v>9</v>
      </c>
      <c r="AI38" s="59">
        <f>WEEKNUM(Alimento_2[[#This Row],[Fecha]],2)</f>
        <v>35</v>
      </c>
      <c r="AJ38" s="25">
        <v>43344</v>
      </c>
      <c r="AK38" t="s">
        <v>94</v>
      </c>
      <c r="AL38">
        <v>742613.08999999973</v>
      </c>
    </row>
    <row r="39" spans="1:38" ht="15.6" x14ac:dyDescent="0.3">
      <c r="A39" s="10">
        <f>YEAR(VentaCerdo[[#This Row],[FECHA]])</f>
        <v>2018</v>
      </c>
      <c r="B39" s="5">
        <f>MONTH(VentaCerdo[[#This Row],[FECHA]])</f>
        <v>12</v>
      </c>
      <c r="C39" s="5">
        <f>WEEKNUM(VentaCerdo[[#This Row],[FECHA]],2)</f>
        <v>53</v>
      </c>
      <c r="D39" s="6">
        <v>43465</v>
      </c>
      <c r="E39" s="6" t="s">
        <v>10</v>
      </c>
      <c r="F39" s="7">
        <v>45142.5</v>
      </c>
      <c r="G39" s="7">
        <v>565.5</v>
      </c>
      <c r="H39" s="7">
        <v>255</v>
      </c>
      <c r="I39" s="7">
        <v>4</v>
      </c>
      <c r="J39" s="8">
        <v>938447.84999999986</v>
      </c>
      <c r="K39" s="8">
        <v>678150.25999999989</v>
      </c>
      <c r="L39" s="7">
        <v>47</v>
      </c>
      <c r="M39" s="7">
        <v>2</v>
      </c>
      <c r="O39">
        <f>YEAR(NC[[#This Row],[Fecha]])</f>
        <v>2018</v>
      </c>
      <c r="P39">
        <f>MONTH(NC[[#This Row],[Fecha]])</f>
        <v>9</v>
      </c>
      <c r="Q39">
        <f>WEEKNUM(NC[[#This Row],[Fecha]],2)</f>
        <v>35</v>
      </c>
      <c r="R39" s="6">
        <v>43344</v>
      </c>
      <c r="S39" s="7" t="s">
        <v>54</v>
      </c>
      <c r="T39" s="7" t="s">
        <v>8</v>
      </c>
      <c r="U39" s="7">
        <v>420</v>
      </c>
      <c r="V39" s="7">
        <v>953031.82299999997</v>
      </c>
      <c r="AG39" s="59">
        <f>YEAR(Alimento_2[[#This Row],[Fecha]])</f>
        <v>2018</v>
      </c>
      <c r="AH39" s="59">
        <f>MONTH(Alimento_2[[#This Row],[Fecha]])</f>
        <v>10</v>
      </c>
      <c r="AI39" s="59">
        <f>WEEKNUM(Alimento_2[[#This Row],[Fecha]],2)</f>
        <v>40</v>
      </c>
      <c r="AJ39" s="25">
        <v>43374</v>
      </c>
      <c r="AK39" t="s">
        <v>94</v>
      </c>
      <c r="AL39">
        <v>811100.33000000042</v>
      </c>
    </row>
    <row r="40" spans="1:38" ht="15.6" x14ac:dyDescent="0.3">
      <c r="A40" s="10">
        <f>YEAR(VentaCerdo[[#This Row],[FECHA]])</f>
        <v>2019</v>
      </c>
      <c r="B40" s="5">
        <f>MONTH(VentaCerdo[[#This Row],[FECHA]])</f>
        <v>1</v>
      </c>
      <c r="C40" s="5">
        <f>WEEKNUM(VentaCerdo[[#This Row],[FECHA]],2)</f>
        <v>1</v>
      </c>
      <c r="D40" s="6">
        <v>43466</v>
      </c>
      <c r="E40" s="6" t="s">
        <v>7</v>
      </c>
      <c r="F40" s="7">
        <v>58399.199999999997</v>
      </c>
      <c r="G40" s="7">
        <v>406.5</v>
      </c>
      <c r="H40" s="7">
        <v>551</v>
      </c>
      <c r="I40" s="7">
        <v>4</v>
      </c>
      <c r="J40" s="8">
        <v>1741606.55</v>
      </c>
      <c r="K40" s="8">
        <v>1537241.1819999991</v>
      </c>
      <c r="L40" s="7">
        <v>154</v>
      </c>
      <c r="M40" s="7">
        <v>2</v>
      </c>
      <c r="O40">
        <f>YEAR(NC[[#This Row],[Fecha]])</f>
        <v>2018</v>
      </c>
      <c r="P40">
        <f>MONTH(NC[[#This Row],[Fecha]])</f>
        <v>10</v>
      </c>
      <c r="Q40">
        <f>WEEKNUM(NC[[#This Row],[Fecha]],2)</f>
        <v>40</v>
      </c>
      <c r="R40" s="6">
        <v>43374</v>
      </c>
      <c r="S40" s="7" t="s">
        <v>54</v>
      </c>
      <c r="T40" s="7" t="s">
        <v>8</v>
      </c>
      <c r="U40" s="7">
        <v>382</v>
      </c>
      <c r="V40" s="7">
        <v>1039832.4199999999</v>
      </c>
      <c r="AG40" s="59">
        <f>YEAR(Alimento_2[[#This Row],[Fecha]])</f>
        <v>2018</v>
      </c>
      <c r="AH40" s="59">
        <f>MONTH(Alimento_2[[#This Row],[Fecha]])</f>
        <v>1</v>
      </c>
      <c r="AI40" s="59">
        <f>WEEKNUM(Alimento_2[[#This Row],[Fecha]],2)</f>
        <v>1</v>
      </c>
      <c r="AJ40" s="25">
        <v>43101</v>
      </c>
      <c r="AK40" t="s">
        <v>96</v>
      </c>
      <c r="AL40">
        <v>266123.98999999993</v>
      </c>
    </row>
    <row r="41" spans="1:38" ht="15.6" x14ac:dyDescent="0.3">
      <c r="A41" s="10">
        <f>YEAR(VentaCerdo[[#This Row],[FECHA]])</f>
        <v>2019</v>
      </c>
      <c r="B41" s="5">
        <f>MONTH(VentaCerdo[[#This Row],[FECHA]])</f>
        <v>1</v>
      </c>
      <c r="C41" s="5">
        <f>WEEKNUM(VentaCerdo[[#This Row],[FECHA]],2)</f>
        <v>1</v>
      </c>
      <c r="D41" s="6">
        <v>43466</v>
      </c>
      <c r="E41" s="6" t="s">
        <v>8</v>
      </c>
      <c r="F41" s="7">
        <v>160673.20000000001</v>
      </c>
      <c r="G41" s="7">
        <v>2904.7999999999997</v>
      </c>
      <c r="H41" s="7">
        <v>1545</v>
      </c>
      <c r="I41" s="7">
        <v>26</v>
      </c>
      <c r="J41" s="8">
        <v>4736639.8999999994</v>
      </c>
      <c r="K41" s="8">
        <v>4150732.9329999965</v>
      </c>
      <c r="L41" s="7">
        <v>302</v>
      </c>
      <c r="M41" s="7">
        <v>4</v>
      </c>
      <c r="O41">
        <f>YEAR(NC[[#This Row],[Fecha]])</f>
        <v>2018</v>
      </c>
      <c r="P41">
        <f>MONTH(NC[[#This Row],[Fecha]])</f>
        <v>11</v>
      </c>
      <c r="Q41">
        <f>WEEKNUM(NC[[#This Row],[Fecha]],2)</f>
        <v>44</v>
      </c>
      <c r="R41" s="6">
        <v>43405</v>
      </c>
      <c r="S41" s="7" t="s">
        <v>54</v>
      </c>
      <c r="T41" s="7" t="s">
        <v>8</v>
      </c>
      <c r="U41" s="7">
        <v>3</v>
      </c>
      <c r="V41" s="7">
        <v>0</v>
      </c>
      <c r="AG41" s="59">
        <f>YEAR(Alimento_2[[#This Row],[Fecha]])</f>
        <v>2018</v>
      </c>
      <c r="AH41" s="59">
        <f>MONTH(Alimento_2[[#This Row],[Fecha]])</f>
        <v>2</v>
      </c>
      <c r="AI41" s="59">
        <f>WEEKNUM(Alimento_2[[#This Row],[Fecha]],2)</f>
        <v>5</v>
      </c>
      <c r="AJ41" s="25">
        <v>43132</v>
      </c>
      <c r="AK41" t="s">
        <v>96</v>
      </c>
      <c r="AL41">
        <v>209707.31</v>
      </c>
    </row>
    <row r="42" spans="1:38" ht="15.6" x14ac:dyDescent="0.3">
      <c r="A42" s="10">
        <f>YEAR(VentaCerdo[[#This Row],[FECHA]])</f>
        <v>2019</v>
      </c>
      <c r="B42" s="5">
        <f>MONTH(VentaCerdo[[#This Row],[FECHA]])</f>
        <v>1</v>
      </c>
      <c r="C42" s="5">
        <f>WEEKNUM(VentaCerdo[[#This Row],[FECHA]],2)</f>
        <v>1</v>
      </c>
      <c r="D42" s="6">
        <v>43466</v>
      </c>
      <c r="E42" s="6" t="s">
        <v>10</v>
      </c>
      <c r="F42" s="7">
        <v>4028.5</v>
      </c>
      <c r="G42" s="7">
        <v>0</v>
      </c>
      <c r="H42" s="7">
        <v>36</v>
      </c>
      <c r="I42" s="7">
        <v>0</v>
      </c>
      <c r="J42" s="8">
        <v>124990.25</v>
      </c>
      <c r="K42" s="8">
        <v>83524.971999999994</v>
      </c>
      <c r="L42" s="7">
        <v>17</v>
      </c>
      <c r="M42" s="7">
        <v>0</v>
      </c>
      <c r="O42">
        <f>YEAR(NC[[#This Row],[Fecha]])</f>
        <v>2018</v>
      </c>
      <c r="P42">
        <f>MONTH(NC[[#This Row],[Fecha]])</f>
        <v>12</v>
      </c>
      <c r="Q42">
        <f>WEEKNUM(NC[[#This Row],[Fecha]],2)</f>
        <v>48</v>
      </c>
      <c r="R42" s="6">
        <v>43435</v>
      </c>
      <c r="S42" s="7" t="s">
        <v>54</v>
      </c>
      <c r="T42" s="7" t="s">
        <v>8</v>
      </c>
      <c r="U42" s="7">
        <v>2</v>
      </c>
      <c r="V42" s="7">
        <v>0</v>
      </c>
      <c r="AG42" s="59">
        <f>YEAR(Alimento_2[[#This Row],[Fecha]])</f>
        <v>2018</v>
      </c>
      <c r="AH42" s="59">
        <f>MONTH(Alimento_2[[#This Row],[Fecha]])</f>
        <v>3</v>
      </c>
      <c r="AI42" s="59">
        <f>WEEKNUM(Alimento_2[[#This Row],[Fecha]],2)</f>
        <v>9</v>
      </c>
      <c r="AJ42" s="25">
        <v>43160</v>
      </c>
      <c r="AK42" t="s">
        <v>96</v>
      </c>
      <c r="AL42">
        <v>267028.59999999998</v>
      </c>
    </row>
    <row r="43" spans="1:38" ht="15.6" x14ac:dyDescent="0.3">
      <c r="A43" s="10">
        <f>YEAR(VentaCerdo[[#This Row],[FECHA]])</f>
        <v>2019</v>
      </c>
      <c r="B43" s="5">
        <f>MONTH(VentaCerdo[[#This Row],[FECHA]])</f>
        <v>2</v>
      </c>
      <c r="C43" s="5">
        <f>WEEKNUM(VentaCerdo[[#This Row],[FECHA]],2)</f>
        <v>5</v>
      </c>
      <c r="D43" s="6">
        <v>43497</v>
      </c>
      <c r="E43" s="6" t="s">
        <v>7</v>
      </c>
      <c r="F43" s="7">
        <v>35148.5</v>
      </c>
      <c r="G43" s="7">
        <v>604</v>
      </c>
      <c r="H43" s="7">
        <v>348</v>
      </c>
      <c r="I43" s="7">
        <v>6</v>
      </c>
      <c r="J43" s="8">
        <v>1055976.25</v>
      </c>
      <c r="K43" s="8">
        <v>834497.36100000027</v>
      </c>
      <c r="L43" s="7">
        <v>97</v>
      </c>
      <c r="M43" s="7">
        <v>1</v>
      </c>
      <c r="O43">
        <f>YEAR(NC[[#This Row],[Fecha]])</f>
        <v>2018</v>
      </c>
      <c r="P43">
        <f>MONTH(NC[[#This Row],[Fecha]])</f>
        <v>5</v>
      </c>
      <c r="Q43">
        <f>WEEKNUM(NC[[#This Row],[Fecha]],2)</f>
        <v>18</v>
      </c>
      <c r="R43" s="6">
        <v>43221</v>
      </c>
      <c r="S43" s="7" t="s">
        <v>57</v>
      </c>
      <c r="T43" s="7" t="s">
        <v>25</v>
      </c>
      <c r="U43" s="7">
        <v>196</v>
      </c>
      <c r="V43" s="7">
        <v>0</v>
      </c>
      <c r="AG43" s="59">
        <f>YEAR(Alimento_2[[#This Row],[Fecha]])</f>
        <v>2018</v>
      </c>
      <c r="AH43" s="59">
        <f>MONTH(Alimento_2[[#This Row],[Fecha]])</f>
        <v>4</v>
      </c>
      <c r="AI43" s="59">
        <f>WEEKNUM(Alimento_2[[#This Row],[Fecha]],2)</f>
        <v>13</v>
      </c>
      <c r="AJ43" s="25">
        <v>43191</v>
      </c>
      <c r="AK43" t="s">
        <v>96</v>
      </c>
      <c r="AL43">
        <v>381954.73</v>
      </c>
    </row>
    <row r="44" spans="1:38" ht="15.6" x14ac:dyDescent="0.3">
      <c r="A44" s="10">
        <f>YEAR(VentaCerdo[[#This Row],[FECHA]])</f>
        <v>2019</v>
      </c>
      <c r="B44" s="5">
        <f>MONTH(VentaCerdo[[#This Row],[FECHA]])</f>
        <v>2</v>
      </c>
      <c r="C44" s="5">
        <f>WEEKNUM(VentaCerdo[[#This Row],[FECHA]],2)</f>
        <v>5</v>
      </c>
      <c r="D44" s="6">
        <v>43497</v>
      </c>
      <c r="E44" s="6" t="s">
        <v>8</v>
      </c>
      <c r="F44" s="7">
        <v>73688.399999999994</v>
      </c>
      <c r="G44" s="7">
        <v>896.8</v>
      </c>
      <c r="H44" s="7">
        <v>694</v>
      </c>
      <c r="I44" s="7">
        <v>9</v>
      </c>
      <c r="J44" s="8">
        <v>2026109.9999999998</v>
      </c>
      <c r="K44" s="8">
        <v>1866988.0460000008</v>
      </c>
      <c r="L44" s="7">
        <v>171</v>
      </c>
      <c r="M44" s="7">
        <v>4</v>
      </c>
      <c r="O44">
        <f>YEAR(NC[[#This Row],[Fecha]])</f>
        <v>2018</v>
      </c>
      <c r="P44">
        <f>MONTH(NC[[#This Row],[Fecha]])</f>
        <v>6</v>
      </c>
      <c r="Q44">
        <f>WEEKNUM(NC[[#This Row],[Fecha]],2)</f>
        <v>22</v>
      </c>
      <c r="R44" s="6">
        <v>43252</v>
      </c>
      <c r="S44" s="7" t="s">
        <v>57</v>
      </c>
      <c r="T44" s="7" t="s">
        <v>25</v>
      </c>
      <c r="U44" s="7">
        <v>730</v>
      </c>
      <c r="V44" s="7">
        <v>0</v>
      </c>
      <c r="AG44" s="59">
        <f>YEAR(Alimento_2[[#This Row],[Fecha]])</f>
        <v>2018</v>
      </c>
      <c r="AH44" s="59">
        <f>MONTH(Alimento_2[[#This Row],[Fecha]])</f>
        <v>5</v>
      </c>
      <c r="AI44" s="59">
        <f>WEEKNUM(Alimento_2[[#This Row],[Fecha]],2)</f>
        <v>18</v>
      </c>
      <c r="AJ44" s="25">
        <v>43221</v>
      </c>
      <c r="AK44" t="s">
        <v>96</v>
      </c>
      <c r="AL44">
        <v>167242.08000000005</v>
      </c>
    </row>
    <row r="45" spans="1:38" ht="15.6" x14ac:dyDescent="0.3">
      <c r="A45" s="10">
        <f>YEAR(VentaCerdo[[#This Row],[FECHA]])</f>
        <v>2019</v>
      </c>
      <c r="B45" s="5">
        <f>MONTH(VentaCerdo[[#This Row],[FECHA]])</f>
        <v>2</v>
      </c>
      <c r="C45" s="5">
        <f>WEEKNUM(VentaCerdo[[#This Row],[FECHA]],2)</f>
        <v>5</v>
      </c>
      <c r="D45" s="6">
        <v>43497</v>
      </c>
      <c r="E45" s="6" t="s">
        <v>10</v>
      </c>
      <c r="F45" s="7">
        <v>240</v>
      </c>
      <c r="G45" s="7">
        <v>0</v>
      </c>
      <c r="H45" s="7">
        <v>2</v>
      </c>
      <c r="I45" s="7">
        <v>0</v>
      </c>
      <c r="J45" s="8">
        <v>7624.5</v>
      </c>
      <c r="K45" s="8">
        <v>4850.9219999999996</v>
      </c>
      <c r="L45" s="7">
        <v>2</v>
      </c>
      <c r="M45" s="7">
        <v>0</v>
      </c>
      <c r="O45">
        <f>YEAR(NC[[#This Row],[Fecha]])</f>
        <v>2019</v>
      </c>
      <c r="P45">
        <f>MONTH(NC[[#This Row],[Fecha]])</f>
        <v>1</v>
      </c>
      <c r="Q45">
        <f>WEEKNUM(NC[[#This Row],[Fecha]],2)</f>
        <v>1</v>
      </c>
      <c r="R45" s="6">
        <v>43466</v>
      </c>
      <c r="S45" s="7" t="s">
        <v>53</v>
      </c>
      <c r="T45" s="7" t="s">
        <v>10</v>
      </c>
      <c r="U45" s="7">
        <v>43</v>
      </c>
      <c r="V45" s="7">
        <v>129000</v>
      </c>
      <c r="AG45" s="59">
        <f>YEAR(Alimento_2[[#This Row],[Fecha]])</f>
        <v>2018</v>
      </c>
      <c r="AH45" s="59">
        <f>MONTH(Alimento_2[[#This Row],[Fecha]])</f>
        <v>6</v>
      </c>
      <c r="AI45" s="59">
        <f>WEEKNUM(Alimento_2[[#This Row],[Fecha]],2)</f>
        <v>22</v>
      </c>
      <c r="AJ45" s="25">
        <v>43252</v>
      </c>
      <c r="AK45" t="s">
        <v>96</v>
      </c>
      <c r="AL45">
        <v>274404.42</v>
      </c>
    </row>
    <row r="46" spans="1:38" ht="15.6" x14ac:dyDescent="0.3">
      <c r="A46" s="10">
        <f>YEAR(VentaCerdo[[#This Row],[FECHA]])</f>
        <v>2019</v>
      </c>
      <c r="B46" s="5">
        <f>MONTH(VentaCerdo[[#This Row],[FECHA]])</f>
        <v>3</v>
      </c>
      <c r="C46" s="5">
        <f>WEEKNUM(VentaCerdo[[#This Row],[FECHA]],2)</f>
        <v>9</v>
      </c>
      <c r="D46" s="6">
        <v>43525</v>
      </c>
      <c r="E46" s="6" t="s">
        <v>7</v>
      </c>
      <c r="F46" s="7">
        <v>42093.599999999999</v>
      </c>
      <c r="G46" s="7">
        <v>3057.6</v>
      </c>
      <c r="H46" s="7">
        <v>370</v>
      </c>
      <c r="I46" s="7">
        <v>10</v>
      </c>
      <c r="J46" s="8">
        <v>1193996.5</v>
      </c>
      <c r="K46" s="8">
        <v>929764.89000000025</v>
      </c>
      <c r="L46" s="7">
        <v>109</v>
      </c>
      <c r="M46" s="7">
        <v>2</v>
      </c>
      <c r="O46">
        <f>YEAR(NC[[#This Row],[Fecha]])</f>
        <v>2019</v>
      </c>
      <c r="P46">
        <f>MONTH(NC[[#This Row],[Fecha]])</f>
        <v>2</v>
      </c>
      <c r="Q46">
        <f>WEEKNUM(NC[[#This Row],[Fecha]],2)</f>
        <v>5</v>
      </c>
      <c r="R46" s="6">
        <v>43497</v>
      </c>
      <c r="S46" s="7" t="s">
        <v>53</v>
      </c>
      <c r="T46" s="7" t="s">
        <v>10</v>
      </c>
      <c r="U46" s="7">
        <v>43</v>
      </c>
      <c r="V46" s="7">
        <v>129000</v>
      </c>
      <c r="AG46" s="59">
        <f>YEAR(Alimento_2[[#This Row],[Fecha]])</f>
        <v>2018</v>
      </c>
      <c r="AH46" s="59">
        <f>MONTH(Alimento_2[[#This Row],[Fecha]])</f>
        <v>7</v>
      </c>
      <c r="AI46" s="59">
        <f>WEEKNUM(Alimento_2[[#This Row],[Fecha]],2)</f>
        <v>26</v>
      </c>
      <c r="AJ46" s="25">
        <v>43282</v>
      </c>
      <c r="AK46" t="s">
        <v>96</v>
      </c>
      <c r="AL46">
        <v>288258.49000000011</v>
      </c>
    </row>
    <row r="47" spans="1:38" ht="15.6" x14ac:dyDescent="0.3">
      <c r="A47" s="10">
        <f>YEAR(VentaCerdo[[#This Row],[FECHA]])</f>
        <v>2019</v>
      </c>
      <c r="B47" s="5">
        <f>MONTH(VentaCerdo[[#This Row],[FECHA]])</f>
        <v>3</v>
      </c>
      <c r="C47" s="5">
        <f>WEEKNUM(VentaCerdo[[#This Row],[FECHA]],2)</f>
        <v>9</v>
      </c>
      <c r="D47" s="6">
        <v>43525</v>
      </c>
      <c r="E47" s="6" t="s">
        <v>8</v>
      </c>
      <c r="F47" s="7">
        <v>95406.60000000002</v>
      </c>
      <c r="G47" s="7">
        <v>1066.4000000000001</v>
      </c>
      <c r="H47" s="7">
        <v>940</v>
      </c>
      <c r="I47" s="7">
        <v>10</v>
      </c>
      <c r="J47" s="8">
        <v>2836584.1999999997</v>
      </c>
      <c r="K47" s="8">
        <v>2440657.6720000035</v>
      </c>
      <c r="L47" s="7">
        <v>240</v>
      </c>
      <c r="M47" s="7">
        <v>5</v>
      </c>
      <c r="O47">
        <f>YEAR(NC[[#This Row],[Fecha]])</f>
        <v>2019</v>
      </c>
      <c r="P47">
        <f>MONTH(NC[[#This Row],[Fecha]])</f>
        <v>3</v>
      </c>
      <c r="Q47">
        <f>WEEKNUM(NC[[#This Row],[Fecha]],2)</f>
        <v>9</v>
      </c>
      <c r="R47" s="6">
        <v>43525</v>
      </c>
      <c r="S47" s="7" t="s">
        <v>53</v>
      </c>
      <c r="T47" s="7" t="s">
        <v>10</v>
      </c>
      <c r="U47" s="7">
        <v>2</v>
      </c>
      <c r="V47" s="7">
        <v>6000</v>
      </c>
      <c r="AG47" s="59">
        <f>YEAR(Alimento_2[[#This Row],[Fecha]])</f>
        <v>2018</v>
      </c>
      <c r="AH47" s="59">
        <f>MONTH(Alimento_2[[#This Row],[Fecha]])</f>
        <v>8</v>
      </c>
      <c r="AI47" s="59">
        <f>WEEKNUM(Alimento_2[[#This Row],[Fecha]],2)</f>
        <v>31</v>
      </c>
      <c r="AJ47" s="25">
        <v>43313</v>
      </c>
      <c r="AK47" t="s">
        <v>96</v>
      </c>
      <c r="AL47">
        <v>333892.77999999985</v>
      </c>
    </row>
    <row r="48" spans="1:38" ht="15.6" x14ac:dyDescent="0.3">
      <c r="A48" s="10">
        <f>YEAR(VentaCerdo[[#This Row],[FECHA]])</f>
        <v>2019</v>
      </c>
      <c r="B48" s="5">
        <f>MONTH(VentaCerdo[[#This Row],[FECHA]])</f>
        <v>3</v>
      </c>
      <c r="C48" s="5">
        <f>WEEKNUM(VentaCerdo[[#This Row],[FECHA]],2)</f>
        <v>9</v>
      </c>
      <c r="D48" s="6">
        <v>43525</v>
      </c>
      <c r="E48" s="6" t="s">
        <v>10</v>
      </c>
      <c r="F48" s="7">
        <v>1800</v>
      </c>
      <c r="G48" s="7">
        <v>0</v>
      </c>
      <c r="H48" s="7">
        <v>16</v>
      </c>
      <c r="I48" s="7">
        <v>0</v>
      </c>
      <c r="J48" s="8">
        <v>58804.5</v>
      </c>
      <c r="K48" s="8">
        <v>32800.751000000004</v>
      </c>
      <c r="L48" s="7">
        <v>6</v>
      </c>
      <c r="M48" s="7">
        <v>0</v>
      </c>
      <c r="O48">
        <f>YEAR(NC[[#This Row],[Fecha]])</f>
        <v>2019</v>
      </c>
      <c r="P48">
        <f>MONTH(NC[[#This Row],[Fecha]])</f>
        <v>4</v>
      </c>
      <c r="Q48">
        <f>WEEKNUM(NC[[#This Row],[Fecha]],2)</f>
        <v>14</v>
      </c>
      <c r="R48" s="6">
        <v>43556</v>
      </c>
      <c r="S48" s="7" t="s">
        <v>53</v>
      </c>
      <c r="T48" s="7" t="s">
        <v>10</v>
      </c>
      <c r="U48" s="7">
        <v>54</v>
      </c>
      <c r="V48" s="7">
        <v>162000</v>
      </c>
      <c r="AG48" s="59">
        <f>YEAR(Alimento_2[[#This Row],[Fecha]])</f>
        <v>2018</v>
      </c>
      <c r="AH48" s="59">
        <f>MONTH(Alimento_2[[#This Row],[Fecha]])</f>
        <v>9</v>
      </c>
      <c r="AI48" s="59">
        <f>WEEKNUM(Alimento_2[[#This Row],[Fecha]],2)</f>
        <v>35</v>
      </c>
      <c r="AJ48" s="25">
        <v>43344</v>
      </c>
      <c r="AK48" t="s">
        <v>96</v>
      </c>
      <c r="AL48">
        <v>202819.54</v>
      </c>
    </row>
    <row r="49" spans="1:38" ht="15.6" x14ac:dyDescent="0.3">
      <c r="A49" s="10">
        <f>YEAR(VentaCerdo[[#This Row],[FECHA]])</f>
        <v>2019</v>
      </c>
      <c r="B49" s="5">
        <f>MONTH(VentaCerdo[[#This Row],[FECHA]])</f>
        <v>4</v>
      </c>
      <c r="C49" s="5">
        <f>WEEKNUM(VentaCerdo[[#This Row],[FECHA]],2)</f>
        <v>14</v>
      </c>
      <c r="D49" s="6">
        <v>43556</v>
      </c>
      <c r="E49" s="6" t="s">
        <v>7</v>
      </c>
      <c r="F49" s="7">
        <v>33580.5</v>
      </c>
      <c r="G49" s="7">
        <v>302.5</v>
      </c>
      <c r="H49" s="7">
        <v>302</v>
      </c>
      <c r="I49" s="7">
        <v>3</v>
      </c>
      <c r="J49" s="8">
        <v>1009063</v>
      </c>
      <c r="K49" s="8">
        <v>717602.80899999954</v>
      </c>
      <c r="L49" s="7">
        <v>104</v>
      </c>
      <c r="M49" s="7">
        <v>3</v>
      </c>
      <c r="O49">
        <f>YEAR(NC[[#This Row],[Fecha]])</f>
        <v>2019</v>
      </c>
      <c r="P49">
        <f>MONTH(NC[[#This Row],[Fecha]])</f>
        <v>5</v>
      </c>
      <c r="Q49">
        <f>WEEKNUM(NC[[#This Row],[Fecha]],2)</f>
        <v>18</v>
      </c>
      <c r="R49" s="6">
        <v>43586</v>
      </c>
      <c r="S49" s="7" t="s">
        <v>53</v>
      </c>
      <c r="T49" s="7" t="s">
        <v>10</v>
      </c>
      <c r="U49" s="7">
        <v>55</v>
      </c>
      <c r="V49" s="7">
        <v>165000</v>
      </c>
      <c r="AG49" s="59">
        <f>YEAR(Alimento_2[[#This Row],[Fecha]])</f>
        <v>2018</v>
      </c>
      <c r="AH49" s="59">
        <f>MONTH(Alimento_2[[#This Row],[Fecha]])</f>
        <v>10</v>
      </c>
      <c r="AI49" s="59">
        <f>WEEKNUM(Alimento_2[[#This Row],[Fecha]],2)</f>
        <v>40</v>
      </c>
      <c r="AJ49" s="25">
        <v>43374</v>
      </c>
      <c r="AK49" t="s">
        <v>96</v>
      </c>
      <c r="AL49">
        <v>346358.84</v>
      </c>
    </row>
    <row r="50" spans="1:38" ht="15.6" x14ac:dyDescent="0.3">
      <c r="A50" s="10">
        <f>YEAR(VentaCerdo[[#This Row],[FECHA]])</f>
        <v>2019</v>
      </c>
      <c r="B50" s="5">
        <f>MONTH(VentaCerdo[[#This Row],[FECHA]])</f>
        <v>4</v>
      </c>
      <c r="C50" s="5">
        <f>WEEKNUM(VentaCerdo[[#This Row],[FECHA]],2)</f>
        <v>14</v>
      </c>
      <c r="D50" s="6">
        <v>43556</v>
      </c>
      <c r="E50" s="6" t="s">
        <v>8</v>
      </c>
      <c r="F50" s="7">
        <v>97133.400000000038</v>
      </c>
      <c r="G50" s="7">
        <v>3946</v>
      </c>
      <c r="H50" s="7">
        <v>896</v>
      </c>
      <c r="I50" s="7">
        <v>38</v>
      </c>
      <c r="J50" s="8">
        <v>2760763.8000000003</v>
      </c>
      <c r="K50" s="8">
        <v>2394947.2949999995</v>
      </c>
      <c r="L50" s="7">
        <v>203</v>
      </c>
      <c r="M50" s="7">
        <v>8</v>
      </c>
      <c r="O50">
        <f>YEAR(NC[[#This Row],[Fecha]])</f>
        <v>2019</v>
      </c>
      <c r="P50">
        <f>MONTH(NC[[#This Row],[Fecha]])</f>
        <v>6</v>
      </c>
      <c r="Q50">
        <f>WEEKNUM(NC[[#This Row],[Fecha]],2)</f>
        <v>22</v>
      </c>
      <c r="R50" s="6">
        <v>43617</v>
      </c>
      <c r="S50" s="7" t="s">
        <v>53</v>
      </c>
      <c r="T50" s="7" t="s">
        <v>10</v>
      </c>
      <c r="U50" s="7">
        <v>40</v>
      </c>
      <c r="V50" s="7">
        <v>120000</v>
      </c>
      <c r="AG50" s="59">
        <f>YEAR(Alimento_2[[#This Row],[Fecha]])</f>
        <v>2018</v>
      </c>
      <c r="AH50" s="59">
        <f>MONTH(Alimento_2[[#This Row],[Fecha]])</f>
        <v>11</v>
      </c>
      <c r="AI50" s="59">
        <f>WEEKNUM(Alimento_2[[#This Row],[Fecha]],2)</f>
        <v>44</v>
      </c>
      <c r="AJ50" s="25">
        <v>43405</v>
      </c>
      <c r="AK50" t="s">
        <v>96</v>
      </c>
      <c r="AL50">
        <v>321148.15999999997</v>
      </c>
    </row>
    <row r="51" spans="1:38" ht="15.6" x14ac:dyDescent="0.3">
      <c r="A51" s="10">
        <f>YEAR(VentaCerdo[[#This Row],[FECHA]])</f>
        <v>2019</v>
      </c>
      <c r="B51" s="5">
        <f>MONTH(VentaCerdo[[#This Row],[FECHA]])</f>
        <v>4</v>
      </c>
      <c r="C51" s="5">
        <f>WEEKNUM(VentaCerdo[[#This Row],[FECHA]],2)</f>
        <v>14</v>
      </c>
      <c r="D51" s="6">
        <v>43556</v>
      </c>
      <c r="E51" s="6" t="s">
        <v>10</v>
      </c>
      <c r="F51" s="7">
        <v>918.7</v>
      </c>
      <c r="G51" s="7">
        <v>0</v>
      </c>
      <c r="H51" s="7">
        <v>6</v>
      </c>
      <c r="I51" s="7">
        <v>0</v>
      </c>
      <c r="J51" s="8">
        <v>28875.3</v>
      </c>
      <c r="K51" s="8">
        <v>15953.273999999999</v>
      </c>
      <c r="L51" s="7">
        <v>6</v>
      </c>
      <c r="M51" s="7">
        <v>0</v>
      </c>
      <c r="O51">
        <f>YEAR(NC[[#This Row],[Fecha]])</f>
        <v>2019</v>
      </c>
      <c r="P51">
        <f>MONTH(NC[[#This Row],[Fecha]])</f>
        <v>7</v>
      </c>
      <c r="Q51">
        <f>WEEKNUM(NC[[#This Row],[Fecha]],2)</f>
        <v>27</v>
      </c>
      <c r="R51" s="6">
        <v>43647</v>
      </c>
      <c r="S51" s="7" t="s">
        <v>53</v>
      </c>
      <c r="T51" s="7" t="s">
        <v>10</v>
      </c>
      <c r="U51" s="7">
        <v>43</v>
      </c>
      <c r="V51" s="7">
        <v>129000</v>
      </c>
      <c r="AG51" s="59">
        <f>YEAR(Alimento_2[[#This Row],[Fecha]])</f>
        <v>2018</v>
      </c>
      <c r="AH51" s="59">
        <f>MONTH(Alimento_2[[#This Row],[Fecha]])</f>
        <v>1</v>
      </c>
      <c r="AI51" s="59">
        <f>WEEKNUM(Alimento_2[[#This Row],[Fecha]],2)</f>
        <v>1</v>
      </c>
      <c r="AJ51" s="25">
        <v>43101</v>
      </c>
      <c r="AK51" t="s">
        <v>165</v>
      </c>
      <c r="AL51">
        <v>149956.76</v>
      </c>
    </row>
    <row r="52" spans="1:38" ht="15.6" x14ac:dyDescent="0.3">
      <c r="A52" s="10">
        <f>YEAR(VentaCerdo[[#This Row],[FECHA]])</f>
        <v>2019</v>
      </c>
      <c r="B52" s="5">
        <f>MONTH(VentaCerdo[[#This Row],[FECHA]])</f>
        <v>5</v>
      </c>
      <c r="C52" s="5">
        <f>WEEKNUM(VentaCerdo[[#This Row],[FECHA]],2)</f>
        <v>18</v>
      </c>
      <c r="D52" s="6">
        <v>43586</v>
      </c>
      <c r="E52" s="6" t="s">
        <v>7</v>
      </c>
      <c r="F52" s="7">
        <v>52592.5</v>
      </c>
      <c r="G52" s="7">
        <v>1209.5</v>
      </c>
      <c r="H52" s="7">
        <v>497</v>
      </c>
      <c r="I52" s="7">
        <v>10</v>
      </c>
      <c r="J52" s="8">
        <v>1631637.3</v>
      </c>
      <c r="K52" s="8">
        <v>1231845.8269999996</v>
      </c>
      <c r="L52" s="7">
        <v>140</v>
      </c>
      <c r="M52" s="7">
        <v>4</v>
      </c>
      <c r="O52">
        <f>YEAR(NC[[#This Row],[Fecha]])</f>
        <v>2019</v>
      </c>
      <c r="P52">
        <f>MONTH(NC[[#This Row],[Fecha]])</f>
        <v>8</v>
      </c>
      <c r="Q52">
        <f>WEEKNUM(NC[[#This Row],[Fecha]],2)</f>
        <v>31</v>
      </c>
      <c r="R52" s="6">
        <v>43678</v>
      </c>
      <c r="S52" s="7" t="s">
        <v>53</v>
      </c>
      <c r="T52" s="7" t="s">
        <v>10</v>
      </c>
      <c r="U52" s="7">
        <v>4</v>
      </c>
      <c r="V52" s="7">
        <v>12000</v>
      </c>
      <c r="AG52" s="59">
        <f>YEAR(Alimento_2[[#This Row],[Fecha]])</f>
        <v>2018</v>
      </c>
      <c r="AH52" s="59">
        <f>MONTH(Alimento_2[[#This Row],[Fecha]])</f>
        <v>3</v>
      </c>
      <c r="AI52" s="59">
        <f>WEEKNUM(Alimento_2[[#This Row],[Fecha]],2)</f>
        <v>9</v>
      </c>
      <c r="AJ52" s="25">
        <v>43160</v>
      </c>
      <c r="AK52" t="s">
        <v>165</v>
      </c>
      <c r="AL52">
        <v>134542.87000000002</v>
      </c>
    </row>
    <row r="53" spans="1:38" ht="15.6" x14ac:dyDescent="0.3">
      <c r="A53" s="10">
        <f>YEAR(VentaCerdo[[#This Row],[FECHA]])</f>
        <v>2019</v>
      </c>
      <c r="B53" s="5">
        <f>MONTH(VentaCerdo[[#This Row],[FECHA]])</f>
        <v>5</v>
      </c>
      <c r="C53" s="5">
        <f>WEEKNUM(VentaCerdo[[#This Row],[FECHA]],2)</f>
        <v>18</v>
      </c>
      <c r="D53" s="6">
        <v>43586</v>
      </c>
      <c r="E53" s="6" t="s">
        <v>8</v>
      </c>
      <c r="F53" s="7">
        <v>110408.8</v>
      </c>
      <c r="G53" s="7">
        <v>1673.4</v>
      </c>
      <c r="H53" s="7">
        <v>1008</v>
      </c>
      <c r="I53" s="7">
        <v>16</v>
      </c>
      <c r="J53" s="8">
        <v>3422541.2499999991</v>
      </c>
      <c r="K53" s="8">
        <v>2676440.0980000002</v>
      </c>
      <c r="L53" s="7">
        <v>242</v>
      </c>
      <c r="M53" s="7">
        <v>6</v>
      </c>
      <c r="O53">
        <f>YEAR(NC[[#This Row],[Fecha]])</f>
        <v>2019</v>
      </c>
      <c r="P53">
        <f>MONTH(NC[[#This Row],[Fecha]])</f>
        <v>9</v>
      </c>
      <c r="Q53">
        <f>WEEKNUM(NC[[#This Row],[Fecha]],2)</f>
        <v>35</v>
      </c>
      <c r="R53" s="6">
        <v>43709</v>
      </c>
      <c r="S53" s="7" t="s">
        <v>53</v>
      </c>
      <c r="T53" s="7" t="s">
        <v>10</v>
      </c>
      <c r="U53" s="7">
        <v>6</v>
      </c>
      <c r="V53" s="7">
        <v>18000</v>
      </c>
      <c r="AG53" s="59">
        <f>YEAR(Alimento_2[[#This Row],[Fecha]])</f>
        <v>2018</v>
      </c>
      <c r="AH53" s="59">
        <f>MONTH(Alimento_2[[#This Row],[Fecha]])</f>
        <v>5</v>
      </c>
      <c r="AI53" s="59">
        <f>WEEKNUM(Alimento_2[[#This Row],[Fecha]],2)</f>
        <v>18</v>
      </c>
      <c r="AJ53" s="25">
        <v>43221</v>
      </c>
      <c r="AK53" t="s">
        <v>165</v>
      </c>
      <c r="AL53">
        <v>137566.69999999995</v>
      </c>
    </row>
    <row r="54" spans="1:38" ht="15.6" x14ac:dyDescent="0.3">
      <c r="A54" s="10">
        <f>YEAR(VentaCerdo[[#This Row],[FECHA]])</f>
        <v>2019</v>
      </c>
      <c r="B54" s="5">
        <f>MONTH(VentaCerdo[[#This Row],[FECHA]])</f>
        <v>5</v>
      </c>
      <c r="C54" s="5">
        <f>WEEKNUM(VentaCerdo[[#This Row],[FECHA]],2)</f>
        <v>18</v>
      </c>
      <c r="D54" s="6">
        <v>43586</v>
      </c>
      <c r="E54" s="6" t="s">
        <v>10</v>
      </c>
      <c r="F54" s="7">
        <v>23187.399999999998</v>
      </c>
      <c r="G54" s="7">
        <v>1040</v>
      </c>
      <c r="H54" s="7">
        <v>92</v>
      </c>
      <c r="I54" s="7">
        <v>10</v>
      </c>
      <c r="J54" s="8">
        <v>270720.2</v>
      </c>
      <c r="K54" s="8">
        <v>171230.39</v>
      </c>
      <c r="L54" s="7">
        <v>14</v>
      </c>
      <c r="M54" s="7">
        <v>1</v>
      </c>
      <c r="O54">
        <f>YEAR(NC[[#This Row],[Fecha]])</f>
        <v>2019</v>
      </c>
      <c r="P54">
        <f>MONTH(NC[[#This Row],[Fecha]])</f>
        <v>10</v>
      </c>
      <c r="Q54">
        <f>WEEKNUM(NC[[#This Row],[Fecha]],2)</f>
        <v>40</v>
      </c>
      <c r="R54" s="6">
        <v>43739</v>
      </c>
      <c r="S54" s="7" t="s">
        <v>53</v>
      </c>
      <c r="T54" s="7" t="s">
        <v>10</v>
      </c>
      <c r="U54" s="7">
        <v>53</v>
      </c>
      <c r="V54" s="7">
        <v>159000</v>
      </c>
      <c r="AG54" s="59">
        <f>YEAR(Alimento_2[[#This Row],[Fecha]])</f>
        <v>2018</v>
      </c>
      <c r="AH54" s="59">
        <f>MONTH(Alimento_2[[#This Row],[Fecha]])</f>
        <v>6</v>
      </c>
      <c r="AI54" s="59">
        <f>WEEKNUM(Alimento_2[[#This Row],[Fecha]],2)</f>
        <v>22</v>
      </c>
      <c r="AJ54" s="25">
        <v>43252</v>
      </c>
      <c r="AK54" t="s">
        <v>165</v>
      </c>
      <c r="AL54">
        <v>171647.16</v>
      </c>
    </row>
    <row r="55" spans="1:38" ht="15.6" x14ac:dyDescent="0.3">
      <c r="A55" s="10">
        <f>YEAR(VentaCerdo[[#This Row],[FECHA]])</f>
        <v>2019</v>
      </c>
      <c r="B55" s="5">
        <f>MONTH(VentaCerdo[[#This Row],[FECHA]])</f>
        <v>6</v>
      </c>
      <c r="C55" s="5">
        <f>WEEKNUM(VentaCerdo[[#This Row],[FECHA]],2)</f>
        <v>22</v>
      </c>
      <c r="D55" s="6">
        <v>43617</v>
      </c>
      <c r="E55" s="6" t="s">
        <v>7</v>
      </c>
      <c r="F55" s="7">
        <v>48116.5</v>
      </c>
      <c r="G55" s="7">
        <v>1007.5</v>
      </c>
      <c r="H55" s="7">
        <v>456</v>
      </c>
      <c r="I55" s="7">
        <v>9</v>
      </c>
      <c r="J55" s="8">
        <v>1664080.25</v>
      </c>
      <c r="K55" s="8">
        <v>1192137.7100000002</v>
      </c>
      <c r="L55" s="7">
        <v>129</v>
      </c>
      <c r="M55" s="7">
        <v>4</v>
      </c>
      <c r="O55">
        <f>YEAR(NC[[#This Row],[Fecha]])</f>
        <v>2019</v>
      </c>
      <c r="P55">
        <f>MONTH(NC[[#This Row],[Fecha]])</f>
        <v>11</v>
      </c>
      <c r="Q55">
        <f>WEEKNUM(NC[[#This Row],[Fecha]],2)</f>
        <v>44</v>
      </c>
      <c r="R55" s="6">
        <v>43770</v>
      </c>
      <c r="S55" s="7" t="s">
        <v>53</v>
      </c>
      <c r="T55" s="7" t="s">
        <v>10</v>
      </c>
      <c r="U55" s="7">
        <v>1</v>
      </c>
      <c r="V55" s="7">
        <v>3000</v>
      </c>
      <c r="AG55" s="59">
        <f>YEAR(Alimento_2[[#This Row],[Fecha]])</f>
        <v>2018</v>
      </c>
      <c r="AH55" s="59">
        <f>MONTH(Alimento_2[[#This Row],[Fecha]])</f>
        <v>7</v>
      </c>
      <c r="AI55" s="59">
        <f>WEEKNUM(Alimento_2[[#This Row],[Fecha]],2)</f>
        <v>26</v>
      </c>
      <c r="AJ55" s="25">
        <v>43282</v>
      </c>
      <c r="AK55" t="s">
        <v>165</v>
      </c>
      <c r="AL55">
        <v>227216.24999999997</v>
      </c>
    </row>
    <row r="56" spans="1:38" ht="15.6" x14ac:dyDescent="0.3">
      <c r="A56" s="10">
        <f>YEAR(VentaCerdo[[#This Row],[FECHA]])</f>
        <v>2019</v>
      </c>
      <c r="B56" s="5">
        <f>MONTH(VentaCerdo[[#This Row],[FECHA]])</f>
        <v>6</v>
      </c>
      <c r="C56" s="5">
        <f>WEEKNUM(VentaCerdo[[#This Row],[FECHA]],2)</f>
        <v>22</v>
      </c>
      <c r="D56" s="6">
        <v>43617</v>
      </c>
      <c r="E56" s="6" t="s">
        <v>8</v>
      </c>
      <c r="F56" s="7">
        <v>94205.8</v>
      </c>
      <c r="G56" s="7">
        <v>4706</v>
      </c>
      <c r="H56" s="7">
        <v>851</v>
      </c>
      <c r="I56" s="7">
        <v>43</v>
      </c>
      <c r="J56" s="8">
        <v>3154076.8999999994</v>
      </c>
      <c r="K56" s="8">
        <v>2278041.6889999988</v>
      </c>
      <c r="L56" s="7">
        <v>189</v>
      </c>
      <c r="M56" s="7">
        <v>3</v>
      </c>
      <c r="O56">
        <f>YEAR(NC[[#This Row],[Fecha]])</f>
        <v>2019</v>
      </c>
      <c r="P56">
        <f>MONTH(NC[[#This Row],[Fecha]])</f>
        <v>12</v>
      </c>
      <c r="Q56">
        <f>WEEKNUM(NC[[#This Row],[Fecha]],2)</f>
        <v>49</v>
      </c>
      <c r="R56" s="6">
        <v>43801</v>
      </c>
      <c r="S56" s="7" t="s">
        <v>53</v>
      </c>
      <c r="T56" s="7" t="s">
        <v>10</v>
      </c>
      <c r="U56" s="7">
        <v>45</v>
      </c>
      <c r="V56" s="7">
        <v>135000</v>
      </c>
      <c r="AG56" s="59">
        <f>YEAR(Alimento_2[[#This Row],[Fecha]])</f>
        <v>2018</v>
      </c>
      <c r="AH56" s="59">
        <f>MONTH(Alimento_2[[#This Row],[Fecha]])</f>
        <v>8</v>
      </c>
      <c r="AI56" s="59">
        <f>WEEKNUM(Alimento_2[[#This Row],[Fecha]],2)</f>
        <v>31</v>
      </c>
      <c r="AJ56" s="25">
        <v>43313</v>
      </c>
      <c r="AK56" t="s">
        <v>165</v>
      </c>
      <c r="AL56">
        <v>185419.32999999996</v>
      </c>
    </row>
    <row r="57" spans="1:38" ht="15.6" x14ac:dyDescent="0.3">
      <c r="A57" s="10">
        <f>YEAR(VentaCerdo[[#This Row],[FECHA]])</f>
        <v>2019</v>
      </c>
      <c r="B57" s="5">
        <f>MONTH(VentaCerdo[[#This Row],[FECHA]])</f>
        <v>6</v>
      </c>
      <c r="C57" s="5">
        <f>WEEKNUM(VentaCerdo[[#This Row],[FECHA]],2)</f>
        <v>22</v>
      </c>
      <c r="D57" s="6">
        <v>43617</v>
      </c>
      <c r="E57" s="6" t="s">
        <v>10</v>
      </c>
      <c r="F57" s="7">
        <v>1242.2</v>
      </c>
      <c r="G57" s="7">
        <v>0</v>
      </c>
      <c r="H57" s="7">
        <v>7</v>
      </c>
      <c r="I57" s="7">
        <v>0</v>
      </c>
      <c r="J57" s="8">
        <v>27684.351000000002</v>
      </c>
      <c r="K57" s="8">
        <v>20478.165000000001</v>
      </c>
      <c r="L57" s="7">
        <v>4</v>
      </c>
      <c r="M57" s="7">
        <v>0</v>
      </c>
      <c r="O57">
        <f>YEAR(NC[[#This Row],[Fecha]])</f>
        <v>2019</v>
      </c>
      <c r="P57">
        <f>MONTH(NC[[#This Row],[Fecha]])</f>
        <v>3</v>
      </c>
      <c r="Q57">
        <f>WEEKNUM(NC[[#This Row],[Fecha]],2)</f>
        <v>9</v>
      </c>
      <c r="R57" s="6">
        <v>43525</v>
      </c>
      <c r="S57" s="7" t="s">
        <v>53</v>
      </c>
      <c r="T57" s="7" t="s">
        <v>25</v>
      </c>
      <c r="U57" s="7">
        <v>1</v>
      </c>
      <c r="V57" s="7">
        <v>3000</v>
      </c>
      <c r="AG57" s="59">
        <f>YEAR(Alimento_2[[#This Row],[Fecha]])</f>
        <v>2018</v>
      </c>
      <c r="AH57" s="59">
        <f>MONTH(Alimento_2[[#This Row],[Fecha]])</f>
        <v>9</v>
      </c>
      <c r="AI57" s="59">
        <f>WEEKNUM(Alimento_2[[#This Row],[Fecha]],2)</f>
        <v>35</v>
      </c>
      <c r="AJ57" s="25">
        <v>43344</v>
      </c>
      <c r="AK57" t="s">
        <v>165</v>
      </c>
      <c r="AL57">
        <v>204924.83000000005</v>
      </c>
    </row>
    <row r="58" spans="1:38" ht="15.6" x14ac:dyDescent="0.3">
      <c r="A58" s="10">
        <f>YEAR(VentaCerdo[[#This Row],[FECHA]])</f>
        <v>2019</v>
      </c>
      <c r="B58" s="5">
        <f>MONTH(VentaCerdo[[#This Row],[FECHA]])</f>
        <v>7</v>
      </c>
      <c r="C58" s="5">
        <f>WEEKNUM(VentaCerdo[[#This Row],[FECHA]],2)</f>
        <v>27</v>
      </c>
      <c r="D58" s="6">
        <v>43647</v>
      </c>
      <c r="E58" s="6" t="s">
        <v>7</v>
      </c>
      <c r="F58" s="7">
        <v>45344</v>
      </c>
      <c r="G58" s="7">
        <v>632.5</v>
      </c>
      <c r="H58" s="7">
        <v>417</v>
      </c>
      <c r="I58" s="7">
        <v>6</v>
      </c>
      <c r="J58" s="8">
        <v>1588844</v>
      </c>
      <c r="K58" s="8">
        <v>1096506.2729999996</v>
      </c>
      <c r="L58" s="7">
        <v>100</v>
      </c>
      <c r="M58" s="7">
        <v>3</v>
      </c>
      <c r="O58">
        <f>YEAR(NC[[#This Row],[Fecha]])</f>
        <v>2019</v>
      </c>
      <c r="P58">
        <f>MONTH(NC[[#This Row],[Fecha]])</f>
        <v>1</v>
      </c>
      <c r="Q58">
        <f>WEEKNUM(NC[[#This Row],[Fecha]],2)</f>
        <v>1</v>
      </c>
      <c r="R58" s="6">
        <v>43466</v>
      </c>
      <c r="S58" s="7" t="s">
        <v>54</v>
      </c>
      <c r="T58" s="7" t="s">
        <v>10</v>
      </c>
      <c r="U58" s="7">
        <v>4</v>
      </c>
      <c r="V58" s="7">
        <v>0</v>
      </c>
      <c r="AG58" s="59">
        <f>YEAR(Alimento_2[[#This Row],[Fecha]])</f>
        <v>2018</v>
      </c>
      <c r="AH58" s="59">
        <f>MONTH(Alimento_2[[#This Row],[Fecha]])</f>
        <v>10</v>
      </c>
      <c r="AI58" s="59">
        <f>WEEKNUM(Alimento_2[[#This Row],[Fecha]],2)</f>
        <v>40</v>
      </c>
      <c r="AJ58" s="25">
        <v>43374</v>
      </c>
      <c r="AK58" t="s">
        <v>165</v>
      </c>
      <c r="AL58">
        <v>229801.48000000004</v>
      </c>
    </row>
    <row r="59" spans="1:38" ht="15.6" x14ac:dyDescent="0.3">
      <c r="A59" s="10">
        <f>YEAR(VentaCerdo[[#This Row],[FECHA]])</f>
        <v>2019</v>
      </c>
      <c r="B59" s="5">
        <f>MONTH(VentaCerdo[[#This Row],[FECHA]])</f>
        <v>7</v>
      </c>
      <c r="C59" s="5">
        <f>WEEKNUM(VentaCerdo[[#This Row],[FECHA]],2)</f>
        <v>27</v>
      </c>
      <c r="D59" s="6">
        <v>43647</v>
      </c>
      <c r="E59" s="6" t="s">
        <v>8</v>
      </c>
      <c r="F59" s="7">
        <v>110841.19999999998</v>
      </c>
      <c r="G59" s="7">
        <v>704</v>
      </c>
      <c r="H59" s="7">
        <v>950</v>
      </c>
      <c r="I59" s="7">
        <v>6</v>
      </c>
      <c r="J59" s="8">
        <v>3889131</v>
      </c>
      <c r="K59" s="8">
        <v>2807032.8050000025</v>
      </c>
      <c r="L59" s="7">
        <v>236</v>
      </c>
      <c r="M59" s="7">
        <v>3</v>
      </c>
      <c r="O59">
        <f>YEAR(NC[[#This Row],[Fecha]])</f>
        <v>2019</v>
      </c>
      <c r="P59">
        <f>MONTH(NC[[#This Row],[Fecha]])</f>
        <v>3</v>
      </c>
      <c r="Q59">
        <f>WEEKNUM(NC[[#This Row],[Fecha]],2)</f>
        <v>9</v>
      </c>
      <c r="R59" s="6">
        <v>43525</v>
      </c>
      <c r="S59" s="7" t="s">
        <v>54</v>
      </c>
      <c r="T59" s="7" t="s">
        <v>10</v>
      </c>
      <c r="U59" s="7">
        <v>4</v>
      </c>
      <c r="V59" s="7">
        <v>0</v>
      </c>
      <c r="AG59" s="59">
        <f>YEAR(Alimento_2[[#This Row],[Fecha]])</f>
        <v>2018</v>
      </c>
      <c r="AH59" s="59">
        <f>MONTH(Alimento_2[[#This Row],[Fecha]])</f>
        <v>3</v>
      </c>
      <c r="AI59" s="59">
        <f>WEEKNUM(Alimento_2[[#This Row],[Fecha]],2)</f>
        <v>9</v>
      </c>
      <c r="AJ59" s="25">
        <v>43160</v>
      </c>
      <c r="AK59" t="s">
        <v>166</v>
      </c>
      <c r="AL59">
        <v>306546.82999999996</v>
      </c>
    </row>
    <row r="60" spans="1:38" ht="15.6" x14ac:dyDescent="0.3">
      <c r="A60" s="10">
        <f>YEAR(VentaCerdo[[#This Row],[FECHA]])</f>
        <v>2019</v>
      </c>
      <c r="B60" s="5">
        <f>MONTH(VentaCerdo[[#This Row],[FECHA]])</f>
        <v>7</v>
      </c>
      <c r="C60" s="5">
        <f>WEEKNUM(VentaCerdo[[#This Row],[FECHA]],2)</f>
        <v>27</v>
      </c>
      <c r="D60" s="6">
        <v>43647</v>
      </c>
      <c r="E60" s="6" t="s">
        <v>10</v>
      </c>
      <c r="F60" s="7">
        <v>5460.5</v>
      </c>
      <c r="G60" s="7">
        <v>0</v>
      </c>
      <c r="H60" s="7">
        <v>32</v>
      </c>
      <c r="I60" s="7">
        <v>0</v>
      </c>
      <c r="J60" s="8">
        <v>121143.75</v>
      </c>
      <c r="K60" s="8">
        <v>86254.383000000002</v>
      </c>
      <c r="L60" s="7">
        <v>12</v>
      </c>
      <c r="M60" s="7">
        <v>0</v>
      </c>
      <c r="O60">
        <f>YEAR(NC[[#This Row],[Fecha]])</f>
        <v>2019</v>
      </c>
      <c r="P60">
        <f>MONTH(NC[[#This Row],[Fecha]])</f>
        <v>6</v>
      </c>
      <c r="Q60">
        <f>WEEKNUM(NC[[#This Row],[Fecha]],2)</f>
        <v>22</v>
      </c>
      <c r="R60" s="6">
        <v>43617</v>
      </c>
      <c r="S60" s="7" t="s">
        <v>54</v>
      </c>
      <c r="T60" s="7" t="s">
        <v>10</v>
      </c>
      <c r="U60" s="7">
        <v>2</v>
      </c>
      <c r="V60" s="7">
        <v>5107.54</v>
      </c>
      <c r="AG60" s="59">
        <f>YEAR(Alimento_2[[#This Row],[Fecha]])</f>
        <v>2018</v>
      </c>
      <c r="AH60" s="59">
        <f>MONTH(Alimento_2[[#This Row],[Fecha]])</f>
        <v>7</v>
      </c>
      <c r="AI60" s="59">
        <f>WEEKNUM(Alimento_2[[#This Row],[Fecha]],2)</f>
        <v>26</v>
      </c>
      <c r="AJ60" s="25">
        <v>43282</v>
      </c>
      <c r="AK60" t="s">
        <v>166</v>
      </c>
      <c r="AL60">
        <v>499648.52</v>
      </c>
    </row>
    <row r="61" spans="1:38" ht="15.6" x14ac:dyDescent="0.3">
      <c r="A61" s="10">
        <f>YEAR(VentaCerdo[[#This Row],[FECHA]])</f>
        <v>2019</v>
      </c>
      <c r="B61" s="5">
        <f>MONTH(VentaCerdo[[#This Row],[FECHA]])</f>
        <v>8</v>
      </c>
      <c r="C61" s="5">
        <f>WEEKNUM(VentaCerdo[[#This Row],[FECHA]],2)</f>
        <v>31</v>
      </c>
      <c r="D61" s="6">
        <v>43678</v>
      </c>
      <c r="E61" s="6" t="s">
        <v>7</v>
      </c>
      <c r="F61" s="7">
        <v>50674.5</v>
      </c>
      <c r="G61" s="7">
        <v>1185</v>
      </c>
      <c r="H61" s="7">
        <v>455</v>
      </c>
      <c r="I61" s="7">
        <v>10</v>
      </c>
      <c r="J61" s="8">
        <v>1652301</v>
      </c>
      <c r="K61" s="8">
        <v>1194556.1090000002</v>
      </c>
      <c r="L61" s="7">
        <v>110</v>
      </c>
      <c r="M61" s="7">
        <v>1</v>
      </c>
      <c r="O61">
        <f>YEAR(NC[[#This Row],[Fecha]])</f>
        <v>2019</v>
      </c>
      <c r="P61">
        <f>MONTH(NC[[#This Row],[Fecha]])</f>
        <v>7</v>
      </c>
      <c r="Q61">
        <f>WEEKNUM(NC[[#This Row],[Fecha]],2)</f>
        <v>27</v>
      </c>
      <c r="R61" s="6">
        <v>43647</v>
      </c>
      <c r="S61" s="7" t="s">
        <v>54</v>
      </c>
      <c r="T61" s="7" t="s">
        <v>10</v>
      </c>
      <c r="U61" s="7">
        <v>1</v>
      </c>
      <c r="V61" s="7">
        <v>0</v>
      </c>
      <c r="AG61" s="59">
        <f>YEAR(Alimento_2[[#This Row],[Fecha]])</f>
        <v>2018</v>
      </c>
      <c r="AH61" s="59">
        <f>MONTH(Alimento_2[[#This Row],[Fecha]])</f>
        <v>11</v>
      </c>
      <c r="AI61" s="59">
        <f>WEEKNUM(Alimento_2[[#This Row],[Fecha]],2)</f>
        <v>44</v>
      </c>
      <c r="AJ61" s="25">
        <v>43405</v>
      </c>
      <c r="AK61" t="s">
        <v>94</v>
      </c>
      <c r="AL61">
        <v>723540.01000000013</v>
      </c>
    </row>
    <row r="62" spans="1:38" ht="15.6" x14ac:dyDescent="0.3">
      <c r="A62" s="10">
        <f>YEAR(VentaCerdo[[#This Row],[FECHA]])</f>
        <v>2019</v>
      </c>
      <c r="B62" s="5">
        <f>MONTH(VentaCerdo[[#This Row],[FECHA]])</f>
        <v>8</v>
      </c>
      <c r="C62" s="5">
        <f>WEEKNUM(VentaCerdo[[#This Row],[FECHA]],2)</f>
        <v>31</v>
      </c>
      <c r="D62" s="6">
        <v>43678</v>
      </c>
      <c r="E62" s="6" t="s">
        <v>8</v>
      </c>
      <c r="F62" s="7">
        <v>99458.8</v>
      </c>
      <c r="G62" s="7">
        <v>459</v>
      </c>
      <c r="H62" s="7">
        <v>854</v>
      </c>
      <c r="I62" s="7">
        <v>11</v>
      </c>
      <c r="J62" s="8">
        <v>3204619.9999999995</v>
      </c>
      <c r="K62" s="8">
        <v>2606643.0819999999</v>
      </c>
      <c r="L62" s="7">
        <v>201</v>
      </c>
      <c r="M62" s="7">
        <v>1</v>
      </c>
      <c r="O62">
        <f>YEAR(NC[[#This Row],[Fecha]])</f>
        <v>2019</v>
      </c>
      <c r="P62">
        <f>MONTH(NC[[#This Row],[Fecha]])</f>
        <v>2</v>
      </c>
      <c r="Q62">
        <f>WEEKNUM(NC[[#This Row],[Fecha]],2)</f>
        <v>5</v>
      </c>
      <c r="R62" s="6">
        <v>43497</v>
      </c>
      <c r="S62" s="7" t="s">
        <v>54</v>
      </c>
      <c r="T62" s="7" t="s">
        <v>7</v>
      </c>
      <c r="U62" s="7">
        <v>1</v>
      </c>
      <c r="V62" s="7">
        <v>0</v>
      </c>
      <c r="AG62" s="59">
        <f>YEAR(Alimento_2[[#This Row],[Fecha]])</f>
        <v>2018</v>
      </c>
      <c r="AH62" s="59">
        <f>MONTH(Alimento_2[[#This Row],[Fecha]])</f>
        <v>12</v>
      </c>
      <c r="AI62" s="59">
        <f>WEEKNUM(Alimento_2[[#This Row],[Fecha]],2)</f>
        <v>48</v>
      </c>
      <c r="AJ62" s="25">
        <v>43435</v>
      </c>
      <c r="AK62" t="s">
        <v>94</v>
      </c>
      <c r="AL62">
        <v>889537.34000000043</v>
      </c>
    </row>
    <row r="63" spans="1:38" ht="15.6" x14ac:dyDescent="0.3">
      <c r="A63" s="10">
        <f>YEAR(VentaCerdo[[#This Row],[FECHA]])</f>
        <v>2019</v>
      </c>
      <c r="B63" s="5">
        <f>MONTH(VentaCerdo[[#This Row],[FECHA]])</f>
        <v>8</v>
      </c>
      <c r="C63" s="5">
        <f>WEEKNUM(VentaCerdo[[#This Row],[FECHA]],2)</f>
        <v>31</v>
      </c>
      <c r="D63" s="6">
        <v>43678</v>
      </c>
      <c r="E63" s="6" t="s">
        <v>10</v>
      </c>
      <c r="F63" s="7">
        <v>89251.4</v>
      </c>
      <c r="G63" s="7">
        <v>0</v>
      </c>
      <c r="H63" s="7">
        <v>297</v>
      </c>
      <c r="I63" s="7">
        <v>0</v>
      </c>
      <c r="J63" s="8">
        <v>1117218.1000000001</v>
      </c>
      <c r="K63" s="8">
        <v>944086.7150000002</v>
      </c>
      <c r="L63" s="7">
        <v>35</v>
      </c>
      <c r="M63" s="7">
        <v>0</v>
      </c>
      <c r="O63">
        <f>YEAR(NC[[#This Row],[Fecha]])</f>
        <v>2019</v>
      </c>
      <c r="P63">
        <f>MONTH(NC[[#This Row],[Fecha]])</f>
        <v>5</v>
      </c>
      <c r="Q63">
        <f>WEEKNUM(NC[[#This Row],[Fecha]],2)</f>
        <v>18</v>
      </c>
      <c r="R63" s="6">
        <v>43586</v>
      </c>
      <c r="S63" s="7" t="s">
        <v>54</v>
      </c>
      <c r="T63" s="7" t="s">
        <v>7</v>
      </c>
      <c r="U63" s="7">
        <v>2</v>
      </c>
      <c r="V63" s="7">
        <v>0</v>
      </c>
      <c r="AG63" s="59">
        <f>YEAR(Alimento_2[[#This Row],[Fecha]])</f>
        <v>2019</v>
      </c>
      <c r="AH63" s="59">
        <f>MONTH(Alimento_2[[#This Row],[Fecha]])</f>
        <v>1</v>
      </c>
      <c r="AI63" s="59">
        <f>WEEKNUM(Alimento_2[[#This Row],[Fecha]],2)</f>
        <v>1</v>
      </c>
      <c r="AJ63" s="25">
        <v>43466</v>
      </c>
      <c r="AK63" t="s">
        <v>94</v>
      </c>
      <c r="AL63">
        <v>667306.5</v>
      </c>
    </row>
    <row r="64" spans="1:38" ht="15.6" x14ac:dyDescent="0.3">
      <c r="A64" s="10">
        <f>YEAR(VentaCerdo[[#This Row],[FECHA]])</f>
        <v>2019</v>
      </c>
      <c r="B64" s="5">
        <f>MONTH(VentaCerdo[[#This Row],[FECHA]])</f>
        <v>9</v>
      </c>
      <c r="C64" s="5">
        <f>WEEKNUM(VentaCerdo[[#This Row],[FECHA]],2)</f>
        <v>35</v>
      </c>
      <c r="D64" s="6">
        <v>43709</v>
      </c>
      <c r="E64" s="6" t="s">
        <v>7</v>
      </c>
      <c r="F64" s="7">
        <v>46294.5</v>
      </c>
      <c r="G64" s="7">
        <v>349</v>
      </c>
      <c r="H64" s="7">
        <v>429</v>
      </c>
      <c r="I64" s="7">
        <v>6</v>
      </c>
      <c r="J64" s="8">
        <v>1459835.5</v>
      </c>
      <c r="K64" s="8">
        <v>1023386.9559999997</v>
      </c>
      <c r="L64" s="7">
        <v>107</v>
      </c>
      <c r="M64" s="7">
        <v>2</v>
      </c>
      <c r="O64">
        <f>YEAR(NC[[#This Row],[Fecha]])</f>
        <v>2019</v>
      </c>
      <c r="P64">
        <f>MONTH(NC[[#This Row],[Fecha]])</f>
        <v>6</v>
      </c>
      <c r="Q64">
        <f>WEEKNUM(NC[[#This Row],[Fecha]],2)</f>
        <v>22</v>
      </c>
      <c r="R64" s="6">
        <v>43617</v>
      </c>
      <c r="S64" s="7" t="s">
        <v>54</v>
      </c>
      <c r="T64" s="7" t="s">
        <v>7</v>
      </c>
      <c r="U64" s="7">
        <v>1</v>
      </c>
      <c r="V64" s="7">
        <v>0</v>
      </c>
      <c r="AG64" s="59">
        <f>YEAR(Alimento_2[[#This Row],[Fecha]])</f>
        <v>2019</v>
      </c>
      <c r="AH64" s="59">
        <f>MONTH(Alimento_2[[#This Row],[Fecha]])</f>
        <v>2</v>
      </c>
      <c r="AI64" s="59">
        <f>WEEKNUM(Alimento_2[[#This Row],[Fecha]],2)</f>
        <v>5</v>
      </c>
      <c r="AJ64" s="25">
        <v>43497</v>
      </c>
      <c r="AK64" t="s">
        <v>94</v>
      </c>
      <c r="AL64">
        <v>525018.67999999982</v>
      </c>
    </row>
    <row r="65" spans="1:38" ht="15.6" x14ac:dyDescent="0.3">
      <c r="A65" s="10">
        <f>YEAR(VentaCerdo[[#This Row],[FECHA]])</f>
        <v>2019</v>
      </c>
      <c r="B65" s="5">
        <f>MONTH(VentaCerdo[[#This Row],[FECHA]])</f>
        <v>9</v>
      </c>
      <c r="C65" s="5">
        <f>WEEKNUM(VentaCerdo[[#This Row],[FECHA]],2)</f>
        <v>35</v>
      </c>
      <c r="D65" s="6">
        <v>43709</v>
      </c>
      <c r="E65" s="6" t="s">
        <v>8</v>
      </c>
      <c r="F65" s="7">
        <v>125265.79999999999</v>
      </c>
      <c r="G65" s="7">
        <v>3325.3999999999996</v>
      </c>
      <c r="H65" s="7">
        <v>1060</v>
      </c>
      <c r="I65" s="7">
        <v>29</v>
      </c>
      <c r="J65" s="8">
        <v>3720841.7399999998</v>
      </c>
      <c r="K65" s="8">
        <v>3219255.946</v>
      </c>
      <c r="L65" s="7">
        <v>255</v>
      </c>
      <c r="M65" s="7">
        <v>12</v>
      </c>
      <c r="O65">
        <f>YEAR(NC[[#This Row],[Fecha]])</f>
        <v>2019</v>
      </c>
      <c r="P65">
        <f>MONTH(NC[[#This Row],[Fecha]])</f>
        <v>9</v>
      </c>
      <c r="Q65">
        <f>WEEKNUM(NC[[#This Row],[Fecha]],2)</f>
        <v>35</v>
      </c>
      <c r="R65" s="6">
        <v>43709</v>
      </c>
      <c r="S65" s="7" t="s">
        <v>54</v>
      </c>
      <c r="T65" s="7" t="s">
        <v>7</v>
      </c>
      <c r="U65" s="7">
        <v>3</v>
      </c>
      <c r="V65" s="7">
        <v>0</v>
      </c>
      <c r="AG65" s="59">
        <f>YEAR(Alimento_2[[#This Row],[Fecha]])</f>
        <v>2019</v>
      </c>
      <c r="AH65" s="59">
        <f>MONTH(Alimento_2[[#This Row],[Fecha]])</f>
        <v>3</v>
      </c>
      <c r="AI65" s="59">
        <f>WEEKNUM(Alimento_2[[#This Row],[Fecha]],2)</f>
        <v>9</v>
      </c>
      <c r="AJ65" s="25">
        <v>43525</v>
      </c>
      <c r="AK65" t="s">
        <v>94</v>
      </c>
      <c r="AL65">
        <v>547193.2300000001</v>
      </c>
    </row>
    <row r="66" spans="1:38" ht="15.6" x14ac:dyDescent="0.3">
      <c r="A66" s="10">
        <f>YEAR(VentaCerdo[[#This Row],[FECHA]])</f>
        <v>2019</v>
      </c>
      <c r="B66" s="5">
        <f>MONTH(VentaCerdo[[#This Row],[FECHA]])</f>
        <v>9</v>
      </c>
      <c r="C66" s="5">
        <f>WEEKNUM(VentaCerdo[[#This Row],[FECHA]],2)</f>
        <v>35</v>
      </c>
      <c r="D66" s="6">
        <v>43709</v>
      </c>
      <c r="E66" s="6" t="s">
        <v>10</v>
      </c>
      <c r="F66" s="7">
        <v>92151.099999999991</v>
      </c>
      <c r="G66" s="7">
        <v>0</v>
      </c>
      <c r="H66" s="7">
        <v>279</v>
      </c>
      <c r="I66" s="7">
        <v>0</v>
      </c>
      <c r="J66" s="8">
        <v>948447.50000000012</v>
      </c>
      <c r="K66" s="8">
        <v>878920.05100000033</v>
      </c>
      <c r="L66" s="7">
        <v>27</v>
      </c>
      <c r="M66" s="7">
        <v>0</v>
      </c>
      <c r="O66">
        <f>YEAR(NC[[#This Row],[Fecha]])</f>
        <v>2019</v>
      </c>
      <c r="P66">
        <f>MONTH(NC[[#This Row],[Fecha]])</f>
        <v>11</v>
      </c>
      <c r="Q66">
        <f>WEEKNUM(NC[[#This Row],[Fecha]],2)</f>
        <v>44</v>
      </c>
      <c r="R66" s="6">
        <v>43770</v>
      </c>
      <c r="S66" s="7" t="s">
        <v>54</v>
      </c>
      <c r="T66" s="7" t="s">
        <v>7</v>
      </c>
      <c r="U66" s="7">
        <v>7</v>
      </c>
      <c r="V66" s="7">
        <v>0</v>
      </c>
      <c r="AG66" s="59">
        <f>YEAR(Alimento_2[[#This Row],[Fecha]])</f>
        <v>2019</v>
      </c>
      <c r="AH66" s="59">
        <f>MONTH(Alimento_2[[#This Row],[Fecha]])</f>
        <v>4</v>
      </c>
      <c r="AI66" s="59">
        <f>WEEKNUM(Alimento_2[[#This Row],[Fecha]],2)</f>
        <v>14</v>
      </c>
      <c r="AJ66" s="25">
        <v>43556</v>
      </c>
      <c r="AK66" t="s">
        <v>94</v>
      </c>
      <c r="AL66">
        <v>798930.3200000003</v>
      </c>
    </row>
    <row r="67" spans="1:38" ht="15.6" x14ac:dyDescent="0.3">
      <c r="A67" s="10">
        <f>YEAR(VentaCerdo[[#This Row],[FECHA]])</f>
        <v>2019</v>
      </c>
      <c r="B67" s="5">
        <f>MONTH(VentaCerdo[[#This Row],[FECHA]])</f>
        <v>10</v>
      </c>
      <c r="C67" s="5">
        <f>WEEKNUM(VentaCerdo[[#This Row],[FECHA]],2)</f>
        <v>40</v>
      </c>
      <c r="D67" s="6">
        <v>43739</v>
      </c>
      <c r="E67" s="6" t="s">
        <v>7</v>
      </c>
      <c r="F67" s="7">
        <v>68814.7</v>
      </c>
      <c r="G67" s="7">
        <v>4689.7</v>
      </c>
      <c r="H67" s="7">
        <v>637</v>
      </c>
      <c r="I67" s="7">
        <v>45</v>
      </c>
      <c r="J67" s="8">
        <v>1938235.75</v>
      </c>
      <c r="K67" s="8">
        <v>1421082.8570000001</v>
      </c>
      <c r="L67" s="7">
        <v>176</v>
      </c>
      <c r="M67" s="7">
        <v>8</v>
      </c>
      <c r="O67">
        <f>YEAR(NC[[#This Row],[Fecha]])</f>
        <v>2019</v>
      </c>
      <c r="P67">
        <f>MONTH(NC[[#This Row],[Fecha]])</f>
        <v>1</v>
      </c>
      <c r="Q67">
        <f>WEEKNUM(NC[[#This Row],[Fecha]],2)</f>
        <v>1</v>
      </c>
      <c r="R67" s="6">
        <v>43466</v>
      </c>
      <c r="S67" s="7" t="s">
        <v>54</v>
      </c>
      <c r="T67" s="7" t="s">
        <v>8</v>
      </c>
      <c r="U67" s="7">
        <v>38</v>
      </c>
      <c r="V67" s="7">
        <v>0</v>
      </c>
      <c r="AG67" s="59">
        <f>YEAR(Alimento_2[[#This Row],[Fecha]])</f>
        <v>2019</v>
      </c>
      <c r="AH67" s="59">
        <f>MONTH(Alimento_2[[#This Row],[Fecha]])</f>
        <v>5</v>
      </c>
      <c r="AI67" s="59">
        <f>WEEKNUM(Alimento_2[[#This Row],[Fecha]],2)</f>
        <v>18</v>
      </c>
      <c r="AJ67" s="25">
        <v>43586</v>
      </c>
      <c r="AK67" t="s">
        <v>94</v>
      </c>
      <c r="AL67">
        <v>754130.3</v>
      </c>
    </row>
    <row r="68" spans="1:38" ht="15.6" x14ac:dyDescent="0.3">
      <c r="A68" s="10">
        <f>YEAR(VentaCerdo[[#This Row],[FECHA]])</f>
        <v>2019</v>
      </c>
      <c r="B68" s="5">
        <f>MONTH(VentaCerdo[[#This Row],[FECHA]])</f>
        <v>10</v>
      </c>
      <c r="C68" s="5">
        <f>WEEKNUM(VentaCerdo[[#This Row],[FECHA]],2)</f>
        <v>40</v>
      </c>
      <c r="D68" s="6">
        <v>43739</v>
      </c>
      <c r="E68" s="6" t="s">
        <v>8</v>
      </c>
      <c r="F68" s="7">
        <v>110375.69999999995</v>
      </c>
      <c r="G68" s="7">
        <v>4726.2</v>
      </c>
      <c r="H68" s="7">
        <v>961</v>
      </c>
      <c r="I68" s="7">
        <v>41</v>
      </c>
      <c r="J68" s="8">
        <v>3109176.81</v>
      </c>
      <c r="K68" s="8">
        <v>2886507.3529999978</v>
      </c>
      <c r="L68" s="7">
        <v>170</v>
      </c>
      <c r="M68" s="7">
        <v>8</v>
      </c>
      <c r="O68">
        <f>YEAR(NC[[#This Row],[Fecha]])</f>
        <v>2019</v>
      </c>
      <c r="P68">
        <f>MONTH(NC[[#This Row],[Fecha]])</f>
        <v>2</v>
      </c>
      <c r="Q68">
        <f>WEEKNUM(NC[[#This Row],[Fecha]],2)</f>
        <v>5</v>
      </c>
      <c r="R68" s="6">
        <v>43497</v>
      </c>
      <c r="S68" s="7" t="s">
        <v>54</v>
      </c>
      <c r="T68" s="7" t="s">
        <v>8</v>
      </c>
      <c r="U68" s="7">
        <v>1</v>
      </c>
      <c r="V68" s="7">
        <v>0</v>
      </c>
      <c r="AG68" s="59">
        <f>YEAR(Alimento_2[[#This Row],[Fecha]])</f>
        <v>2019</v>
      </c>
      <c r="AH68" s="59">
        <f>MONTH(Alimento_2[[#This Row],[Fecha]])</f>
        <v>6</v>
      </c>
      <c r="AI68" s="59">
        <f>WEEKNUM(Alimento_2[[#This Row],[Fecha]],2)</f>
        <v>22</v>
      </c>
      <c r="AJ68" s="25">
        <v>43617</v>
      </c>
      <c r="AK68" t="s">
        <v>94</v>
      </c>
      <c r="AL68">
        <v>737001.80999999994</v>
      </c>
    </row>
    <row r="69" spans="1:38" ht="15.6" x14ac:dyDescent="0.3">
      <c r="A69" s="10">
        <f>YEAR(VentaCerdo[[#This Row],[FECHA]])</f>
        <v>2019</v>
      </c>
      <c r="B69" s="5">
        <f>MONTH(VentaCerdo[[#This Row],[FECHA]])</f>
        <v>10</v>
      </c>
      <c r="C69" s="5">
        <f>WEEKNUM(VentaCerdo[[#This Row],[FECHA]],2)</f>
        <v>40</v>
      </c>
      <c r="D69" s="6">
        <v>43739</v>
      </c>
      <c r="E69" s="6" t="s">
        <v>10</v>
      </c>
      <c r="F69" s="7">
        <v>7560.7</v>
      </c>
      <c r="G69" s="7">
        <v>894.4</v>
      </c>
      <c r="H69" s="7">
        <v>41</v>
      </c>
      <c r="I69" s="7">
        <v>5</v>
      </c>
      <c r="J69" s="8">
        <v>131632.29999999999</v>
      </c>
      <c r="K69" s="8">
        <v>107383.27400000002</v>
      </c>
      <c r="L69" s="7">
        <v>22</v>
      </c>
      <c r="M69" s="7">
        <v>3</v>
      </c>
      <c r="O69">
        <f>YEAR(NC[[#This Row],[Fecha]])</f>
        <v>2019</v>
      </c>
      <c r="P69">
        <f>MONTH(NC[[#This Row],[Fecha]])</f>
        <v>3</v>
      </c>
      <c r="Q69">
        <f>WEEKNUM(NC[[#This Row],[Fecha]],2)</f>
        <v>9</v>
      </c>
      <c r="R69" s="6">
        <v>43525</v>
      </c>
      <c r="S69" s="7" t="s">
        <v>54</v>
      </c>
      <c r="T69" s="7" t="s">
        <v>8</v>
      </c>
      <c r="U69" s="7">
        <v>6</v>
      </c>
      <c r="V69" s="7">
        <v>0</v>
      </c>
      <c r="AG69" s="59">
        <f>YEAR(Alimento_2[[#This Row],[Fecha]])</f>
        <v>2019</v>
      </c>
      <c r="AH69" s="59">
        <f>MONTH(Alimento_2[[#This Row],[Fecha]])</f>
        <v>7</v>
      </c>
      <c r="AI69" s="59">
        <f>WEEKNUM(Alimento_2[[#This Row],[Fecha]],2)</f>
        <v>27</v>
      </c>
      <c r="AJ69" s="25">
        <v>43647</v>
      </c>
      <c r="AK69" t="s">
        <v>94</v>
      </c>
      <c r="AL69">
        <v>983894.97000000032</v>
      </c>
    </row>
    <row r="70" spans="1:38" ht="15.6" x14ac:dyDescent="0.3">
      <c r="A70" s="10">
        <f>YEAR(VentaCerdo[[#This Row],[FECHA]])</f>
        <v>2019</v>
      </c>
      <c r="B70" s="5">
        <f>MONTH(VentaCerdo[[#This Row],[FECHA]])</f>
        <v>11</v>
      </c>
      <c r="C70" s="5">
        <f>WEEKNUM(VentaCerdo[[#This Row],[FECHA]],2)</f>
        <v>44</v>
      </c>
      <c r="D70" s="6">
        <v>43770</v>
      </c>
      <c r="E70" s="6" t="s">
        <v>7</v>
      </c>
      <c r="F70" s="7">
        <v>64318</v>
      </c>
      <c r="G70" s="7">
        <v>710</v>
      </c>
      <c r="H70" s="7">
        <v>589</v>
      </c>
      <c r="I70" s="7">
        <v>7</v>
      </c>
      <c r="J70" s="8">
        <v>1933949.2499999998</v>
      </c>
      <c r="K70" s="8">
        <v>1357627.419</v>
      </c>
      <c r="L70" s="7">
        <v>157</v>
      </c>
      <c r="M70" s="7">
        <v>4</v>
      </c>
      <c r="O70">
        <f>YEAR(NC[[#This Row],[Fecha]])</f>
        <v>2019</v>
      </c>
      <c r="P70">
        <f>MONTH(NC[[#This Row],[Fecha]])</f>
        <v>4</v>
      </c>
      <c r="Q70">
        <f>WEEKNUM(NC[[#This Row],[Fecha]],2)</f>
        <v>14</v>
      </c>
      <c r="R70" s="6">
        <v>43556</v>
      </c>
      <c r="S70" s="7" t="s">
        <v>54</v>
      </c>
      <c r="T70" s="7" t="s">
        <v>8</v>
      </c>
      <c r="U70" s="7">
        <v>2</v>
      </c>
      <c r="V70" s="7">
        <v>0</v>
      </c>
      <c r="AG70" s="59">
        <f>YEAR(Alimento_2[[#This Row],[Fecha]])</f>
        <v>2019</v>
      </c>
      <c r="AH70" s="59">
        <f>MONTH(Alimento_2[[#This Row],[Fecha]])</f>
        <v>8</v>
      </c>
      <c r="AI70" s="59">
        <f>WEEKNUM(Alimento_2[[#This Row],[Fecha]],2)</f>
        <v>31</v>
      </c>
      <c r="AJ70" s="25">
        <v>43678</v>
      </c>
      <c r="AK70" t="s">
        <v>94</v>
      </c>
      <c r="AL70">
        <v>845727.19999999972</v>
      </c>
    </row>
    <row r="71" spans="1:38" ht="15.6" x14ac:dyDescent="0.3">
      <c r="A71" s="10">
        <f>YEAR(VentaCerdo[[#This Row],[FECHA]])</f>
        <v>2019</v>
      </c>
      <c r="B71" s="5">
        <f>MONTH(VentaCerdo[[#This Row],[FECHA]])</f>
        <v>11</v>
      </c>
      <c r="C71" s="5">
        <f>WEEKNUM(VentaCerdo[[#This Row],[FECHA]],2)</f>
        <v>44</v>
      </c>
      <c r="D71" s="6">
        <v>43770</v>
      </c>
      <c r="E71" s="6" t="s">
        <v>8</v>
      </c>
      <c r="F71" s="7">
        <v>124697</v>
      </c>
      <c r="G71" s="7">
        <v>588.4</v>
      </c>
      <c r="H71" s="7">
        <v>1148</v>
      </c>
      <c r="I71" s="7">
        <v>5</v>
      </c>
      <c r="J71" s="8">
        <v>3867017.1599999997</v>
      </c>
      <c r="K71" s="8">
        <v>3320753.7419999968</v>
      </c>
      <c r="L71" s="7">
        <v>268</v>
      </c>
      <c r="M71" s="7">
        <v>2</v>
      </c>
      <c r="O71">
        <f>YEAR(NC[[#This Row],[Fecha]])</f>
        <v>2019</v>
      </c>
      <c r="P71">
        <f>MONTH(NC[[#This Row],[Fecha]])</f>
        <v>5</v>
      </c>
      <c r="Q71">
        <f>WEEKNUM(NC[[#This Row],[Fecha]],2)</f>
        <v>18</v>
      </c>
      <c r="R71" s="6">
        <v>43586</v>
      </c>
      <c r="S71" s="7" t="s">
        <v>54</v>
      </c>
      <c r="T71" s="7" t="s">
        <v>8</v>
      </c>
      <c r="U71" s="7">
        <v>1</v>
      </c>
      <c r="V71" s="7">
        <v>0</v>
      </c>
      <c r="AG71" s="59">
        <f>YEAR(Alimento_2[[#This Row],[Fecha]])</f>
        <v>2019</v>
      </c>
      <c r="AH71" s="59">
        <f>MONTH(Alimento_2[[#This Row],[Fecha]])</f>
        <v>9</v>
      </c>
      <c r="AI71" s="59">
        <f>WEEKNUM(Alimento_2[[#This Row],[Fecha]],2)</f>
        <v>35</v>
      </c>
      <c r="AJ71" s="25">
        <v>43709</v>
      </c>
      <c r="AK71" t="s">
        <v>94</v>
      </c>
      <c r="AL71">
        <v>691654.58000000007</v>
      </c>
    </row>
    <row r="72" spans="1:38" ht="15.6" x14ac:dyDescent="0.3">
      <c r="A72" s="10">
        <f>YEAR(VentaCerdo[[#This Row],[FECHA]])</f>
        <v>2019</v>
      </c>
      <c r="B72" s="5">
        <f>MONTH(VentaCerdo[[#This Row],[FECHA]])</f>
        <v>11</v>
      </c>
      <c r="C72" s="5">
        <f>WEEKNUM(VentaCerdo[[#This Row],[FECHA]],2)</f>
        <v>44</v>
      </c>
      <c r="D72" s="6">
        <v>43770</v>
      </c>
      <c r="E72" s="6" t="s">
        <v>9</v>
      </c>
      <c r="F72" s="7">
        <v>43180.5</v>
      </c>
      <c r="G72" s="7">
        <v>17406</v>
      </c>
      <c r="H72" s="7">
        <v>365</v>
      </c>
      <c r="I72" s="7">
        <v>152</v>
      </c>
      <c r="J72" s="8">
        <v>693238.5</v>
      </c>
      <c r="K72" s="8">
        <v>640629.81299999962</v>
      </c>
      <c r="L72" s="7">
        <v>29</v>
      </c>
      <c r="M72" s="7">
        <v>24</v>
      </c>
      <c r="O72">
        <f>YEAR(NC[[#This Row],[Fecha]])</f>
        <v>2019</v>
      </c>
      <c r="P72">
        <f>MONTH(NC[[#This Row],[Fecha]])</f>
        <v>10</v>
      </c>
      <c r="Q72">
        <f>WEEKNUM(NC[[#This Row],[Fecha]],2)</f>
        <v>40</v>
      </c>
      <c r="R72" s="6">
        <v>43739</v>
      </c>
      <c r="S72" s="7" t="s">
        <v>54</v>
      </c>
      <c r="T72" s="7" t="s">
        <v>8</v>
      </c>
      <c r="U72" s="7">
        <v>1</v>
      </c>
      <c r="V72" s="7">
        <v>0</v>
      </c>
      <c r="AG72" s="59">
        <f>YEAR(Alimento_2[[#This Row],[Fecha]])</f>
        <v>2019</v>
      </c>
      <c r="AH72" s="59">
        <f>MONTH(Alimento_2[[#This Row],[Fecha]])</f>
        <v>10</v>
      </c>
      <c r="AI72" s="59">
        <f>WEEKNUM(Alimento_2[[#This Row],[Fecha]],2)</f>
        <v>40</v>
      </c>
      <c r="AJ72" s="25">
        <v>43739</v>
      </c>
      <c r="AK72" t="s">
        <v>94</v>
      </c>
      <c r="AL72">
        <v>914428.99000000011</v>
      </c>
    </row>
    <row r="73" spans="1:38" ht="15.6" x14ac:dyDescent="0.3">
      <c r="A73" s="10">
        <f>YEAR(VentaCerdo[[#This Row],[FECHA]])</f>
        <v>2019</v>
      </c>
      <c r="B73" s="5">
        <f>MONTH(VentaCerdo[[#This Row],[FECHA]])</f>
        <v>11</v>
      </c>
      <c r="C73" s="5">
        <f>WEEKNUM(VentaCerdo[[#This Row],[FECHA]],2)</f>
        <v>44</v>
      </c>
      <c r="D73" s="6">
        <v>43770</v>
      </c>
      <c r="E73" s="6" t="s">
        <v>10</v>
      </c>
      <c r="F73" s="7">
        <v>59716.899999999994</v>
      </c>
      <c r="G73" s="7">
        <v>0</v>
      </c>
      <c r="H73" s="7">
        <v>259</v>
      </c>
      <c r="I73" s="7">
        <v>0</v>
      </c>
      <c r="J73" s="8">
        <v>908558.5</v>
      </c>
      <c r="K73" s="8">
        <v>744352.30299999984</v>
      </c>
      <c r="L73" s="7">
        <v>17</v>
      </c>
      <c r="M73" s="7">
        <v>0</v>
      </c>
      <c r="O73">
        <f>YEAR(NC[[#This Row],[Fecha]])</f>
        <v>2019</v>
      </c>
      <c r="P73">
        <f>MONTH(NC[[#This Row],[Fecha]])</f>
        <v>11</v>
      </c>
      <c r="Q73">
        <f>WEEKNUM(NC[[#This Row],[Fecha]],2)</f>
        <v>44</v>
      </c>
      <c r="R73" s="6">
        <v>43770</v>
      </c>
      <c r="S73" s="7" t="s">
        <v>54</v>
      </c>
      <c r="T73" s="7" t="s">
        <v>8</v>
      </c>
      <c r="U73" s="7">
        <v>2</v>
      </c>
      <c r="V73" s="7">
        <v>0</v>
      </c>
      <c r="AG73" s="59">
        <f>YEAR(Alimento_2[[#This Row],[Fecha]])</f>
        <v>2019</v>
      </c>
      <c r="AH73" s="59">
        <f>MONTH(Alimento_2[[#This Row],[Fecha]])</f>
        <v>11</v>
      </c>
      <c r="AI73" s="59">
        <f>WEEKNUM(Alimento_2[[#This Row],[Fecha]],2)</f>
        <v>44</v>
      </c>
      <c r="AJ73" s="25">
        <v>43770</v>
      </c>
      <c r="AK73" t="s">
        <v>94</v>
      </c>
      <c r="AL73">
        <v>794535.59000000032</v>
      </c>
    </row>
    <row r="74" spans="1:38" ht="15.6" x14ac:dyDescent="0.3">
      <c r="A74" s="10">
        <f>YEAR(VentaCerdo[[#This Row],[FECHA]])</f>
        <v>2019</v>
      </c>
      <c r="B74" s="5">
        <f>MONTH(VentaCerdo[[#This Row],[FECHA]])</f>
        <v>12</v>
      </c>
      <c r="C74" s="5">
        <f>WEEKNUM(VentaCerdo[[#This Row],[FECHA]],2)</f>
        <v>48</v>
      </c>
      <c r="D74" s="6">
        <v>43800</v>
      </c>
      <c r="E74" s="6" t="s">
        <v>7</v>
      </c>
      <c r="F74" s="7">
        <v>42524.5</v>
      </c>
      <c r="G74" s="7">
        <v>916</v>
      </c>
      <c r="H74" s="7">
        <v>331</v>
      </c>
      <c r="I74" s="7">
        <v>10</v>
      </c>
      <c r="J74" s="8">
        <v>1237634.25</v>
      </c>
      <c r="K74" s="8">
        <v>834959.87099999958</v>
      </c>
      <c r="L74" s="7">
        <v>97</v>
      </c>
      <c r="M74" s="7">
        <v>1</v>
      </c>
      <c r="O74">
        <f>YEAR(NC[[#This Row],[Fecha]])</f>
        <v>2019</v>
      </c>
      <c r="P74">
        <f>MONTH(NC[[#This Row],[Fecha]])</f>
        <v>4</v>
      </c>
      <c r="Q74">
        <f>WEEKNUM(NC[[#This Row],[Fecha]],2)</f>
        <v>14</v>
      </c>
      <c r="R74" s="6">
        <v>43556</v>
      </c>
      <c r="S74" s="7" t="s">
        <v>55</v>
      </c>
      <c r="T74" s="7" t="s">
        <v>10</v>
      </c>
      <c r="U74" s="7">
        <v>1</v>
      </c>
      <c r="V74" s="7">
        <v>0</v>
      </c>
      <c r="AG74" s="59">
        <f>YEAR(Alimento_2[[#This Row],[Fecha]])</f>
        <v>2019</v>
      </c>
      <c r="AH74" s="59">
        <f>MONTH(Alimento_2[[#This Row],[Fecha]])</f>
        <v>12</v>
      </c>
      <c r="AI74" s="59">
        <f>WEEKNUM(Alimento_2[[#This Row],[Fecha]],2)</f>
        <v>48</v>
      </c>
      <c r="AJ74" s="25">
        <v>43800</v>
      </c>
      <c r="AK74" t="s">
        <v>94</v>
      </c>
      <c r="AL74">
        <v>715772.77</v>
      </c>
    </row>
    <row r="75" spans="1:38" ht="15.6" x14ac:dyDescent="0.3">
      <c r="A75" s="10">
        <f>YEAR(VentaCerdo[[#This Row],[FECHA]])</f>
        <v>2019</v>
      </c>
      <c r="B75" s="5">
        <f>MONTH(VentaCerdo[[#This Row],[FECHA]])</f>
        <v>12</v>
      </c>
      <c r="C75" s="5">
        <f>WEEKNUM(VentaCerdo[[#This Row],[FECHA]],2)</f>
        <v>48</v>
      </c>
      <c r="D75" s="6">
        <v>43800</v>
      </c>
      <c r="E75" s="6" t="s">
        <v>8</v>
      </c>
      <c r="F75" s="7">
        <v>112729.59999999999</v>
      </c>
      <c r="G75" s="7">
        <v>3931</v>
      </c>
      <c r="H75" s="7">
        <v>978</v>
      </c>
      <c r="I75" s="7">
        <v>32</v>
      </c>
      <c r="J75" s="8">
        <v>3970345.2199999997</v>
      </c>
      <c r="K75" s="8">
        <v>2564711.254999999</v>
      </c>
      <c r="L75" s="7">
        <v>214</v>
      </c>
      <c r="M75" s="7">
        <v>6</v>
      </c>
      <c r="O75">
        <f>YEAR(NC[[#This Row],[Fecha]])</f>
        <v>2019</v>
      </c>
      <c r="P75">
        <f>MONTH(NC[[#This Row],[Fecha]])</f>
        <v>2</v>
      </c>
      <c r="Q75">
        <f>WEEKNUM(NC[[#This Row],[Fecha]],2)</f>
        <v>5</v>
      </c>
      <c r="R75" s="6">
        <v>43497</v>
      </c>
      <c r="S75" s="7" t="s">
        <v>56</v>
      </c>
      <c r="T75" s="7" t="s">
        <v>25</v>
      </c>
      <c r="U75" s="7">
        <v>2</v>
      </c>
      <c r="V75" s="7">
        <v>0</v>
      </c>
      <c r="AG75" s="59">
        <f>YEAR(Alimento_2[[#This Row],[Fecha]])</f>
        <v>2020</v>
      </c>
      <c r="AH75" s="59">
        <f>MONTH(Alimento_2[[#This Row],[Fecha]])</f>
        <v>1</v>
      </c>
      <c r="AI75" s="59">
        <f>WEEKNUM(Alimento_2[[#This Row],[Fecha]],2)</f>
        <v>1</v>
      </c>
      <c r="AJ75" s="25">
        <v>43831</v>
      </c>
      <c r="AK75" t="s">
        <v>94</v>
      </c>
      <c r="AL75">
        <v>935678.69000000018</v>
      </c>
    </row>
    <row r="76" spans="1:38" ht="15.6" x14ac:dyDescent="0.3">
      <c r="A76" s="10">
        <f>YEAR(VentaCerdo[[#This Row],[FECHA]])</f>
        <v>2019</v>
      </c>
      <c r="B76" s="5">
        <f>MONTH(VentaCerdo[[#This Row],[FECHA]])</f>
        <v>12</v>
      </c>
      <c r="C76" s="5">
        <f>WEEKNUM(VentaCerdo[[#This Row],[FECHA]],2)</f>
        <v>48</v>
      </c>
      <c r="D76" s="6">
        <v>43800</v>
      </c>
      <c r="E76" s="6" t="s">
        <v>9</v>
      </c>
      <c r="F76" s="7">
        <v>15099</v>
      </c>
      <c r="G76" s="7">
        <v>1756</v>
      </c>
      <c r="H76" s="7">
        <v>125</v>
      </c>
      <c r="I76" s="7">
        <v>15</v>
      </c>
      <c r="J76" s="8">
        <v>433771.5</v>
      </c>
      <c r="K76" s="8">
        <v>259166.04399999999</v>
      </c>
      <c r="L76" s="7">
        <v>4</v>
      </c>
      <c r="M76" s="7">
        <v>2</v>
      </c>
      <c r="O76">
        <f>YEAR(NC[[#This Row],[Fecha]])</f>
        <v>2020</v>
      </c>
      <c r="P76">
        <f>MONTH(NC[[#This Row],[Fecha]])</f>
        <v>1</v>
      </c>
      <c r="Q76">
        <f>WEEKNUM(NC[[#This Row],[Fecha]],2)</f>
        <v>1</v>
      </c>
      <c r="R76" s="6">
        <v>43832</v>
      </c>
      <c r="S76" s="7" t="s">
        <v>53</v>
      </c>
      <c r="T76" s="7" t="s">
        <v>10</v>
      </c>
      <c r="U76" s="7">
        <v>4</v>
      </c>
      <c r="V76" s="7">
        <v>12000</v>
      </c>
      <c r="AG76" s="59">
        <f>YEAR(Alimento_2[[#This Row],[Fecha]])</f>
        <v>2020</v>
      </c>
      <c r="AH76" s="59">
        <f>MONTH(Alimento_2[[#This Row],[Fecha]])</f>
        <v>2</v>
      </c>
      <c r="AI76" s="59">
        <f>WEEKNUM(Alimento_2[[#This Row],[Fecha]],2)</f>
        <v>5</v>
      </c>
      <c r="AJ76" s="25">
        <v>43862</v>
      </c>
      <c r="AK76" t="s">
        <v>94</v>
      </c>
      <c r="AL76">
        <v>845895.79000000062</v>
      </c>
    </row>
    <row r="77" spans="1:38" ht="15.6" x14ac:dyDescent="0.3">
      <c r="A77" s="10">
        <f>YEAR(VentaCerdo[[#This Row],[FECHA]])</f>
        <v>2019</v>
      </c>
      <c r="B77" s="5">
        <f>MONTH(VentaCerdo[[#This Row],[FECHA]])</f>
        <v>12</v>
      </c>
      <c r="C77" s="5">
        <f>WEEKNUM(VentaCerdo[[#This Row],[FECHA]],2)</f>
        <v>53</v>
      </c>
      <c r="D77" s="6">
        <v>43830</v>
      </c>
      <c r="E77" s="6" t="s">
        <v>10</v>
      </c>
      <c r="F77" s="7">
        <v>94350.6</v>
      </c>
      <c r="G77" s="7">
        <v>550</v>
      </c>
      <c r="H77" s="7">
        <v>436</v>
      </c>
      <c r="I77" s="7">
        <v>5</v>
      </c>
      <c r="J77" s="8">
        <v>1850964.5</v>
      </c>
      <c r="K77" s="8">
        <v>966002.29299999995</v>
      </c>
      <c r="L77" s="7">
        <v>37</v>
      </c>
      <c r="M77" s="7">
        <v>1</v>
      </c>
      <c r="O77">
        <f>YEAR(NC[[#This Row],[Fecha]])</f>
        <v>2020</v>
      </c>
      <c r="P77">
        <f>MONTH(NC[[#This Row],[Fecha]])</f>
        <v>2</v>
      </c>
      <c r="Q77">
        <f>WEEKNUM(NC[[#This Row],[Fecha]],2)</f>
        <v>5</v>
      </c>
      <c r="R77" s="6">
        <v>43863</v>
      </c>
      <c r="S77" s="7" t="s">
        <v>53</v>
      </c>
      <c r="T77" s="7" t="s">
        <v>10</v>
      </c>
      <c r="U77" s="7">
        <v>35</v>
      </c>
      <c r="V77" s="7">
        <v>105000</v>
      </c>
      <c r="AG77" s="59">
        <f>YEAR(Alimento_2[[#This Row],[Fecha]])</f>
        <v>2020</v>
      </c>
      <c r="AH77" s="59">
        <f>MONTH(Alimento_2[[#This Row],[Fecha]])</f>
        <v>3</v>
      </c>
      <c r="AI77" s="59">
        <f>WEEKNUM(Alimento_2[[#This Row],[Fecha]],2)</f>
        <v>9</v>
      </c>
      <c r="AJ77" s="25">
        <v>43891</v>
      </c>
      <c r="AK77" t="s">
        <v>94</v>
      </c>
      <c r="AL77">
        <v>985265.53000000026</v>
      </c>
    </row>
    <row r="78" spans="1:38" ht="15.6" x14ac:dyDescent="0.3">
      <c r="A78" s="12">
        <f>YEAR(VentaCerdo[[#This Row],[FECHA]])</f>
        <v>2020</v>
      </c>
      <c r="B78" s="5">
        <f>MONTH(VentaCerdo[[#This Row],[FECHA]])</f>
        <v>1</v>
      </c>
      <c r="C78" s="5">
        <f>WEEKNUM(VentaCerdo[[#This Row],[FECHA]],2)</f>
        <v>1</v>
      </c>
      <c r="D78" s="6">
        <v>43831</v>
      </c>
      <c r="E78" s="6" t="s">
        <v>7</v>
      </c>
      <c r="F78" s="7">
        <v>48205.5</v>
      </c>
      <c r="G78" s="7">
        <v>36</v>
      </c>
      <c r="H78" s="7">
        <v>471</v>
      </c>
      <c r="I78" s="7">
        <v>2</v>
      </c>
      <c r="J78" s="8">
        <v>1786963.5</v>
      </c>
      <c r="K78" s="8">
        <v>1170572.2109999994</v>
      </c>
      <c r="L78" s="7">
        <v>136</v>
      </c>
      <c r="M78" s="7">
        <v>2</v>
      </c>
      <c r="O78">
        <f>YEAR(NC[[#This Row],[Fecha]])</f>
        <v>2020</v>
      </c>
      <c r="P78">
        <f>MONTH(NC[[#This Row],[Fecha]])</f>
        <v>3</v>
      </c>
      <c r="Q78">
        <f>WEEKNUM(NC[[#This Row],[Fecha]],2)</f>
        <v>10</v>
      </c>
      <c r="R78" s="6">
        <v>43894</v>
      </c>
      <c r="S78" s="7" t="s">
        <v>53</v>
      </c>
      <c r="T78" s="7" t="s">
        <v>10</v>
      </c>
      <c r="U78" s="7">
        <v>33</v>
      </c>
      <c r="V78" s="7">
        <v>0</v>
      </c>
      <c r="AG78" s="59">
        <f>YEAR(Alimento_2[[#This Row],[Fecha]])</f>
        <v>2020</v>
      </c>
      <c r="AH78" s="59">
        <f>MONTH(Alimento_2[[#This Row],[Fecha]])</f>
        <v>4</v>
      </c>
      <c r="AI78" s="59">
        <f>WEEKNUM(Alimento_2[[#This Row],[Fecha]],2)</f>
        <v>14</v>
      </c>
      <c r="AJ78" s="25">
        <v>43922</v>
      </c>
      <c r="AK78" t="s">
        <v>94</v>
      </c>
      <c r="AL78">
        <v>828916.23999999976</v>
      </c>
    </row>
    <row r="79" spans="1:38" ht="15.6" x14ac:dyDescent="0.3">
      <c r="A79" s="10">
        <f>YEAR(VentaCerdo[[#This Row],[FECHA]])</f>
        <v>2020</v>
      </c>
      <c r="B79" s="5">
        <f>MONTH(VentaCerdo[[#This Row],[FECHA]])</f>
        <v>1</v>
      </c>
      <c r="C79" s="5">
        <f>WEEKNUM(VentaCerdo[[#This Row],[FECHA]],2)</f>
        <v>1</v>
      </c>
      <c r="D79" s="6">
        <v>43831</v>
      </c>
      <c r="E79" s="6" t="s">
        <v>8</v>
      </c>
      <c r="F79" s="7">
        <v>113681.00000000001</v>
      </c>
      <c r="G79" s="7">
        <v>1072.4000000000001</v>
      </c>
      <c r="H79" s="7">
        <v>966</v>
      </c>
      <c r="I79" s="7">
        <v>9</v>
      </c>
      <c r="J79" s="8">
        <v>4075904.6999999997</v>
      </c>
      <c r="K79" s="8">
        <v>2661984.8519999967</v>
      </c>
      <c r="L79" s="7">
        <v>204</v>
      </c>
      <c r="M79" s="7">
        <v>5</v>
      </c>
      <c r="O79">
        <f>YEAR(NC[[#This Row],[Fecha]])</f>
        <v>2020</v>
      </c>
      <c r="P79">
        <f>MONTH(NC[[#This Row],[Fecha]])</f>
        <v>4</v>
      </c>
      <c r="Q79">
        <f>WEEKNUM(NC[[#This Row],[Fecha]],2)</f>
        <v>14</v>
      </c>
      <c r="R79" s="6">
        <v>43925</v>
      </c>
      <c r="S79" s="7" t="s">
        <v>53</v>
      </c>
      <c r="T79" s="7" t="s">
        <v>10</v>
      </c>
      <c r="U79" s="7">
        <v>47</v>
      </c>
      <c r="V79" s="7">
        <v>0</v>
      </c>
      <c r="AG79" s="59">
        <f>YEAR(Alimento_2[[#This Row],[Fecha]])</f>
        <v>2020</v>
      </c>
      <c r="AH79" s="59">
        <f>MONTH(Alimento_2[[#This Row],[Fecha]])</f>
        <v>5</v>
      </c>
      <c r="AI79" s="59">
        <f>WEEKNUM(Alimento_2[[#This Row],[Fecha]],2)</f>
        <v>18</v>
      </c>
      <c r="AJ79" s="25">
        <v>43952</v>
      </c>
      <c r="AK79" t="s">
        <v>94</v>
      </c>
      <c r="AL79">
        <v>801767.2699999999</v>
      </c>
    </row>
    <row r="80" spans="1:38" ht="15.6" x14ac:dyDescent="0.3">
      <c r="A80" s="10">
        <f>YEAR(VentaCerdo[[#This Row],[FECHA]])</f>
        <v>2020</v>
      </c>
      <c r="B80" s="5">
        <f>MONTH(VentaCerdo[[#This Row],[FECHA]])</f>
        <v>1</v>
      </c>
      <c r="C80" s="5">
        <f>WEEKNUM(VentaCerdo[[#This Row],[FECHA]],2)</f>
        <v>1</v>
      </c>
      <c r="D80" s="6">
        <v>43831</v>
      </c>
      <c r="E80" s="6" t="s">
        <v>10</v>
      </c>
      <c r="F80" s="7">
        <v>167194.29999999999</v>
      </c>
      <c r="G80" s="7">
        <v>0</v>
      </c>
      <c r="H80" s="7">
        <v>821</v>
      </c>
      <c r="I80" s="7">
        <v>0</v>
      </c>
      <c r="J80" s="8">
        <v>3599731.4799999995</v>
      </c>
      <c r="K80" s="8">
        <v>2198979.9860000005</v>
      </c>
      <c r="L80" s="7">
        <v>62</v>
      </c>
      <c r="M80" s="7">
        <v>0</v>
      </c>
      <c r="O80">
        <f>YEAR(NC[[#This Row],[Fecha]])</f>
        <v>2020</v>
      </c>
      <c r="P80">
        <f>MONTH(NC[[#This Row],[Fecha]])</f>
        <v>5</v>
      </c>
      <c r="Q80">
        <f>WEEKNUM(NC[[#This Row],[Fecha]],2)</f>
        <v>19</v>
      </c>
      <c r="R80" s="6">
        <v>43956</v>
      </c>
      <c r="S80" s="7" t="s">
        <v>53</v>
      </c>
      <c r="T80" s="7" t="s">
        <v>10</v>
      </c>
      <c r="U80" s="7">
        <v>7</v>
      </c>
      <c r="V80" s="7">
        <v>0</v>
      </c>
      <c r="AG80" s="59">
        <f>YEAR(Alimento_2[[#This Row],[Fecha]])</f>
        <v>2020</v>
      </c>
      <c r="AH80" s="59">
        <f>MONTH(Alimento_2[[#This Row],[Fecha]])</f>
        <v>6</v>
      </c>
      <c r="AI80" s="59">
        <f>WEEKNUM(Alimento_2[[#This Row],[Fecha]],2)</f>
        <v>23</v>
      </c>
      <c r="AJ80" s="25">
        <v>43983</v>
      </c>
      <c r="AK80" t="s">
        <v>94</v>
      </c>
      <c r="AL80">
        <v>9154628.1500000004</v>
      </c>
    </row>
    <row r="81" spans="1:38" ht="15.6" x14ac:dyDescent="0.3">
      <c r="A81" s="10">
        <f>YEAR(VentaCerdo[[#This Row],[FECHA]])</f>
        <v>2020</v>
      </c>
      <c r="B81" s="5">
        <f>MONTH(VentaCerdo[[#This Row],[FECHA]])</f>
        <v>2</v>
      </c>
      <c r="C81" s="5">
        <f>WEEKNUM(VentaCerdo[[#This Row],[FECHA]],2)</f>
        <v>5</v>
      </c>
      <c r="D81" s="6">
        <v>43862</v>
      </c>
      <c r="E81" s="6" t="s">
        <v>7</v>
      </c>
      <c r="F81" s="7">
        <v>31233.5</v>
      </c>
      <c r="G81" s="7">
        <v>3700</v>
      </c>
      <c r="H81" s="7">
        <v>285</v>
      </c>
      <c r="I81" s="7">
        <v>36</v>
      </c>
      <c r="J81" s="8">
        <v>900160.00000000012</v>
      </c>
      <c r="K81" s="8">
        <v>594967.6390000002</v>
      </c>
      <c r="L81" s="7">
        <v>74</v>
      </c>
      <c r="M81" s="7">
        <v>11</v>
      </c>
      <c r="O81">
        <f>YEAR(NC[[#This Row],[Fecha]])</f>
        <v>2020</v>
      </c>
      <c r="P81">
        <f>MONTH(NC[[#This Row],[Fecha]])</f>
        <v>6</v>
      </c>
      <c r="Q81">
        <f>WEEKNUM(NC[[#This Row],[Fecha]],2)</f>
        <v>23</v>
      </c>
      <c r="R81" s="6">
        <v>43987</v>
      </c>
      <c r="S81" s="7" t="s">
        <v>53</v>
      </c>
      <c r="T81" s="7" t="s">
        <v>10</v>
      </c>
      <c r="U81" s="7">
        <v>39</v>
      </c>
      <c r="V81" s="7">
        <v>0</v>
      </c>
      <c r="AG81" s="59">
        <f>YEAR(Alimento_2[[#This Row],[Fecha]])</f>
        <v>2020</v>
      </c>
      <c r="AH81" s="59">
        <f>MONTH(Alimento_2[[#This Row],[Fecha]])</f>
        <v>7</v>
      </c>
      <c r="AI81" s="59">
        <f>WEEKNUM(Alimento_2[[#This Row],[Fecha]],2)</f>
        <v>27</v>
      </c>
      <c r="AJ81" s="25">
        <v>44013</v>
      </c>
      <c r="AK81" t="s">
        <v>94</v>
      </c>
      <c r="AL81">
        <v>587903.82999999996</v>
      </c>
    </row>
    <row r="82" spans="1:38" ht="15.6" x14ac:dyDescent="0.3">
      <c r="A82" s="10">
        <f>YEAR(VentaCerdo[[#This Row],[FECHA]])</f>
        <v>2020</v>
      </c>
      <c r="B82" s="5">
        <f>MONTH(VentaCerdo[[#This Row],[FECHA]])</f>
        <v>2</v>
      </c>
      <c r="C82" s="5">
        <f>WEEKNUM(VentaCerdo[[#This Row],[FECHA]],2)</f>
        <v>5</v>
      </c>
      <c r="D82" s="6">
        <v>43862</v>
      </c>
      <c r="E82" s="6" t="s">
        <v>8</v>
      </c>
      <c r="F82" s="7">
        <v>118463.09999999995</v>
      </c>
      <c r="G82" s="7">
        <v>4264.6000000000004</v>
      </c>
      <c r="H82" s="7">
        <v>1040</v>
      </c>
      <c r="I82" s="7">
        <v>37</v>
      </c>
      <c r="J82" s="8">
        <v>3774574.2800000003</v>
      </c>
      <c r="K82" s="8">
        <v>2682234.0960000008</v>
      </c>
      <c r="L82" s="7">
        <v>206</v>
      </c>
      <c r="M82" s="7">
        <v>8</v>
      </c>
      <c r="O82">
        <f>YEAR(NC[[#This Row],[Fecha]])</f>
        <v>2020</v>
      </c>
      <c r="P82">
        <f>MONTH(NC[[#This Row],[Fecha]])</f>
        <v>7</v>
      </c>
      <c r="Q82">
        <f>WEEKNUM(NC[[#This Row],[Fecha]],2)</f>
        <v>28</v>
      </c>
      <c r="R82" s="6">
        <v>44018</v>
      </c>
      <c r="S82" s="7" t="s">
        <v>53</v>
      </c>
      <c r="T82" s="7" t="s">
        <v>10</v>
      </c>
      <c r="U82" s="7">
        <v>80</v>
      </c>
      <c r="V82" s="7">
        <v>0</v>
      </c>
      <c r="AG82" s="59">
        <f>YEAR(Alimento_2[[#This Row],[Fecha]])</f>
        <v>2020</v>
      </c>
      <c r="AH82" s="59">
        <f>MONTH(Alimento_2[[#This Row],[Fecha]])</f>
        <v>8</v>
      </c>
      <c r="AI82" s="59">
        <f>WEEKNUM(Alimento_2[[#This Row],[Fecha]],2)</f>
        <v>31</v>
      </c>
      <c r="AJ82" s="25">
        <v>44044</v>
      </c>
      <c r="AK82" t="s">
        <v>94</v>
      </c>
      <c r="AL82">
        <v>780760.08000000019</v>
      </c>
    </row>
    <row r="83" spans="1:38" ht="15.6" x14ac:dyDescent="0.3">
      <c r="A83" s="10">
        <f>YEAR(VentaCerdo[[#This Row],[FECHA]])</f>
        <v>2020</v>
      </c>
      <c r="B83" s="5">
        <f>MONTH(VentaCerdo[[#This Row],[FECHA]])</f>
        <v>2</v>
      </c>
      <c r="C83" s="5">
        <f>WEEKNUM(VentaCerdo[[#This Row],[FECHA]],2)</f>
        <v>5</v>
      </c>
      <c r="D83" s="6">
        <v>43862</v>
      </c>
      <c r="E83" s="6" t="s">
        <v>10</v>
      </c>
      <c r="F83" s="7">
        <v>183199</v>
      </c>
      <c r="G83" s="7">
        <v>2409</v>
      </c>
      <c r="H83" s="7">
        <v>957</v>
      </c>
      <c r="I83" s="7">
        <v>20</v>
      </c>
      <c r="J83" s="8">
        <v>3787766.8999999994</v>
      </c>
      <c r="K83" s="8">
        <v>2412165.8090000027</v>
      </c>
      <c r="L83" s="7">
        <v>105</v>
      </c>
      <c r="M83" s="7">
        <v>5</v>
      </c>
      <c r="O83">
        <f>YEAR(NC[[#This Row],[Fecha]])</f>
        <v>2020</v>
      </c>
      <c r="P83">
        <f>MONTH(NC[[#This Row],[Fecha]])</f>
        <v>8</v>
      </c>
      <c r="Q83">
        <f>WEEKNUM(NC[[#This Row],[Fecha]],2)</f>
        <v>32</v>
      </c>
      <c r="R83" s="6">
        <v>44049</v>
      </c>
      <c r="S83" s="7" t="s">
        <v>53</v>
      </c>
      <c r="T83" s="7" t="s">
        <v>10</v>
      </c>
      <c r="U83" s="7">
        <v>86</v>
      </c>
      <c r="V83" s="7">
        <v>0</v>
      </c>
      <c r="AG83" s="59">
        <f>YEAR(Alimento_2[[#This Row],[Fecha]])</f>
        <v>2020</v>
      </c>
      <c r="AH83" s="59">
        <f>MONTH(Alimento_2[[#This Row],[Fecha]])</f>
        <v>9</v>
      </c>
      <c r="AI83" s="59">
        <f>WEEKNUM(Alimento_2[[#This Row],[Fecha]],2)</f>
        <v>36</v>
      </c>
      <c r="AJ83" s="25">
        <v>44075</v>
      </c>
      <c r="AK83" t="s">
        <v>94</v>
      </c>
      <c r="AL83">
        <v>722094.72000000044</v>
      </c>
    </row>
    <row r="84" spans="1:38" ht="15.6" x14ac:dyDescent="0.3">
      <c r="A84" s="10">
        <f>YEAR(VentaCerdo[[#This Row],[FECHA]])</f>
        <v>2020</v>
      </c>
      <c r="B84" s="5">
        <f>MONTH(VentaCerdo[[#This Row],[FECHA]])</f>
        <v>3</v>
      </c>
      <c r="C84" s="5">
        <f>WEEKNUM(VentaCerdo[[#This Row],[FECHA]],2)</f>
        <v>9</v>
      </c>
      <c r="D84" s="6">
        <v>43891</v>
      </c>
      <c r="E84" s="6" t="s">
        <v>7</v>
      </c>
      <c r="F84" s="7">
        <v>48258.5</v>
      </c>
      <c r="G84" s="7">
        <v>110</v>
      </c>
      <c r="H84" s="7">
        <v>410</v>
      </c>
      <c r="I84" s="7">
        <v>1</v>
      </c>
      <c r="J84" s="8">
        <v>1413459.5</v>
      </c>
      <c r="K84" s="8">
        <v>1055628.085</v>
      </c>
      <c r="L84" s="7">
        <v>92</v>
      </c>
      <c r="M84" s="7">
        <v>1</v>
      </c>
      <c r="O84">
        <f>YEAR(NC[[#This Row],[Fecha]])</f>
        <v>2020</v>
      </c>
      <c r="P84">
        <f>MONTH(NC[[#This Row],[Fecha]])</f>
        <v>9</v>
      </c>
      <c r="Q84">
        <f>WEEKNUM(NC[[#This Row],[Fecha]],2)</f>
        <v>36</v>
      </c>
      <c r="R84" s="6">
        <v>44080</v>
      </c>
      <c r="S84" s="7" t="s">
        <v>53</v>
      </c>
      <c r="T84" s="7" t="s">
        <v>10</v>
      </c>
      <c r="U84" s="7">
        <v>85</v>
      </c>
      <c r="V84" s="7">
        <v>0</v>
      </c>
      <c r="AG84" s="59">
        <f>YEAR(Alimento_2[[#This Row],[Fecha]])</f>
        <v>2020</v>
      </c>
      <c r="AH84" s="59">
        <f>MONTH(Alimento_2[[#This Row],[Fecha]])</f>
        <v>10</v>
      </c>
      <c r="AI84" s="59">
        <f>WEEKNUM(Alimento_2[[#This Row],[Fecha]],2)</f>
        <v>40</v>
      </c>
      <c r="AJ84" s="25">
        <v>44105</v>
      </c>
      <c r="AK84" t="s">
        <v>94</v>
      </c>
      <c r="AL84">
        <v>769160.83000000042</v>
      </c>
    </row>
    <row r="85" spans="1:38" ht="15.6" x14ac:dyDescent="0.3">
      <c r="A85" s="10">
        <f>YEAR(VentaCerdo[[#This Row],[FECHA]])</f>
        <v>2020</v>
      </c>
      <c r="B85" s="5">
        <f>MONTH(VentaCerdo[[#This Row],[FECHA]])</f>
        <v>3</v>
      </c>
      <c r="C85" s="5">
        <f>WEEKNUM(VentaCerdo[[#This Row],[FECHA]],2)</f>
        <v>9</v>
      </c>
      <c r="D85" s="6">
        <v>43891</v>
      </c>
      <c r="E85" s="6" t="s">
        <v>8</v>
      </c>
      <c r="F85" s="7">
        <v>92564.500000000015</v>
      </c>
      <c r="G85" s="7">
        <v>230</v>
      </c>
      <c r="H85" s="7">
        <v>790</v>
      </c>
      <c r="I85" s="7">
        <v>3</v>
      </c>
      <c r="J85" s="8">
        <v>2797480.3</v>
      </c>
      <c r="K85" s="8">
        <v>2276409.5000000014</v>
      </c>
      <c r="L85" s="7">
        <v>183</v>
      </c>
      <c r="M85" s="7">
        <v>2</v>
      </c>
      <c r="O85">
        <f>YEAR(NC[[#This Row],[Fecha]])</f>
        <v>2020</v>
      </c>
      <c r="P85">
        <f>MONTH(NC[[#This Row],[Fecha]])</f>
        <v>10</v>
      </c>
      <c r="Q85">
        <f>WEEKNUM(NC[[#This Row],[Fecha]],2)</f>
        <v>41</v>
      </c>
      <c r="R85" s="6">
        <v>44111</v>
      </c>
      <c r="S85" s="7" t="s">
        <v>53</v>
      </c>
      <c r="T85" s="7" t="s">
        <v>10</v>
      </c>
      <c r="U85" s="7">
        <v>54</v>
      </c>
      <c r="V85" s="7">
        <v>0</v>
      </c>
      <c r="AG85" s="59">
        <f>YEAR(Alimento_2[[#This Row],[Fecha]])</f>
        <v>2020</v>
      </c>
      <c r="AH85" s="59">
        <f>MONTH(Alimento_2[[#This Row],[Fecha]])</f>
        <v>11</v>
      </c>
      <c r="AI85" s="59">
        <f>WEEKNUM(Alimento_2[[#This Row],[Fecha]],2)</f>
        <v>44</v>
      </c>
      <c r="AJ85" s="25">
        <v>44136</v>
      </c>
      <c r="AK85" t="s">
        <v>94</v>
      </c>
      <c r="AL85">
        <v>722481.63000000012</v>
      </c>
    </row>
    <row r="86" spans="1:38" ht="15.6" x14ac:dyDescent="0.3">
      <c r="A86" s="10">
        <f>YEAR(VentaCerdo[[#This Row],[FECHA]])</f>
        <v>2020</v>
      </c>
      <c r="B86" s="5">
        <f>MONTH(VentaCerdo[[#This Row],[FECHA]])</f>
        <v>3</v>
      </c>
      <c r="C86" s="5">
        <f>WEEKNUM(VentaCerdo[[#This Row],[FECHA]],2)</f>
        <v>9</v>
      </c>
      <c r="D86" s="6">
        <v>43891</v>
      </c>
      <c r="E86" s="6" t="s">
        <v>10</v>
      </c>
      <c r="F86" s="7">
        <v>210892.10000000006</v>
      </c>
      <c r="G86" s="7">
        <v>881</v>
      </c>
      <c r="H86" s="7">
        <v>1055</v>
      </c>
      <c r="I86" s="7">
        <v>9</v>
      </c>
      <c r="J86" s="8">
        <v>3980355.9499999993</v>
      </c>
      <c r="K86" s="8">
        <v>2931015.4810000011</v>
      </c>
      <c r="L86" s="7">
        <v>87</v>
      </c>
      <c r="M86" s="7">
        <v>1</v>
      </c>
      <c r="O86">
        <f>YEAR(NC[[#This Row],[Fecha]])</f>
        <v>2020</v>
      </c>
      <c r="P86">
        <f>MONTH(NC[[#This Row],[Fecha]])</f>
        <v>11</v>
      </c>
      <c r="Q86">
        <f>WEEKNUM(NC[[#This Row],[Fecha]],2)</f>
        <v>45</v>
      </c>
      <c r="R86" s="6">
        <v>44142</v>
      </c>
      <c r="S86" s="7" t="s">
        <v>53</v>
      </c>
      <c r="T86" s="7" t="s">
        <v>10</v>
      </c>
      <c r="U86" s="7">
        <v>73</v>
      </c>
      <c r="V86" s="7">
        <v>0</v>
      </c>
      <c r="AG86" s="59">
        <f>YEAR(Alimento_2[[#This Row],[Fecha]])</f>
        <v>2020</v>
      </c>
      <c r="AH86" s="59">
        <f>MONTH(Alimento_2[[#This Row],[Fecha]])</f>
        <v>12</v>
      </c>
      <c r="AI86" s="59">
        <f>WEEKNUM(Alimento_2[[#This Row],[Fecha]],2)</f>
        <v>49</v>
      </c>
      <c r="AJ86" s="25">
        <v>44166</v>
      </c>
      <c r="AK86" t="s">
        <v>94</v>
      </c>
      <c r="AL86">
        <v>967933.29999999981</v>
      </c>
    </row>
    <row r="87" spans="1:38" ht="15.6" x14ac:dyDescent="0.3">
      <c r="A87" s="10">
        <f>YEAR(VentaCerdo[[#This Row],[FECHA]])</f>
        <v>2020</v>
      </c>
      <c r="B87" s="5">
        <f>MONTH(VentaCerdo[[#This Row],[FECHA]])</f>
        <v>4</v>
      </c>
      <c r="C87" s="5">
        <f>WEEKNUM(VentaCerdo[[#This Row],[FECHA]],2)</f>
        <v>14</v>
      </c>
      <c r="D87" s="6">
        <v>43922</v>
      </c>
      <c r="E87" s="6" t="s">
        <v>7</v>
      </c>
      <c r="F87" s="7">
        <v>45611.5</v>
      </c>
      <c r="G87" s="7">
        <v>70</v>
      </c>
      <c r="H87" s="7">
        <v>409</v>
      </c>
      <c r="I87" s="7">
        <v>1</v>
      </c>
      <c r="J87" s="8">
        <v>1142302.1299999999</v>
      </c>
      <c r="K87" s="8">
        <v>1133563.8960000002</v>
      </c>
      <c r="L87" s="7">
        <v>121</v>
      </c>
      <c r="M87" s="7">
        <v>1</v>
      </c>
      <c r="O87">
        <f>YEAR(NC[[#This Row],[Fecha]])</f>
        <v>2020</v>
      </c>
      <c r="P87">
        <f>MONTH(NC[[#This Row],[Fecha]])</f>
        <v>12</v>
      </c>
      <c r="Q87">
        <f>WEEKNUM(NC[[#This Row],[Fecha]],2)</f>
        <v>50</v>
      </c>
      <c r="R87" s="6">
        <v>44173</v>
      </c>
      <c r="S87" s="7" t="s">
        <v>53</v>
      </c>
      <c r="T87" s="7" t="s">
        <v>10</v>
      </c>
      <c r="U87" s="7">
        <v>140</v>
      </c>
      <c r="V87" s="7">
        <v>0</v>
      </c>
      <c r="AG87" s="59">
        <f>YEAR(Alimento_2[[#This Row],[Fecha]])</f>
        <v>2018</v>
      </c>
      <c r="AH87" s="59">
        <f>MONTH(Alimento_2[[#This Row],[Fecha]])</f>
        <v>12</v>
      </c>
      <c r="AI87" s="59">
        <f>WEEKNUM(Alimento_2[[#This Row],[Fecha]],2)</f>
        <v>48</v>
      </c>
      <c r="AJ87" s="25">
        <v>43435</v>
      </c>
      <c r="AK87" t="s">
        <v>96</v>
      </c>
      <c r="AL87">
        <v>388731.60999999981</v>
      </c>
    </row>
    <row r="88" spans="1:38" ht="15.6" x14ac:dyDescent="0.3">
      <c r="A88" s="10">
        <f>YEAR(VentaCerdo[[#This Row],[FECHA]])</f>
        <v>2020</v>
      </c>
      <c r="B88" s="5">
        <f>MONTH(VentaCerdo[[#This Row],[FECHA]])</f>
        <v>4</v>
      </c>
      <c r="C88" s="5">
        <f>WEEKNUM(VentaCerdo[[#This Row],[FECHA]],2)</f>
        <v>14</v>
      </c>
      <c r="D88" s="6">
        <v>43922</v>
      </c>
      <c r="E88" s="6" t="s">
        <v>8</v>
      </c>
      <c r="F88" s="7">
        <v>114586.6</v>
      </c>
      <c r="G88" s="7">
        <v>2865.8</v>
      </c>
      <c r="H88" s="7">
        <v>946</v>
      </c>
      <c r="I88" s="7">
        <v>24</v>
      </c>
      <c r="J88" s="8">
        <v>2762566.8</v>
      </c>
      <c r="K88" s="8">
        <v>2701073.3750000019</v>
      </c>
      <c r="L88" s="7">
        <v>183</v>
      </c>
      <c r="M88" s="7">
        <v>5</v>
      </c>
      <c r="O88">
        <f>YEAR(NC[[#This Row],[Fecha]])</f>
        <v>2020</v>
      </c>
      <c r="P88">
        <f>MONTH(NC[[#This Row],[Fecha]])</f>
        <v>4</v>
      </c>
      <c r="Q88">
        <f>WEEKNUM(NC[[#This Row],[Fecha]],2)</f>
        <v>14</v>
      </c>
      <c r="R88" s="6">
        <v>43925</v>
      </c>
      <c r="S88" s="7" t="s">
        <v>54</v>
      </c>
      <c r="T88" s="7" t="s">
        <v>10</v>
      </c>
      <c r="U88" s="7">
        <v>26</v>
      </c>
      <c r="V88" s="7">
        <v>59975.37</v>
      </c>
      <c r="AG88" s="59">
        <f>YEAR(Alimento_2[[#This Row],[Fecha]])</f>
        <v>2019</v>
      </c>
      <c r="AH88" s="59">
        <f>MONTH(Alimento_2[[#This Row],[Fecha]])</f>
        <v>1</v>
      </c>
      <c r="AI88" s="59">
        <f>WEEKNUM(Alimento_2[[#This Row],[Fecha]],2)</f>
        <v>1</v>
      </c>
      <c r="AJ88" s="25">
        <v>43466</v>
      </c>
      <c r="AK88" t="s">
        <v>96</v>
      </c>
      <c r="AL88">
        <v>296245.98</v>
      </c>
    </row>
    <row r="89" spans="1:38" ht="15.6" x14ac:dyDescent="0.3">
      <c r="A89" s="10">
        <f>YEAR(VentaCerdo[[#This Row],[FECHA]])</f>
        <v>2020</v>
      </c>
      <c r="B89" s="5">
        <f>MONTH(VentaCerdo[[#This Row],[FECHA]])</f>
        <v>4</v>
      </c>
      <c r="C89" s="5">
        <f>WEEKNUM(VentaCerdo[[#This Row],[FECHA]],2)</f>
        <v>14</v>
      </c>
      <c r="D89" s="6">
        <v>43922</v>
      </c>
      <c r="E89" s="6" t="s">
        <v>9</v>
      </c>
      <c r="F89" s="7">
        <v>26268</v>
      </c>
      <c r="G89" s="7">
        <v>0</v>
      </c>
      <c r="H89" s="7">
        <v>216</v>
      </c>
      <c r="I89" s="7">
        <v>0</v>
      </c>
      <c r="J89" s="8">
        <v>617539</v>
      </c>
      <c r="K89" s="8">
        <v>644169.00899999996</v>
      </c>
      <c r="L89" s="7">
        <v>3</v>
      </c>
      <c r="M89" s="7">
        <v>0</v>
      </c>
      <c r="O89">
        <f>YEAR(NC[[#This Row],[Fecha]])</f>
        <v>2020</v>
      </c>
      <c r="P89">
        <f>MONTH(NC[[#This Row],[Fecha]])</f>
        <v>5</v>
      </c>
      <c r="Q89">
        <f>WEEKNUM(NC[[#This Row],[Fecha]],2)</f>
        <v>19</v>
      </c>
      <c r="R89" s="6">
        <v>43956</v>
      </c>
      <c r="S89" s="7" t="s">
        <v>54</v>
      </c>
      <c r="T89" s="7" t="s">
        <v>10</v>
      </c>
      <c r="U89" s="7">
        <v>6</v>
      </c>
      <c r="V89" s="7">
        <v>15630</v>
      </c>
      <c r="AG89" s="59">
        <f>YEAR(Alimento_2[[#This Row],[Fecha]])</f>
        <v>2019</v>
      </c>
      <c r="AH89" s="59">
        <f>MONTH(Alimento_2[[#This Row],[Fecha]])</f>
        <v>2</v>
      </c>
      <c r="AI89" s="59">
        <f>WEEKNUM(Alimento_2[[#This Row],[Fecha]],2)</f>
        <v>5</v>
      </c>
      <c r="AJ89" s="25">
        <v>43497</v>
      </c>
      <c r="AK89" t="s">
        <v>96</v>
      </c>
      <c r="AL89">
        <v>180901.49000000002</v>
      </c>
    </row>
    <row r="90" spans="1:38" ht="15.6" x14ac:dyDescent="0.3">
      <c r="A90" s="10">
        <f>YEAR(VentaCerdo[[#This Row],[FECHA]])</f>
        <v>2020</v>
      </c>
      <c r="B90" s="5">
        <f>MONTH(VentaCerdo[[#This Row],[FECHA]])</f>
        <v>4</v>
      </c>
      <c r="C90" s="5">
        <f>WEEKNUM(VentaCerdo[[#This Row],[FECHA]],2)</f>
        <v>14</v>
      </c>
      <c r="D90" s="6">
        <v>43922</v>
      </c>
      <c r="E90" s="6" t="s">
        <v>10</v>
      </c>
      <c r="F90" s="7">
        <v>169573.20000000004</v>
      </c>
      <c r="G90" s="7">
        <v>25736.699999999997</v>
      </c>
      <c r="H90" s="7">
        <v>753</v>
      </c>
      <c r="I90" s="7">
        <v>82</v>
      </c>
      <c r="J90" s="8">
        <v>2059933.0499999998</v>
      </c>
      <c r="K90" s="8">
        <v>1908886.8270000003</v>
      </c>
      <c r="L90" s="7">
        <v>90</v>
      </c>
      <c r="M90" s="7">
        <v>13</v>
      </c>
      <c r="O90">
        <f>YEAR(NC[[#This Row],[Fecha]])</f>
        <v>2020</v>
      </c>
      <c r="P90">
        <f>MONTH(NC[[#This Row],[Fecha]])</f>
        <v>8</v>
      </c>
      <c r="Q90">
        <f>WEEKNUM(NC[[#This Row],[Fecha]],2)</f>
        <v>32</v>
      </c>
      <c r="R90" s="6">
        <v>44049</v>
      </c>
      <c r="S90" s="7" t="s">
        <v>54</v>
      </c>
      <c r="T90" s="7" t="s">
        <v>10</v>
      </c>
      <c r="U90" s="7">
        <v>16</v>
      </c>
      <c r="V90" s="7">
        <v>0</v>
      </c>
      <c r="AG90" s="59">
        <f>YEAR(Alimento_2[[#This Row],[Fecha]])</f>
        <v>2019</v>
      </c>
      <c r="AH90" s="59">
        <f>MONTH(Alimento_2[[#This Row],[Fecha]])</f>
        <v>3</v>
      </c>
      <c r="AI90" s="59">
        <f>WEEKNUM(Alimento_2[[#This Row],[Fecha]],2)</f>
        <v>9</v>
      </c>
      <c r="AJ90" s="25">
        <v>43525</v>
      </c>
      <c r="AK90" t="s">
        <v>96</v>
      </c>
      <c r="AL90">
        <v>270921.04000000004</v>
      </c>
    </row>
    <row r="91" spans="1:38" ht="15.6" x14ac:dyDescent="0.3">
      <c r="A91" s="10">
        <f>YEAR(VentaCerdo[[#This Row],[FECHA]])</f>
        <v>2020</v>
      </c>
      <c r="B91" s="5">
        <f>MONTH(VentaCerdo[[#This Row],[FECHA]])</f>
        <v>5</v>
      </c>
      <c r="C91" s="5">
        <f>WEEKNUM(VentaCerdo[[#This Row],[FECHA]],2)</f>
        <v>18</v>
      </c>
      <c r="D91" s="6">
        <v>43952</v>
      </c>
      <c r="E91" s="6" t="s">
        <v>7</v>
      </c>
      <c r="F91" s="7">
        <v>40372</v>
      </c>
      <c r="G91" s="7">
        <v>2281</v>
      </c>
      <c r="H91" s="7">
        <v>348</v>
      </c>
      <c r="I91" s="7">
        <v>20</v>
      </c>
      <c r="J91" s="8">
        <v>891335.25</v>
      </c>
      <c r="K91" s="8">
        <v>884684.103</v>
      </c>
      <c r="L91" s="7">
        <v>104</v>
      </c>
      <c r="M91" s="7">
        <v>1</v>
      </c>
      <c r="O91">
        <f>YEAR(NC[[#This Row],[Fecha]])</f>
        <v>2020</v>
      </c>
      <c r="P91">
        <f>MONTH(NC[[#This Row],[Fecha]])</f>
        <v>7</v>
      </c>
      <c r="Q91">
        <f>WEEKNUM(NC[[#This Row],[Fecha]],2)</f>
        <v>28</v>
      </c>
      <c r="R91" s="6">
        <v>44018</v>
      </c>
      <c r="S91" s="7" t="s">
        <v>54</v>
      </c>
      <c r="T91" s="7" t="s">
        <v>7</v>
      </c>
      <c r="U91" s="7">
        <v>3</v>
      </c>
      <c r="V91" s="7">
        <v>0</v>
      </c>
      <c r="AG91" s="59">
        <f>YEAR(Alimento_2[[#This Row],[Fecha]])</f>
        <v>2019</v>
      </c>
      <c r="AH91" s="59">
        <f>MONTH(Alimento_2[[#This Row],[Fecha]])</f>
        <v>4</v>
      </c>
      <c r="AI91" s="59">
        <f>WEEKNUM(Alimento_2[[#This Row],[Fecha]],2)</f>
        <v>14</v>
      </c>
      <c r="AJ91" s="25">
        <v>43556</v>
      </c>
      <c r="AK91" t="s">
        <v>96</v>
      </c>
      <c r="AL91">
        <v>354071.41000000015</v>
      </c>
    </row>
    <row r="92" spans="1:38" ht="15.6" x14ac:dyDescent="0.3">
      <c r="A92" s="10">
        <f>YEAR(VentaCerdo[[#This Row],[FECHA]])</f>
        <v>2020</v>
      </c>
      <c r="B92" s="5">
        <f>MONTH(VentaCerdo[[#This Row],[FECHA]])</f>
        <v>5</v>
      </c>
      <c r="C92" s="5">
        <f>WEEKNUM(VentaCerdo[[#This Row],[FECHA]],2)</f>
        <v>18</v>
      </c>
      <c r="D92" s="6">
        <v>43952</v>
      </c>
      <c r="E92" s="6" t="s">
        <v>8</v>
      </c>
      <c r="F92" s="7">
        <v>132678.56000000006</v>
      </c>
      <c r="G92" s="7">
        <v>523.20000000000005</v>
      </c>
      <c r="H92" s="7">
        <v>1152</v>
      </c>
      <c r="I92" s="7">
        <v>5</v>
      </c>
      <c r="J92" s="8">
        <v>2998836.9999999995</v>
      </c>
      <c r="K92" s="8">
        <v>3288043.5929999934</v>
      </c>
      <c r="L92" s="7">
        <v>244</v>
      </c>
      <c r="M92" s="7">
        <v>2</v>
      </c>
      <c r="O92">
        <f>YEAR(NC[[#This Row],[Fecha]])</f>
        <v>2020</v>
      </c>
      <c r="P92">
        <f>MONTH(NC[[#This Row],[Fecha]])</f>
        <v>10</v>
      </c>
      <c r="Q92">
        <f>WEEKNUM(NC[[#This Row],[Fecha]],2)</f>
        <v>41</v>
      </c>
      <c r="R92" s="6">
        <v>44111</v>
      </c>
      <c r="S92" s="7" t="s">
        <v>54</v>
      </c>
      <c r="T92" s="7" t="s">
        <v>7</v>
      </c>
      <c r="U92" s="7">
        <v>1</v>
      </c>
      <c r="V92" s="7">
        <v>0</v>
      </c>
      <c r="AG92" s="59">
        <f>YEAR(Alimento_2[[#This Row],[Fecha]])</f>
        <v>2019</v>
      </c>
      <c r="AH92" s="59">
        <f>MONTH(Alimento_2[[#This Row],[Fecha]])</f>
        <v>5</v>
      </c>
      <c r="AI92" s="59">
        <f>WEEKNUM(Alimento_2[[#This Row],[Fecha]],2)</f>
        <v>18</v>
      </c>
      <c r="AJ92" s="25">
        <v>43586</v>
      </c>
      <c r="AK92" t="s">
        <v>96</v>
      </c>
      <c r="AL92">
        <v>250124.18000000008</v>
      </c>
    </row>
    <row r="93" spans="1:38" ht="15.6" x14ac:dyDescent="0.3">
      <c r="A93" s="10">
        <f>YEAR(VentaCerdo[[#This Row],[FECHA]])</f>
        <v>2020</v>
      </c>
      <c r="B93" s="5">
        <f>MONTH(VentaCerdo[[#This Row],[FECHA]])</f>
        <v>5</v>
      </c>
      <c r="C93" s="5">
        <f>WEEKNUM(VentaCerdo[[#This Row],[FECHA]],2)</f>
        <v>18</v>
      </c>
      <c r="D93" s="6">
        <v>43952</v>
      </c>
      <c r="E93" s="6" t="s">
        <v>9</v>
      </c>
      <c r="F93" s="7">
        <v>59524</v>
      </c>
      <c r="G93" s="7">
        <v>204</v>
      </c>
      <c r="H93" s="7">
        <v>522</v>
      </c>
      <c r="I93" s="7">
        <v>2</v>
      </c>
      <c r="J93" s="8">
        <v>1355791.5</v>
      </c>
      <c r="K93" s="8">
        <v>1495532.9779999999</v>
      </c>
      <c r="L93" s="7">
        <v>45</v>
      </c>
      <c r="M93" s="7">
        <v>1</v>
      </c>
      <c r="O93">
        <f>YEAR(NC[[#This Row],[Fecha]])</f>
        <v>2020</v>
      </c>
      <c r="P93">
        <f>MONTH(NC[[#This Row],[Fecha]])</f>
        <v>12</v>
      </c>
      <c r="Q93">
        <f>WEEKNUM(NC[[#This Row],[Fecha]],2)</f>
        <v>50</v>
      </c>
      <c r="R93" s="6">
        <v>44173</v>
      </c>
      <c r="S93" s="7" t="s">
        <v>54</v>
      </c>
      <c r="T93" s="7" t="s">
        <v>7</v>
      </c>
      <c r="U93" s="7">
        <v>6</v>
      </c>
      <c r="V93" s="7">
        <v>0</v>
      </c>
      <c r="AG93" s="59">
        <f>YEAR(Alimento_2[[#This Row],[Fecha]])</f>
        <v>2019</v>
      </c>
      <c r="AH93" s="59">
        <f>MONTH(Alimento_2[[#This Row],[Fecha]])</f>
        <v>6</v>
      </c>
      <c r="AI93" s="59">
        <f>WEEKNUM(Alimento_2[[#This Row],[Fecha]],2)</f>
        <v>22</v>
      </c>
      <c r="AJ93" s="25">
        <v>43617</v>
      </c>
      <c r="AK93" t="s">
        <v>96</v>
      </c>
      <c r="AL93">
        <v>270797.12</v>
      </c>
    </row>
    <row r="94" spans="1:38" ht="15.6" x14ac:dyDescent="0.3">
      <c r="A94" s="10">
        <f>YEAR(VentaCerdo[[#This Row],[FECHA]])</f>
        <v>2020</v>
      </c>
      <c r="B94" s="5">
        <f>MONTH(VentaCerdo[[#This Row],[FECHA]])</f>
        <v>5</v>
      </c>
      <c r="C94" s="5">
        <f>WEEKNUM(VentaCerdo[[#This Row],[FECHA]],2)</f>
        <v>18</v>
      </c>
      <c r="D94" s="6">
        <v>43952</v>
      </c>
      <c r="E94" s="6" t="s">
        <v>10</v>
      </c>
      <c r="F94" s="7">
        <v>170732.4</v>
      </c>
      <c r="G94" s="7">
        <v>104989.2</v>
      </c>
      <c r="H94" s="7">
        <v>413</v>
      </c>
      <c r="I94" s="7">
        <v>115</v>
      </c>
      <c r="J94" s="8">
        <v>788313.35000000009</v>
      </c>
      <c r="K94" s="8">
        <v>997438.52599999972</v>
      </c>
      <c r="L94" s="7">
        <v>54</v>
      </c>
      <c r="M94" s="7">
        <v>12</v>
      </c>
      <c r="O94">
        <f>YEAR(NC[[#This Row],[Fecha]])</f>
        <v>2020</v>
      </c>
      <c r="P94">
        <f>MONTH(NC[[#This Row],[Fecha]])</f>
        <v>4</v>
      </c>
      <c r="Q94">
        <f>WEEKNUM(NC[[#This Row],[Fecha]],2)</f>
        <v>14</v>
      </c>
      <c r="R94" s="6">
        <v>43925</v>
      </c>
      <c r="S94" s="7" t="s">
        <v>54</v>
      </c>
      <c r="T94" s="7" t="s">
        <v>8</v>
      </c>
      <c r="U94" s="7">
        <v>1</v>
      </c>
      <c r="V94" s="7">
        <v>0</v>
      </c>
      <c r="AG94" s="59">
        <f>YEAR(Alimento_2[[#This Row],[Fecha]])</f>
        <v>2019</v>
      </c>
      <c r="AH94" s="59">
        <f>MONTH(Alimento_2[[#This Row],[Fecha]])</f>
        <v>7</v>
      </c>
      <c r="AI94" s="59">
        <f>WEEKNUM(Alimento_2[[#This Row],[Fecha]],2)</f>
        <v>27</v>
      </c>
      <c r="AJ94" s="25">
        <v>43647</v>
      </c>
      <c r="AK94" t="s">
        <v>96</v>
      </c>
      <c r="AL94">
        <v>370180.58000000007</v>
      </c>
    </row>
    <row r="95" spans="1:38" ht="15.6" x14ac:dyDescent="0.3">
      <c r="A95" s="10">
        <f>YEAR(VentaCerdo[[#This Row],[FECHA]])</f>
        <v>2020</v>
      </c>
      <c r="B95" s="5">
        <f>MONTH(VentaCerdo[[#This Row],[FECHA]])</f>
        <v>6</v>
      </c>
      <c r="C95" s="5">
        <f>WEEKNUM(VentaCerdo[[#This Row],[FECHA]],2)</f>
        <v>23</v>
      </c>
      <c r="D95" s="6">
        <v>43983</v>
      </c>
      <c r="E95" s="6" t="s">
        <v>7</v>
      </c>
      <c r="F95" s="7">
        <v>81598</v>
      </c>
      <c r="G95" s="7">
        <v>10369</v>
      </c>
      <c r="H95" s="7">
        <v>740</v>
      </c>
      <c r="I95" s="7">
        <v>92</v>
      </c>
      <c r="J95" s="8">
        <v>1922694.15</v>
      </c>
      <c r="K95" s="8">
        <v>1673301.7620000015</v>
      </c>
      <c r="L95" s="7">
        <v>191</v>
      </c>
      <c r="M95" s="7">
        <v>8</v>
      </c>
      <c r="O95">
        <f>YEAR(NC[[#This Row],[Fecha]])</f>
        <v>2020</v>
      </c>
      <c r="P95">
        <f>MONTH(NC[[#This Row],[Fecha]])</f>
        <v>6</v>
      </c>
      <c r="Q95">
        <f>WEEKNUM(NC[[#This Row],[Fecha]],2)</f>
        <v>23</v>
      </c>
      <c r="R95" s="6">
        <v>43987</v>
      </c>
      <c r="S95" s="7" t="s">
        <v>54</v>
      </c>
      <c r="T95" s="7" t="s">
        <v>8</v>
      </c>
      <c r="U95" s="7">
        <v>13</v>
      </c>
      <c r="V95" s="7">
        <v>0</v>
      </c>
      <c r="AG95" s="59">
        <f>YEAR(Alimento_2[[#This Row],[Fecha]])</f>
        <v>2019</v>
      </c>
      <c r="AH95" s="59">
        <f>MONTH(Alimento_2[[#This Row],[Fecha]])</f>
        <v>8</v>
      </c>
      <c r="AI95" s="59">
        <f>WEEKNUM(Alimento_2[[#This Row],[Fecha]],2)</f>
        <v>31</v>
      </c>
      <c r="AJ95" s="25">
        <v>43678</v>
      </c>
      <c r="AK95" t="s">
        <v>96</v>
      </c>
      <c r="AL95">
        <v>309765.87</v>
      </c>
    </row>
    <row r="96" spans="1:38" ht="15.6" x14ac:dyDescent="0.3">
      <c r="A96" s="10">
        <f>YEAR(VentaCerdo[[#This Row],[FECHA]])</f>
        <v>2020</v>
      </c>
      <c r="B96" s="5">
        <f>MONTH(VentaCerdo[[#This Row],[FECHA]])</f>
        <v>6</v>
      </c>
      <c r="C96" s="5">
        <f>WEEKNUM(VentaCerdo[[#This Row],[FECHA]],2)</f>
        <v>23</v>
      </c>
      <c r="D96" s="6">
        <v>43983</v>
      </c>
      <c r="E96" s="6" t="s">
        <v>8</v>
      </c>
      <c r="F96" s="7">
        <v>133937.50000000003</v>
      </c>
      <c r="G96" s="7">
        <v>9905.2000000000007</v>
      </c>
      <c r="H96" s="7">
        <v>1188</v>
      </c>
      <c r="I96" s="7">
        <v>76</v>
      </c>
      <c r="J96" s="8">
        <v>3525671.6999999988</v>
      </c>
      <c r="K96" s="8">
        <v>3345550.495999997</v>
      </c>
      <c r="L96" s="7">
        <v>220</v>
      </c>
      <c r="M96" s="7">
        <v>10</v>
      </c>
      <c r="O96">
        <f>YEAR(NC[[#This Row],[Fecha]])</f>
        <v>2020</v>
      </c>
      <c r="P96">
        <f>MONTH(NC[[#This Row],[Fecha]])</f>
        <v>10</v>
      </c>
      <c r="Q96">
        <f>WEEKNUM(NC[[#This Row],[Fecha]],2)</f>
        <v>41</v>
      </c>
      <c r="R96" s="6">
        <v>44111</v>
      </c>
      <c r="S96" s="7" t="s">
        <v>54</v>
      </c>
      <c r="T96" s="7" t="s">
        <v>8</v>
      </c>
      <c r="U96" s="7">
        <v>1</v>
      </c>
      <c r="V96" s="7">
        <v>78771</v>
      </c>
      <c r="AG96" s="59">
        <f>YEAR(Alimento_2[[#This Row],[Fecha]])</f>
        <v>2019</v>
      </c>
      <c r="AH96" s="59">
        <f>MONTH(Alimento_2[[#This Row],[Fecha]])</f>
        <v>9</v>
      </c>
      <c r="AI96" s="59">
        <f>WEEKNUM(Alimento_2[[#This Row],[Fecha]],2)</f>
        <v>35</v>
      </c>
      <c r="AJ96" s="25">
        <v>43709</v>
      </c>
      <c r="AK96" t="s">
        <v>96</v>
      </c>
      <c r="AL96">
        <v>328681.73000000004</v>
      </c>
    </row>
    <row r="97" spans="1:38" ht="15.6" x14ac:dyDescent="0.3">
      <c r="A97" s="10">
        <f>YEAR(VentaCerdo[[#This Row],[FECHA]])</f>
        <v>2020</v>
      </c>
      <c r="B97" s="5">
        <f>MONTH(VentaCerdo[[#This Row],[FECHA]])</f>
        <v>6</v>
      </c>
      <c r="C97" s="5">
        <f>WEEKNUM(VentaCerdo[[#This Row],[FECHA]],2)</f>
        <v>23</v>
      </c>
      <c r="D97" s="6">
        <v>43983</v>
      </c>
      <c r="E97" s="6" t="s">
        <v>9</v>
      </c>
      <c r="F97" s="7">
        <v>37223.300000000003</v>
      </c>
      <c r="G97" s="7">
        <v>0</v>
      </c>
      <c r="H97" s="7">
        <v>329</v>
      </c>
      <c r="I97" s="7">
        <v>0</v>
      </c>
      <c r="J97" s="8">
        <v>983291.95</v>
      </c>
      <c r="K97" s="8">
        <v>839000.0399999998</v>
      </c>
      <c r="L97" s="7">
        <v>33</v>
      </c>
      <c r="M97" s="7">
        <v>0</v>
      </c>
      <c r="O97">
        <f>YEAR(NC[[#This Row],[Fecha]])</f>
        <v>2020</v>
      </c>
      <c r="P97">
        <f>MONTH(NC[[#This Row],[Fecha]])</f>
        <v>11</v>
      </c>
      <c r="Q97">
        <f>WEEKNUM(NC[[#This Row],[Fecha]],2)</f>
        <v>45</v>
      </c>
      <c r="R97" s="6">
        <v>44142</v>
      </c>
      <c r="S97" s="7" t="s">
        <v>54</v>
      </c>
      <c r="T97" s="7" t="s">
        <v>8</v>
      </c>
      <c r="U97" s="7">
        <v>1</v>
      </c>
      <c r="V97" s="7">
        <v>0</v>
      </c>
      <c r="AG97" s="59">
        <f>YEAR(Alimento_2[[#This Row],[Fecha]])</f>
        <v>2019</v>
      </c>
      <c r="AH97" s="59">
        <f>MONTH(Alimento_2[[#This Row],[Fecha]])</f>
        <v>10</v>
      </c>
      <c r="AI97" s="59">
        <f>WEEKNUM(Alimento_2[[#This Row],[Fecha]],2)</f>
        <v>40</v>
      </c>
      <c r="AJ97" s="25">
        <v>43739</v>
      </c>
      <c r="AK97" t="s">
        <v>96</v>
      </c>
      <c r="AL97">
        <v>382062.85999999987</v>
      </c>
    </row>
    <row r="98" spans="1:38" ht="15.6" x14ac:dyDescent="0.3">
      <c r="A98" s="10">
        <f>YEAR(VentaCerdo[[#This Row],[FECHA]])</f>
        <v>2020</v>
      </c>
      <c r="B98" s="5">
        <f>MONTH(VentaCerdo[[#This Row],[FECHA]])</f>
        <v>6</v>
      </c>
      <c r="C98" s="5">
        <f>WEEKNUM(VentaCerdo[[#This Row],[FECHA]],2)</f>
        <v>23</v>
      </c>
      <c r="D98" s="6">
        <v>43983</v>
      </c>
      <c r="E98" s="6" t="s">
        <v>10</v>
      </c>
      <c r="F98" s="7">
        <v>115390.59999999998</v>
      </c>
      <c r="G98" s="7">
        <v>12797.5</v>
      </c>
      <c r="H98" s="7">
        <v>464</v>
      </c>
      <c r="I98" s="7">
        <v>52</v>
      </c>
      <c r="J98" s="8">
        <v>1172089.6500000004</v>
      </c>
      <c r="K98" s="8">
        <v>1296109.5170000002</v>
      </c>
      <c r="L98" s="7">
        <v>48</v>
      </c>
      <c r="M98" s="7">
        <v>3</v>
      </c>
      <c r="O98">
        <f>YEAR(NC[[#This Row],[Fecha]])</f>
        <v>2020</v>
      </c>
      <c r="P98">
        <f>MONTH(NC[[#This Row],[Fecha]])</f>
        <v>12</v>
      </c>
      <c r="Q98">
        <f>WEEKNUM(NC[[#This Row],[Fecha]],2)</f>
        <v>50</v>
      </c>
      <c r="R98" s="6">
        <v>44173</v>
      </c>
      <c r="S98" s="7" t="s">
        <v>54</v>
      </c>
      <c r="T98" s="7" t="s">
        <v>9</v>
      </c>
      <c r="U98" s="7">
        <v>14</v>
      </c>
      <c r="V98" s="7">
        <v>0</v>
      </c>
      <c r="AG98" s="59">
        <f>YEAR(Alimento_2[[#This Row],[Fecha]])</f>
        <v>2019</v>
      </c>
      <c r="AH98" s="59">
        <f>MONTH(Alimento_2[[#This Row],[Fecha]])</f>
        <v>11</v>
      </c>
      <c r="AI98" s="59">
        <f>WEEKNUM(Alimento_2[[#This Row],[Fecha]],2)</f>
        <v>44</v>
      </c>
      <c r="AJ98" s="25">
        <v>43770</v>
      </c>
      <c r="AK98" t="s">
        <v>96</v>
      </c>
      <c r="AL98">
        <v>315637.05</v>
      </c>
    </row>
    <row r="99" spans="1:38" ht="15.6" x14ac:dyDescent="0.3">
      <c r="A99" s="10">
        <f>YEAR(VentaCerdo[[#This Row],[FECHA]])</f>
        <v>2020</v>
      </c>
      <c r="B99" s="5">
        <f>MONTH(VentaCerdo[[#This Row],[FECHA]])</f>
        <v>7</v>
      </c>
      <c r="C99" s="5">
        <f>WEEKNUM(VentaCerdo[[#This Row],[FECHA]],2)</f>
        <v>27</v>
      </c>
      <c r="D99" s="6">
        <v>44013</v>
      </c>
      <c r="E99" s="6" t="s">
        <v>7</v>
      </c>
      <c r="F99" s="7">
        <v>41804.5</v>
      </c>
      <c r="G99" s="7">
        <v>1478.5</v>
      </c>
      <c r="H99" s="7">
        <v>396</v>
      </c>
      <c r="I99" s="7">
        <v>13</v>
      </c>
      <c r="J99" s="8">
        <v>1335047</v>
      </c>
      <c r="K99" s="8">
        <v>1150520.3879999991</v>
      </c>
      <c r="L99" s="7">
        <v>122</v>
      </c>
      <c r="M99" s="7">
        <v>5</v>
      </c>
      <c r="O99">
        <f>YEAR(NC[[#This Row],[Fecha]])</f>
        <v>2021</v>
      </c>
      <c r="P99">
        <f>MONTH(NC[[#This Row],[Fecha]])</f>
        <v>1</v>
      </c>
      <c r="Q99">
        <f>WEEKNUM(NC[[#This Row],[Fecha]],2)</f>
        <v>2</v>
      </c>
      <c r="R99" s="51">
        <v>44202</v>
      </c>
      <c r="S99" s="52" t="s">
        <v>54</v>
      </c>
      <c r="T99" s="7" t="s">
        <v>8</v>
      </c>
      <c r="U99" s="7">
        <v>2</v>
      </c>
      <c r="V99" s="7">
        <v>0</v>
      </c>
      <c r="AG99" s="59">
        <f>YEAR(Alimento_2[[#This Row],[Fecha]])</f>
        <v>2019</v>
      </c>
      <c r="AH99" s="59">
        <f>MONTH(Alimento_2[[#This Row],[Fecha]])</f>
        <v>12</v>
      </c>
      <c r="AI99" s="59">
        <f>WEEKNUM(Alimento_2[[#This Row],[Fecha]],2)</f>
        <v>48</v>
      </c>
      <c r="AJ99" s="25">
        <v>43800</v>
      </c>
      <c r="AK99" t="s">
        <v>96</v>
      </c>
      <c r="AL99">
        <v>245519.72999999998</v>
      </c>
    </row>
    <row r="100" spans="1:38" ht="15.6" x14ac:dyDescent="0.3">
      <c r="A100" s="10">
        <f>YEAR(VentaCerdo[[#This Row],[FECHA]])</f>
        <v>2020</v>
      </c>
      <c r="B100" s="5">
        <f>MONTH(VentaCerdo[[#This Row],[FECHA]])</f>
        <v>7</v>
      </c>
      <c r="C100" s="5">
        <f>WEEKNUM(VentaCerdo[[#This Row],[FECHA]],2)</f>
        <v>27</v>
      </c>
      <c r="D100" s="6">
        <v>44013</v>
      </c>
      <c r="E100" s="6" t="s">
        <v>8</v>
      </c>
      <c r="F100" s="7">
        <v>113533.99999999997</v>
      </c>
      <c r="G100" s="7">
        <v>2875</v>
      </c>
      <c r="H100" s="7">
        <v>1065</v>
      </c>
      <c r="I100" s="7">
        <v>27</v>
      </c>
      <c r="J100" s="8">
        <v>3485641.0999999996</v>
      </c>
      <c r="K100" s="8">
        <v>3135764.18</v>
      </c>
      <c r="L100" s="7">
        <v>256</v>
      </c>
      <c r="M100" s="7">
        <v>4</v>
      </c>
      <c r="O100" s="53">
        <f>YEAR(NC[[#This Row],[Fecha]])</f>
        <v>2021</v>
      </c>
      <c r="P100" s="53">
        <f>MONTH(NC[[#This Row],[Fecha]])</f>
        <v>1</v>
      </c>
      <c r="Q100" s="53">
        <f>WEEKNUM(NC[[#This Row],[Fecha]],2)</f>
        <v>2</v>
      </c>
      <c r="R100" s="54">
        <v>44203</v>
      </c>
      <c r="S100" s="55" t="s">
        <v>53</v>
      </c>
      <c r="T100" s="56" t="s">
        <v>10</v>
      </c>
      <c r="U100" s="56">
        <v>11</v>
      </c>
      <c r="V100" s="56">
        <v>0</v>
      </c>
      <c r="AG100" s="59">
        <f>YEAR(Alimento_2[[#This Row],[Fecha]])</f>
        <v>2020</v>
      </c>
      <c r="AH100" s="59">
        <f>MONTH(Alimento_2[[#This Row],[Fecha]])</f>
        <v>1</v>
      </c>
      <c r="AI100" s="59">
        <f>WEEKNUM(Alimento_2[[#This Row],[Fecha]],2)</f>
        <v>1</v>
      </c>
      <c r="AJ100" s="25">
        <v>43831</v>
      </c>
      <c r="AK100" t="s">
        <v>96</v>
      </c>
      <c r="AL100">
        <v>286083.82</v>
      </c>
    </row>
    <row r="101" spans="1:38" ht="15.6" x14ac:dyDescent="0.3">
      <c r="A101" s="10">
        <f>YEAR(VentaCerdo[[#This Row],[FECHA]])</f>
        <v>2020</v>
      </c>
      <c r="B101" s="5">
        <f>MONTH(VentaCerdo[[#This Row],[FECHA]])</f>
        <v>7</v>
      </c>
      <c r="C101" s="5">
        <f>WEEKNUM(VentaCerdo[[#This Row],[FECHA]],2)</f>
        <v>27</v>
      </c>
      <c r="D101" s="6">
        <v>44013</v>
      </c>
      <c r="E101" s="6" t="s">
        <v>9</v>
      </c>
      <c r="F101" s="7">
        <v>39920.740000000005</v>
      </c>
      <c r="G101" s="7">
        <v>0</v>
      </c>
      <c r="H101" s="7">
        <v>460</v>
      </c>
      <c r="I101" s="7">
        <v>0</v>
      </c>
      <c r="J101" s="8">
        <v>1591384.5699999998</v>
      </c>
      <c r="K101" s="8">
        <v>1295424.1020000004</v>
      </c>
      <c r="L101" s="7">
        <v>20</v>
      </c>
      <c r="M101" s="7">
        <v>0</v>
      </c>
      <c r="AG101" s="59">
        <f>YEAR(Alimento_2[[#This Row],[Fecha]])</f>
        <v>2020</v>
      </c>
      <c r="AH101" s="59">
        <f>MONTH(Alimento_2[[#This Row],[Fecha]])</f>
        <v>2</v>
      </c>
      <c r="AI101" s="59">
        <f>WEEKNUM(Alimento_2[[#This Row],[Fecha]],2)</f>
        <v>5</v>
      </c>
      <c r="AJ101" s="25">
        <v>43862</v>
      </c>
      <c r="AK101" t="s">
        <v>96</v>
      </c>
      <c r="AL101">
        <v>258869.65000000005</v>
      </c>
    </row>
    <row r="102" spans="1:38" ht="15.6" x14ac:dyDescent="0.3">
      <c r="A102" s="10">
        <f>YEAR(VentaCerdo[[#This Row],[FECHA]])</f>
        <v>2020</v>
      </c>
      <c r="B102" s="5">
        <f>MONTH(VentaCerdo[[#This Row],[FECHA]])</f>
        <v>7</v>
      </c>
      <c r="C102" s="5">
        <f>WEEKNUM(VentaCerdo[[#This Row],[FECHA]],2)</f>
        <v>27</v>
      </c>
      <c r="D102" s="6">
        <v>44013</v>
      </c>
      <c r="E102" s="6" t="s">
        <v>10</v>
      </c>
      <c r="F102" s="7">
        <v>206042.39999999997</v>
      </c>
      <c r="G102" s="7">
        <v>124</v>
      </c>
      <c r="H102" s="7">
        <v>942</v>
      </c>
      <c r="I102" s="7">
        <v>2</v>
      </c>
      <c r="J102" s="8">
        <v>3294445.051</v>
      </c>
      <c r="K102" s="8">
        <v>2823503.5190000003</v>
      </c>
      <c r="L102" s="7">
        <v>66</v>
      </c>
      <c r="M102" s="7">
        <v>2</v>
      </c>
      <c r="AG102" s="59">
        <f>YEAR(Alimento_2[[#This Row],[Fecha]])</f>
        <v>2020</v>
      </c>
      <c r="AH102" s="59">
        <f>MONTH(Alimento_2[[#This Row],[Fecha]])</f>
        <v>3</v>
      </c>
      <c r="AI102" s="59">
        <f>WEEKNUM(Alimento_2[[#This Row],[Fecha]],2)</f>
        <v>9</v>
      </c>
      <c r="AJ102" s="25">
        <v>43891</v>
      </c>
      <c r="AK102" t="s">
        <v>96</v>
      </c>
      <c r="AL102">
        <v>387525.3</v>
      </c>
    </row>
    <row r="103" spans="1:38" ht="15.6" x14ac:dyDescent="0.3">
      <c r="A103" s="10">
        <f>YEAR(VentaCerdo[[#This Row],[FECHA]])</f>
        <v>2020</v>
      </c>
      <c r="B103" s="5">
        <f>MONTH(VentaCerdo[[#This Row],[FECHA]])</f>
        <v>8</v>
      </c>
      <c r="C103" s="5">
        <f>WEEKNUM(VentaCerdo[[#This Row],[FECHA]],2)</f>
        <v>31</v>
      </c>
      <c r="D103" s="6">
        <v>44044</v>
      </c>
      <c r="E103" s="6" t="s">
        <v>7</v>
      </c>
      <c r="F103" s="7">
        <v>44471</v>
      </c>
      <c r="G103" s="7">
        <v>120</v>
      </c>
      <c r="H103" s="7">
        <v>411</v>
      </c>
      <c r="I103" s="7">
        <v>1</v>
      </c>
      <c r="J103" s="8">
        <v>1317023.25</v>
      </c>
      <c r="K103" s="8">
        <v>1047873.1739999991</v>
      </c>
      <c r="L103" s="7">
        <v>117</v>
      </c>
      <c r="M103" s="7">
        <v>1</v>
      </c>
      <c r="AG103" s="59">
        <f>YEAR(Alimento_2[[#This Row],[Fecha]])</f>
        <v>2020</v>
      </c>
      <c r="AH103" s="59">
        <f>MONTH(Alimento_2[[#This Row],[Fecha]])</f>
        <v>4</v>
      </c>
      <c r="AI103" s="59">
        <f>WEEKNUM(Alimento_2[[#This Row],[Fecha]],2)</f>
        <v>14</v>
      </c>
      <c r="AJ103" s="25">
        <v>43922</v>
      </c>
      <c r="AK103" t="s">
        <v>96</v>
      </c>
      <c r="AL103">
        <v>441632.10999999993</v>
      </c>
    </row>
    <row r="104" spans="1:38" ht="15.6" x14ac:dyDescent="0.3">
      <c r="A104" s="10">
        <f>YEAR(VentaCerdo[[#This Row],[FECHA]])</f>
        <v>2020</v>
      </c>
      <c r="B104" s="5">
        <f>MONTH(VentaCerdo[[#This Row],[FECHA]])</f>
        <v>8</v>
      </c>
      <c r="C104" s="5">
        <f>WEEKNUM(VentaCerdo[[#This Row],[FECHA]],2)</f>
        <v>31</v>
      </c>
      <c r="D104" s="6">
        <v>44044</v>
      </c>
      <c r="E104" s="6" t="s">
        <v>8</v>
      </c>
      <c r="F104" s="7">
        <v>122480.40000000001</v>
      </c>
      <c r="G104" s="7">
        <v>409</v>
      </c>
      <c r="H104" s="7">
        <v>1145</v>
      </c>
      <c r="I104" s="7">
        <v>4</v>
      </c>
      <c r="J104" s="8">
        <v>3632904.2000000011</v>
      </c>
      <c r="K104" s="8">
        <v>3396363.1949999984</v>
      </c>
      <c r="L104" s="7">
        <v>252</v>
      </c>
      <c r="M104" s="7">
        <v>3</v>
      </c>
      <c r="AG104" s="59">
        <f>YEAR(Alimento_2[[#This Row],[Fecha]])</f>
        <v>2020</v>
      </c>
      <c r="AH104" s="59">
        <f>MONTH(Alimento_2[[#This Row],[Fecha]])</f>
        <v>5</v>
      </c>
      <c r="AI104" s="59">
        <f>WEEKNUM(Alimento_2[[#This Row],[Fecha]],2)</f>
        <v>18</v>
      </c>
      <c r="AJ104" s="25">
        <v>43952</v>
      </c>
      <c r="AK104" t="s">
        <v>96</v>
      </c>
      <c r="AL104">
        <v>350959.70999999996</v>
      </c>
    </row>
    <row r="105" spans="1:38" ht="15.6" x14ac:dyDescent="0.3">
      <c r="A105" s="10">
        <f>YEAR(VentaCerdo[[#This Row],[FECHA]])</f>
        <v>2020</v>
      </c>
      <c r="B105" s="5">
        <f>MONTH(VentaCerdo[[#This Row],[FECHA]])</f>
        <v>8</v>
      </c>
      <c r="C105" s="5">
        <f>WEEKNUM(VentaCerdo[[#This Row],[FECHA]],2)</f>
        <v>31</v>
      </c>
      <c r="D105" s="6">
        <v>44044</v>
      </c>
      <c r="E105" s="6" t="s">
        <v>9</v>
      </c>
      <c r="F105" s="7">
        <v>50487.44</v>
      </c>
      <c r="G105" s="7">
        <v>0</v>
      </c>
      <c r="H105" s="7">
        <v>458</v>
      </c>
      <c r="I105" s="7">
        <v>0</v>
      </c>
      <c r="J105" s="8">
        <v>1453829.42</v>
      </c>
      <c r="K105" s="8">
        <v>1293193.2719999996</v>
      </c>
      <c r="L105" s="7">
        <v>12</v>
      </c>
      <c r="M105" s="7">
        <v>0</v>
      </c>
      <c r="AG105" s="59">
        <f>YEAR(Alimento_2[[#This Row],[Fecha]])</f>
        <v>2020</v>
      </c>
      <c r="AH105" s="59">
        <f>MONTH(Alimento_2[[#This Row],[Fecha]])</f>
        <v>6</v>
      </c>
      <c r="AI105" s="59">
        <f>WEEKNUM(Alimento_2[[#This Row],[Fecha]],2)</f>
        <v>23</v>
      </c>
      <c r="AJ105" s="25">
        <v>43983</v>
      </c>
      <c r="AK105" t="s">
        <v>96</v>
      </c>
      <c r="AL105">
        <v>4556280.5900000008</v>
      </c>
    </row>
    <row r="106" spans="1:38" ht="15.6" x14ac:dyDescent="0.3">
      <c r="A106" s="10">
        <f>YEAR(VentaCerdo[[#This Row],[FECHA]])</f>
        <v>2020</v>
      </c>
      <c r="B106" s="5">
        <f>MONTH(VentaCerdo[[#This Row],[FECHA]])</f>
        <v>8</v>
      </c>
      <c r="C106" s="5">
        <f>WEEKNUM(VentaCerdo[[#This Row],[FECHA]],2)</f>
        <v>31</v>
      </c>
      <c r="D106" s="6">
        <v>44044</v>
      </c>
      <c r="E106" s="6" t="s">
        <v>10</v>
      </c>
      <c r="F106" s="7">
        <v>83143.799999999988</v>
      </c>
      <c r="G106" s="7">
        <v>182</v>
      </c>
      <c r="H106" s="7">
        <v>362</v>
      </c>
      <c r="I106" s="7">
        <v>1</v>
      </c>
      <c r="J106" s="8">
        <v>1125223.2509999997</v>
      </c>
      <c r="K106" s="8">
        <v>1032605.353</v>
      </c>
      <c r="L106" s="7">
        <v>26</v>
      </c>
      <c r="M106" s="7">
        <v>1</v>
      </c>
      <c r="AG106" s="59">
        <f>YEAR(Alimento_2[[#This Row],[Fecha]])</f>
        <v>2020</v>
      </c>
      <c r="AH106" s="59">
        <f>MONTH(Alimento_2[[#This Row],[Fecha]])</f>
        <v>7</v>
      </c>
      <c r="AI106" s="59">
        <f>WEEKNUM(Alimento_2[[#This Row],[Fecha]],2)</f>
        <v>27</v>
      </c>
      <c r="AJ106" s="25">
        <v>44013</v>
      </c>
      <c r="AK106" t="s">
        <v>96</v>
      </c>
      <c r="AL106">
        <v>325209.23000000016</v>
      </c>
    </row>
    <row r="107" spans="1:38" ht="15.6" x14ac:dyDescent="0.3">
      <c r="A107" s="10">
        <f>YEAR(VentaCerdo[[#This Row],[FECHA]])</f>
        <v>2020</v>
      </c>
      <c r="B107" s="5">
        <f>MONTH(VentaCerdo[[#This Row],[FECHA]])</f>
        <v>9</v>
      </c>
      <c r="C107" s="5">
        <f>WEEKNUM(VentaCerdo[[#This Row],[FECHA]],2)</f>
        <v>36</v>
      </c>
      <c r="D107" s="6">
        <v>44075</v>
      </c>
      <c r="E107" s="6" t="s">
        <v>7</v>
      </c>
      <c r="F107" s="7">
        <v>40250</v>
      </c>
      <c r="G107" s="7">
        <v>0</v>
      </c>
      <c r="H107" s="7">
        <v>389</v>
      </c>
      <c r="I107" s="7">
        <v>0</v>
      </c>
      <c r="J107" s="8">
        <v>1140054</v>
      </c>
      <c r="K107" s="8">
        <v>993727.8529999993</v>
      </c>
      <c r="L107" s="7">
        <v>103</v>
      </c>
      <c r="M107" s="7">
        <v>0</v>
      </c>
      <c r="AG107" s="59">
        <f>YEAR(Alimento_2[[#This Row],[Fecha]])</f>
        <v>2020</v>
      </c>
      <c r="AH107" s="59">
        <f>MONTH(Alimento_2[[#This Row],[Fecha]])</f>
        <v>8</v>
      </c>
      <c r="AI107" s="59">
        <f>WEEKNUM(Alimento_2[[#This Row],[Fecha]],2)</f>
        <v>31</v>
      </c>
      <c r="AJ107" s="25">
        <v>44044</v>
      </c>
      <c r="AK107" t="s">
        <v>96</v>
      </c>
      <c r="AL107">
        <v>319225.36</v>
      </c>
    </row>
    <row r="108" spans="1:38" ht="15.6" x14ac:dyDescent="0.3">
      <c r="A108" s="10">
        <f>YEAR(VentaCerdo[[#This Row],[FECHA]])</f>
        <v>2020</v>
      </c>
      <c r="B108" s="5">
        <f>MONTH(VentaCerdo[[#This Row],[FECHA]])</f>
        <v>9</v>
      </c>
      <c r="C108" s="5">
        <f>WEEKNUM(VentaCerdo[[#This Row],[FECHA]],2)</f>
        <v>36</v>
      </c>
      <c r="D108" s="6">
        <v>44075</v>
      </c>
      <c r="E108" s="6" t="s">
        <v>8</v>
      </c>
      <c r="F108" s="7">
        <v>118289.87000000001</v>
      </c>
      <c r="G108" s="7">
        <v>4220.8</v>
      </c>
      <c r="H108" s="7">
        <v>1111</v>
      </c>
      <c r="I108" s="7">
        <v>35</v>
      </c>
      <c r="J108" s="8">
        <v>3189156.0599999996</v>
      </c>
      <c r="K108" s="8">
        <v>3234845.5220000031</v>
      </c>
      <c r="L108" s="7">
        <v>255</v>
      </c>
      <c r="M108" s="7">
        <v>9</v>
      </c>
      <c r="AG108" s="59">
        <f>YEAR(Alimento_2[[#This Row],[Fecha]])</f>
        <v>2020</v>
      </c>
      <c r="AH108" s="59">
        <f>MONTH(Alimento_2[[#This Row],[Fecha]])</f>
        <v>9</v>
      </c>
      <c r="AI108" s="59">
        <f>WEEKNUM(Alimento_2[[#This Row],[Fecha]],2)</f>
        <v>36</v>
      </c>
      <c r="AJ108" s="25">
        <v>44075</v>
      </c>
      <c r="AK108" t="s">
        <v>96</v>
      </c>
      <c r="AL108">
        <v>449167.87000000005</v>
      </c>
    </row>
    <row r="109" spans="1:38" ht="15.6" x14ac:dyDescent="0.3">
      <c r="A109" s="10">
        <f>YEAR(VentaCerdo[[#This Row],[FECHA]])</f>
        <v>2020</v>
      </c>
      <c r="B109" s="5">
        <f>MONTH(VentaCerdo[[#This Row],[FECHA]])</f>
        <v>9</v>
      </c>
      <c r="C109" s="5">
        <f>WEEKNUM(VentaCerdo[[#This Row],[FECHA]],2)</f>
        <v>36</v>
      </c>
      <c r="D109" s="6">
        <v>44075</v>
      </c>
      <c r="E109" s="6" t="s">
        <v>9</v>
      </c>
      <c r="F109" s="7">
        <v>49622.7</v>
      </c>
      <c r="G109" s="7">
        <v>0</v>
      </c>
      <c r="H109" s="7">
        <v>528</v>
      </c>
      <c r="I109" s="7">
        <v>0</v>
      </c>
      <c r="J109" s="8">
        <v>1688230.6</v>
      </c>
      <c r="K109" s="8">
        <v>1330152.713</v>
      </c>
      <c r="L109" s="7">
        <v>43</v>
      </c>
      <c r="M109" s="7">
        <v>0</v>
      </c>
      <c r="AG109" s="59">
        <f>YEAR(Alimento_2[[#This Row],[Fecha]])</f>
        <v>2020</v>
      </c>
      <c r="AH109" s="59">
        <f>MONTH(Alimento_2[[#This Row],[Fecha]])</f>
        <v>10</v>
      </c>
      <c r="AI109" s="59">
        <f>WEEKNUM(Alimento_2[[#This Row],[Fecha]],2)</f>
        <v>40</v>
      </c>
      <c r="AJ109" s="25">
        <v>44105</v>
      </c>
      <c r="AK109" t="s">
        <v>96</v>
      </c>
      <c r="AL109">
        <v>318820.11000000004</v>
      </c>
    </row>
    <row r="110" spans="1:38" ht="15.6" x14ac:dyDescent="0.3">
      <c r="A110" s="10">
        <f>YEAR(VentaCerdo[[#This Row],[FECHA]])</f>
        <v>2020</v>
      </c>
      <c r="B110" s="5">
        <f>MONTH(VentaCerdo[[#This Row],[FECHA]])</f>
        <v>9</v>
      </c>
      <c r="C110" s="5">
        <f>WEEKNUM(VentaCerdo[[#This Row],[FECHA]],2)</f>
        <v>36</v>
      </c>
      <c r="D110" s="6">
        <v>44075</v>
      </c>
      <c r="E110" s="6" t="s">
        <v>10</v>
      </c>
      <c r="F110" s="7">
        <v>79633.600000000006</v>
      </c>
      <c r="G110" s="7">
        <v>421.8</v>
      </c>
      <c r="H110" s="7">
        <v>424</v>
      </c>
      <c r="I110" s="7">
        <v>4</v>
      </c>
      <c r="J110" s="8">
        <v>1331534.8010000002</v>
      </c>
      <c r="K110" s="8">
        <v>1026549.759</v>
      </c>
      <c r="L110" s="7">
        <v>23</v>
      </c>
      <c r="M110" s="7">
        <v>1</v>
      </c>
      <c r="AG110" s="59">
        <f>YEAR(Alimento_2[[#This Row],[Fecha]])</f>
        <v>2020</v>
      </c>
      <c r="AH110" s="59">
        <f>MONTH(Alimento_2[[#This Row],[Fecha]])</f>
        <v>11</v>
      </c>
      <c r="AI110" s="59">
        <f>WEEKNUM(Alimento_2[[#This Row],[Fecha]],2)</f>
        <v>44</v>
      </c>
      <c r="AJ110" s="25">
        <v>44136</v>
      </c>
      <c r="AK110" t="s">
        <v>96</v>
      </c>
      <c r="AL110">
        <v>335135.37999999995</v>
      </c>
    </row>
    <row r="111" spans="1:38" ht="15.6" x14ac:dyDescent="0.3">
      <c r="A111" s="10">
        <f>YEAR(VentaCerdo[[#This Row],[FECHA]])</f>
        <v>2020</v>
      </c>
      <c r="B111" s="5">
        <f>MONTH(VentaCerdo[[#This Row],[FECHA]])</f>
        <v>10</v>
      </c>
      <c r="C111" s="5">
        <f>WEEKNUM(VentaCerdo[[#This Row],[FECHA]],2)</f>
        <v>40</v>
      </c>
      <c r="D111" s="6">
        <v>44105</v>
      </c>
      <c r="E111" s="6" t="s">
        <v>7</v>
      </c>
      <c r="F111" s="7">
        <v>39228</v>
      </c>
      <c r="G111" s="7">
        <v>328</v>
      </c>
      <c r="H111" s="7">
        <v>380</v>
      </c>
      <c r="I111" s="7">
        <v>3</v>
      </c>
      <c r="J111" s="8">
        <v>1224928.75</v>
      </c>
      <c r="K111" s="8">
        <v>908217.30399999989</v>
      </c>
      <c r="L111" s="7">
        <v>99</v>
      </c>
      <c r="M111" s="7">
        <v>2</v>
      </c>
      <c r="AG111" s="59">
        <f>YEAR(Alimento_2[[#This Row],[Fecha]])</f>
        <v>2020</v>
      </c>
      <c r="AH111" s="59">
        <f>MONTH(Alimento_2[[#This Row],[Fecha]])</f>
        <v>12</v>
      </c>
      <c r="AI111" s="59">
        <f>WEEKNUM(Alimento_2[[#This Row],[Fecha]],2)</f>
        <v>49</v>
      </c>
      <c r="AJ111" s="25">
        <v>44166</v>
      </c>
      <c r="AK111" t="s">
        <v>96</v>
      </c>
      <c r="AL111">
        <v>468351.17999999988</v>
      </c>
    </row>
    <row r="112" spans="1:38" ht="15.6" x14ac:dyDescent="0.3">
      <c r="A112" s="10">
        <f>YEAR(VentaCerdo[[#This Row],[FECHA]])</f>
        <v>2020</v>
      </c>
      <c r="B112" s="5">
        <f>MONTH(VentaCerdo[[#This Row],[FECHA]])</f>
        <v>10</v>
      </c>
      <c r="C112" s="5">
        <f>WEEKNUM(VentaCerdo[[#This Row],[FECHA]],2)</f>
        <v>40</v>
      </c>
      <c r="D112" s="6">
        <v>44105</v>
      </c>
      <c r="E112" s="6" t="s">
        <v>8</v>
      </c>
      <c r="F112" s="7">
        <v>130876.20000000001</v>
      </c>
      <c r="G112" s="7">
        <v>529</v>
      </c>
      <c r="H112" s="7">
        <v>1213</v>
      </c>
      <c r="I112" s="7">
        <v>5</v>
      </c>
      <c r="J112" s="8">
        <v>4037451.0999999987</v>
      </c>
      <c r="K112" s="8">
        <v>3391151.5039999993</v>
      </c>
      <c r="L112" s="7">
        <v>265</v>
      </c>
      <c r="M112" s="7">
        <v>5</v>
      </c>
      <c r="AG112" s="59">
        <f>YEAR(Alimento_2[[#This Row],[Fecha]])</f>
        <v>2019</v>
      </c>
      <c r="AH112" s="59">
        <f>MONTH(Alimento_2[[#This Row],[Fecha]])</f>
        <v>8</v>
      </c>
      <c r="AI112" s="59">
        <f>WEEKNUM(Alimento_2[[#This Row],[Fecha]],2)</f>
        <v>31</v>
      </c>
      <c r="AJ112" s="25">
        <v>43678</v>
      </c>
      <c r="AK112" t="s">
        <v>98</v>
      </c>
      <c r="AL112">
        <v>297184.86000000016</v>
      </c>
    </row>
    <row r="113" spans="1:38" ht="15.6" x14ac:dyDescent="0.3">
      <c r="A113" s="10">
        <f>YEAR(VentaCerdo[[#This Row],[FECHA]])</f>
        <v>2020</v>
      </c>
      <c r="B113" s="5">
        <f>MONTH(VentaCerdo[[#This Row],[FECHA]])</f>
        <v>10</v>
      </c>
      <c r="C113" s="5">
        <f>WEEKNUM(VentaCerdo[[#This Row],[FECHA]],2)</f>
        <v>40</v>
      </c>
      <c r="D113" s="6">
        <v>44105</v>
      </c>
      <c r="E113" s="6" t="s">
        <v>9</v>
      </c>
      <c r="F113" s="7">
        <v>85608.799999999988</v>
      </c>
      <c r="G113" s="7">
        <v>0</v>
      </c>
      <c r="H113" s="7">
        <v>712</v>
      </c>
      <c r="I113" s="7">
        <v>0</v>
      </c>
      <c r="J113" s="8">
        <v>2510807.9500000002</v>
      </c>
      <c r="K113" s="8">
        <v>1795596.7380000001</v>
      </c>
      <c r="L113" s="7">
        <v>19</v>
      </c>
      <c r="M113" s="7">
        <v>0</v>
      </c>
      <c r="AG113" s="59">
        <f>YEAR(Alimento_2[[#This Row],[Fecha]])</f>
        <v>2019</v>
      </c>
      <c r="AH113" s="59">
        <f>MONTH(Alimento_2[[#This Row],[Fecha]])</f>
        <v>9</v>
      </c>
      <c r="AI113" s="59">
        <f>WEEKNUM(Alimento_2[[#This Row],[Fecha]],2)</f>
        <v>35</v>
      </c>
      <c r="AJ113" s="25">
        <v>43709</v>
      </c>
      <c r="AK113" t="s">
        <v>98</v>
      </c>
      <c r="AL113">
        <v>532228.79999999993</v>
      </c>
    </row>
    <row r="114" spans="1:38" ht="15.6" x14ac:dyDescent="0.3">
      <c r="A114" s="10">
        <f>YEAR(VentaCerdo[[#This Row],[FECHA]])</f>
        <v>2020</v>
      </c>
      <c r="B114" s="5">
        <f>MONTH(VentaCerdo[[#This Row],[FECHA]])</f>
        <v>10</v>
      </c>
      <c r="C114" s="5">
        <f>WEEKNUM(VentaCerdo[[#This Row],[FECHA]],2)</f>
        <v>40</v>
      </c>
      <c r="D114" s="6">
        <v>44105</v>
      </c>
      <c r="E114" s="6" t="s">
        <v>10</v>
      </c>
      <c r="F114" s="7">
        <v>57541.2</v>
      </c>
      <c r="G114" s="7">
        <v>531.20000000000005</v>
      </c>
      <c r="H114" s="7">
        <v>253</v>
      </c>
      <c r="I114" s="7">
        <v>2</v>
      </c>
      <c r="J114" s="8">
        <v>889540.6</v>
      </c>
      <c r="K114" s="8">
        <v>842559.80200000003</v>
      </c>
      <c r="L114" s="7">
        <v>20</v>
      </c>
      <c r="M114" s="7">
        <v>2</v>
      </c>
      <c r="AG114" s="59">
        <f>YEAR(Alimento_2[[#This Row],[Fecha]])</f>
        <v>2019</v>
      </c>
      <c r="AH114" s="59">
        <f>MONTH(Alimento_2[[#This Row],[Fecha]])</f>
        <v>10</v>
      </c>
      <c r="AI114" s="59">
        <f>WEEKNUM(Alimento_2[[#This Row],[Fecha]],2)</f>
        <v>40</v>
      </c>
      <c r="AJ114" s="25">
        <v>43739</v>
      </c>
      <c r="AK114" t="s">
        <v>98</v>
      </c>
      <c r="AL114">
        <v>1032538.11</v>
      </c>
    </row>
    <row r="115" spans="1:38" ht="15.6" x14ac:dyDescent="0.3">
      <c r="A115" s="10">
        <f>YEAR(VentaCerdo[[#This Row],[FECHA]])</f>
        <v>2020</v>
      </c>
      <c r="B115" s="5">
        <f>MONTH(VentaCerdo[[#This Row],[FECHA]])</f>
        <v>11</v>
      </c>
      <c r="C115" s="5">
        <f>WEEKNUM(VentaCerdo[[#This Row],[FECHA]],2)</f>
        <v>44</v>
      </c>
      <c r="D115" s="6">
        <v>44136</v>
      </c>
      <c r="E115" s="6" t="s">
        <v>7</v>
      </c>
      <c r="F115" s="7">
        <v>23696</v>
      </c>
      <c r="G115" s="7">
        <v>0</v>
      </c>
      <c r="H115" s="7">
        <v>239</v>
      </c>
      <c r="I115" s="7">
        <v>0</v>
      </c>
      <c r="J115" s="8">
        <v>846999.75</v>
      </c>
      <c r="K115" s="8">
        <v>651751.51199999987</v>
      </c>
      <c r="L115" s="7">
        <v>68</v>
      </c>
      <c r="M115" s="7">
        <v>0</v>
      </c>
      <c r="AG115" s="59">
        <f>YEAR(Alimento_2[[#This Row],[Fecha]])</f>
        <v>2019</v>
      </c>
      <c r="AH115" s="59">
        <f>MONTH(Alimento_2[[#This Row],[Fecha]])</f>
        <v>11</v>
      </c>
      <c r="AI115" s="59">
        <f>WEEKNUM(Alimento_2[[#This Row],[Fecha]],2)</f>
        <v>44</v>
      </c>
      <c r="AJ115" s="25">
        <v>43770</v>
      </c>
      <c r="AK115" t="s">
        <v>98</v>
      </c>
      <c r="AL115">
        <v>976673.37</v>
      </c>
    </row>
    <row r="116" spans="1:38" ht="15.6" x14ac:dyDescent="0.3">
      <c r="A116" s="10">
        <f>YEAR(VentaCerdo[[#This Row],[FECHA]])</f>
        <v>2020</v>
      </c>
      <c r="B116" s="5">
        <f>MONTH(VentaCerdo[[#This Row],[FECHA]])</f>
        <v>11</v>
      </c>
      <c r="C116" s="5">
        <f>WEEKNUM(VentaCerdo[[#This Row],[FECHA]],2)</f>
        <v>44</v>
      </c>
      <c r="D116" s="6">
        <v>44136</v>
      </c>
      <c r="E116" s="6" t="s">
        <v>8</v>
      </c>
      <c r="F116" s="7">
        <v>73224.3</v>
      </c>
      <c r="G116" s="7">
        <v>2189</v>
      </c>
      <c r="H116" s="7">
        <v>706</v>
      </c>
      <c r="I116" s="7">
        <v>22</v>
      </c>
      <c r="J116" s="8">
        <v>2585572.3000000007</v>
      </c>
      <c r="K116" s="8">
        <v>2045560.5609999981</v>
      </c>
      <c r="L116" s="7">
        <v>164</v>
      </c>
      <c r="M116" s="7">
        <v>1</v>
      </c>
      <c r="AG116" s="59">
        <f>YEAR(Alimento_2[[#This Row],[Fecha]])</f>
        <v>2019</v>
      </c>
      <c r="AH116" s="59">
        <f>MONTH(Alimento_2[[#This Row],[Fecha]])</f>
        <v>12</v>
      </c>
      <c r="AI116" s="59">
        <f>WEEKNUM(Alimento_2[[#This Row],[Fecha]],2)</f>
        <v>48</v>
      </c>
      <c r="AJ116" s="25">
        <v>43800</v>
      </c>
      <c r="AK116" t="s">
        <v>98</v>
      </c>
      <c r="AL116">
        <v>1092718.1300000001</v>
      </c>
    </row>
    <row r="117" spans="1:38" ht="15.6" x14ac:dyDescent="0.3">
      <c r="A117" s="10">
        <f>YEAR(VentaCerdo[[#This Row],[FECHA]])</f>
        <v>2020</v>
      </c>
      <c r="B117" s="5">
        <f>MONTH(VentaCerdo[[#This Row],[FECHA]])</f>
        <v>11</v>
      </c>
      <c r="C117" s="5">
        <f>WEEKNUM(VentaCerdo[[#This Row],[FECHA]],2)</f>
        <v>44</v>
      </c>
      <c r="D117" s="6">
        <v>44136</v>
      </c>
      <c r="E117" s="6" t="s">
        <v>9</v>
      </c>
      <c r="F117" s="7">
        <v>44834.280000000006</v>
      </c>
      <c r="G117" s="7">
        <v>860</v>
      </c>
      <c r="H117" s="7">
        <v>499</v>
      </c>
      <c r="I117" s="7">
        <v>12</v>
      </c>
      <c r="J117" s="8">
        <v>1994252.08</v>
      </c>
      <c r="K117" s="8">
        <v>1436932.73</v>
      </c>
      <c r="L117" s="7">
        <v>21</v>
      </c>
      <c r="M117" s="7">
        <v>1</v>
      </c>
      <c r="AG117" s="59">
        <f>YEAR(Alimento_2[[#This Row],[Fecha]])</f>
        <v>2020</v>
      </c>
      <c r="AH117" s="59">
        <f>MONTH(Alimento_2[[#This Row],[Fecha]])</f>
        <v>1</v>
      </c>
      <c r="AI117" s="59">
        <f>WEEKNUM(Alimento_2[[#This Row],[Fecha]],2)</f>
        <v>1</v>
      </c>
      <c r="AJ117" s="25">
        <v>43831</v>
      </c>
      <c r="AK117" t="s">
        <v>98</v>
      </c>
      <c r="AL117">
        <v>1274581.5099999993</v>
      </c>
    </row>
    <row r="118" spans="1:38" ht="15.6" x14ac:dyDescent="0.3">
      <c r="A118" s="10">
        <f>YEAR(VentaCerdo[[#This Row],[FECHA]])</f>
        <v>2020</v>
      </c>
      <c r="B118" s="5">
        <f>MONTH(VentaCerdo[[#This Row],[FECHA]])</f>
        <v>11</v>
      </c>
      <c r="C118" s="5">
        <f>WEEKNUM(VentaCerdo[[#This Row],[FECHA]],2)</f>
        <v>44</v>
      </c>
      <c r="D118" s="6">
        <v>44136</v>
      </c>
      <c r="E118" s="6" t="s">
        <v>10</v>
      </c>
      <c r="F118" s="7">
        <v>29203</v>
      </c>
      <c r="G118" s="7">
        <v>0</v>
      </c>
      <c r="H118" s="7">
        <v>143</v>
      </c>
      <c r="I118" s="7">
        <v>0</v>
      </c>
      <c r="J118" s="8">
        <v>590764.85</v>
      </c>
      <c r="K118" s="8">
        <v>375464.6869999998</v>
      </c>
      <c r="L118" s="7">
        <v>21</v>
      </c>
      <c r="M118" s="7">
        <v>0</v>
      </c>
      <c r="AG118" s="59">
        <f>YEAR(Alimento_2[[#This Row],[Fecha]])</f>
        <v>2020</v>
      </c>
      <c r="AH118" s="59">
        <f>MONTH(Alimento_2[[#This Row],[Fecha]])</f>
        <v>2</v>
      </c>
      <c r="AI118" s="59">
        <f>WEEKNUM(Alimento_2[[#This Row],[Fecha]],2)</f>
        <v>5</v>
      </c>
      <c r="AJ118" s="25">
        <v>43862</v>
      </c>
      <c r="AK118" t="s">
        <v>98</v>
      </c>
      <c r="AL118">
        <v>1104705.3299999998</v>
      </c>
    </row>
    <row r="119" spans="1:38" ht="15.6" x14ac:dyDescent="0.3">
      <c r="A119" s="10">
        <f>YEAR(VentaCerdo[[#This Row],[FECHA]])</f>
        <v>2020</v>
      </c>
      <c r="B119" s="5">
        <f>MONTH(VentaCerdo[[#This Row],[FECHA]])</f>
        <v>12</v>
      </c>
      <c r="C119" s="5">
        <f>WEEKNUM(VentaCerdo[[#This Row],[FECHA]],2)</f>
        <v>49</v>
      </c>
      <c r="D119" s="6">
        <v>44166</v>
      </c>
      <c r="E119" s="6" t="s">
        <v>7</v>
      </c>
      <c r="F119" s="7">
        <v>85836.5</v>
      </c>
      <c r="G119" s="7">
        <v>3583</v>
      </c>
      <c r="H119" s="7">
        <v>757</v>
      </c>
      <c r="I119" s="7">
        <v>36</v>
      </c>
      <c r="J119" s="8">
        <v>3087436.5</v>
      </c>
      <c r="K119" s="8">
        <v>1806315.8439999998</v>
      </c>
      <c r="L119" s="7">
        <v>180</v>
      </c>
      <c r="M119" s="7">
        <v>9</v>
      </c>
      <c r="AG119" s="59">
        <f>YEAR(Alimento_2[[#This Row],[Fecha]])</f>
        <v>2020</v>
      </c>
      <c r="AH119" s="59">
        <f>MONTH(Alimento_2[[#This Row],[Fecha]])</f>
        <v>3</v>
      </c>
      <c r="AI119" s="59">
        <f>WEEKNUM(Alimento_2[[#This Row],[Fecha]],2)</f>
        <v>9</v>
      </c>
      <c r="AJ119" s="25">
        <v>43891</v>
      </c>
      <c r="AK119" t="s">
        <v>98</v>
      </c>
      <c r="AL119">
        <v>1181770.6700000002</v>
      </c>
    </row>
    <row r="120" spans="1:38" ht="15.6" x14ac:dyDescent="0.3">
      <c r="A120" s="10">
        <f>YEAR(VentaCerdo[[#This Row],[FECHA]])</f>
        <v>2020</v>
      </c>
      <c r="B120" s="5">
        <f>MONTH(VentaCerdo[[#This Row],[FECHA]])</f>
        <v>12</v>
      </c>
      <c r="C120" s="5">
        <f>WEEKNUM(VentaCerdo[[#This Row],[FECHA]],2)</f>
        <v>49</v>
      </c>
      <c r="D120" s="6">
        <v>44166</v>
      </c>
      <c r="E120" s="6" t="s">
        <v>8</v>
      </c>
      <c r="F120" s="7">
        <v>159489.09999999998</v>
      </c>
      <c r="G120" s="7">
        <v>7650.4</v>
      </c>
      <c r="H120" s="7">
        <v>1392</v>
      </c>
      <c r="I120" s="7">
        <v>69</v>
      </c>
      <c r="J120" s="8">
        <v>5700413.1499999994</v>
      </c>
      <c r="K120" s="8">
        <v>4096469.4150000014</v>
      </c>
      <c r="L120" s="7">
        <v>227</v>
      </c>
      <c r="M120" s="7">
        <v>7</v>
      </c>
      <c r="AG120" s="59">
        <f>YEAR(Alimento_2[[#This Row],[Fecha]])</f>
        <v>2020</v>
      </c>
      <c r="AH120" s="59">
        <f>MONTH(Alimento_2[[#This Row],[Fecha]])</f>
        <v>4</v>
      </c>
      <c r="AI120" s="59">
        <f>WEEKNUM(Alimento_2[[#This Row],[Fecha]],2)</f>
        <v>14</v>
      </c>
      <c r="AJ120" s="25">
        <v>43922</v>
      </c>
      <c r="AK120" t="s">
        <v>98</v>
      </c>
      <c r="AL120">
        <v>1122927.5699999998</v>
      </c>
    </row>
    <row r="121" spans="1:38" ht="15.6" x14ac:dyDescent="0.3">
      <c r="A121" s="10">
        <f>YEAR(VentaCerdo[[#This Row],[FECHA]])</f>
        <v>2020</v>
      </c>
      <c r="B121" s="5">
        <f>MONTH(VentaCerdo[[#This Row],[FECHA]])</f>
        <v>12</v>
      </c>
      <c r="C121" s="5">
        <f>WEEKNUM(VentaCerdo[[#This Row],[FECHA]],2)</f>
        <v>49</v>
      </c>
      <c r="D121" s="6">
        <v>44166</v>
      </c>
      <c r="E121" s="6" t="s">
        <v>9</v>
      </c>
      <c r="F121" s="7">
        <v>71479.83</v>
      </c>
      <c r="G121" s="7">
        <v>12638</v>
      </c>
      <c r="H121" s="7">
        <v>613</v>
      </c>
      <c r="I121" s="7">
        <v>108</v>
      </c>
      <c r="J121" s="8">
        <v>2196772.25</v>
      </c>
      <c r="K121" s="8">
        <v>1180418.3409999998</v>
      </c>
      <c r="L121" s="7">
        <v>18</v>
      </c>
      <c r="M121" s="7">
        <v>1</v>
      </c>
      <c r="AG121" s="59">
        <f>YEAR(Alimento_2[[#This Row],[Fecha]])</f>
        <v>2020</v>
      </c>
      <c r="AH121" s="59">
        <f>MONTH(Alimento_2[[#This Row],[Fecha]])</f>
        <v>5</v>
      </c>
      <c r="AI121" s="59">
        <f>WEEKNUM(Alimento_2[[#This Row],[Fecha]],2)</f>
        <v>18</v>
      </c>
      <c r="AJ121" s="25">
        <v>43952</v>
      </c>
      <c r="AK121" t="s">
        <v>98</v>
      </c>
      <c r="AL121">
        <v>1157695.8999999997</v>
      </c>
    </row>
    <row r="122" spans="1:38" ht="15.6" x14ac:dyDescent="0.3">
      <c r="A122" s="10">
        <f>YEAR(VentaCerdo[[#This Row],[FECHA]])</f>
        <v>2020</v>
      </c>
      <c r="B122" s="5">
        <f>MONTH(VentaCerdo[[#This Row],[FECHA]])</f>
        <v>12</v>
      </c>
      <c r="C122" s="5">
        <f>WEEKNUM(VentaCerdo[[#This Row],[FECHA]],2)</f>
        <v>49</v>
      </c>
      <c r="D122" s="6">
        <v>44166</v>
      </c>
      <c r="E122" s="6" t="s">
        <v>10</v>
      </c>
      <c r="F122" s="7">
        <v>54525.700000000004</v>
      </c>
      <c r="G122" s="7">
        <v>0</v>
      </c>
      <c r="H122" s="7">
        <v>265</v>
      </c>
      <c r="I122" s="7">
        <v>0</v>
      </c>
      <c r="J122" s="8">
        <v>1143846.2999999998</v>
      </c>
      <c r="K122" s="8">
        <v>762665.14999999991</v>
      </c>
      <c r="L122" s="7">
        <v>33</v>
      </c>
      <c r="M122" s="7">
        <v>0</v>
      </c>
      <c r="AG122" s="59">
        <f>YEAR(Alimento_2[[#This Row],[Fecha]])</f>
        <v>2020</v>
      </c>
      <c r="AH122" s="59">
        <f>MONTH(Alimento_2[[#This Row],[Fecha]])</f>
        <v>6</v>
      </c>
      <c r="AI122" s="59">
        <f>WEEKNUM(Alimento_2[[#This Row],[Fecha]],2)</f>
        <v>23</v>
      </c>
      <c r="AJ122" s="25">
        <v>43983</v>
      </c>
      <c r="AK122" t="s">
        <v>98</v>
      </c>
      <c r="AL122">
        <v>18622110.640000001</v>
      </c>
    </row>
    <row r="123" spans="1:38" ht="15.6" x14ac:dyDescent="0.3">
      <c r="A123" s="35">
        <f>YEAR(VentaCerdo[[#This Row],[FECHA]])</f>
        <v>2021</v>
      </c>
      <c r="B123" s="35">
        <f>MONTH(VentaCerdo[[#This Row],[FECHA]])</f>
        <v>1</v>
      </c>
      <c r="C123" s="35">
        <f>WEEKNUM(VentaCerdo[[#This Row],[FECHA]],2)</f>
        <v>1</v>
      </c>
      <c r="D123" s="36">
        <v>44198</v>
      </c>
      <c r="E123" s="37" t="s">
        <v>8</v>
      </c>
      <c r="F123" s="38">
        <v>530</v>
      </c>
      <c r="G123" s="38">
        <v>0</v>
      </c>
      <c r="H123" s="38">
        <v>5</v>
      </c>
      <c r="I123" s="38">
        <v>0</v>
      </c>
      <c r="J123" s="39">
        <v>19345</v>
      </c>
      <c r="K123" s="39">
        <v>16367.69</v>
      </c>
      <c r="L123" s="39">
        <v>1</v>
      </c>
      <c r="M123" s="39">
        <v>0</v>
      </c>
      <c r="AG123" s="59">
        <f>YEAR(Alimento_2[[#This Row],[Fecha]])</f>
        <v>2020</v>
      </c>
      <c r="AH123" s="59">
        <f>MONTH(Alimento_2[[#This Row],[Fecha]])</f>
        <v>7</v>
      </c>
      <c r="AI123" s="59">
        <f>WEEKNUM(Alimento_2[[#This Row],[Fecha]],2)</f>
        <v>27</v>
      </c>
      <c r="AJ123" s="25">
        <v>44013</v>
      </c>
      <c r="AK123" t="s">
        <v>98</v>
      </c>
      <c r="AL123">
        <v>1475099.7900000005</v>
      </c>
    </row>
    <row r="124" spans="1:38" ht="15.6" x14ac:dyDescent="0.3">
      <c r="A124" s="35">
        <f>YEAR(VentaCerdo[[#This Row],[FECHA]])</f>
        <v>2021</v>
      </c>
      <c r="B124" s="35">
        <f>MONTH(VentaCerdo[[#This Row],[FECHA]])</f>
        <v>1</v>
      </c>
      <c r="C124" s="35">
        <f>WEEKNUM(VentaCerdo[[#This Row],[FECHA]],2)</f>
        <v>1</v>
      </c>
      <c r="D124" s="36">
        <v>44198</v>
      </c>
      <c r="E124" s="37" t="s">
        <v>10</v>
      </c>
      <c r="F124" s="38">
        <v>13455</v>
      </c>
      <c r="G124" s="38">
        <v>0</v>
      </c>
      <c r="H124" s="38">
        <v>114</v>
      </c>
      <c r="I124" s="38">
        <v>0</v>
      </c>
      <c r="J124" s="39">
        <v>485477.5</v>
      </c>
      <c r="K124" s="39">
        <v>338133.66000000003</v>
      </c>
      <c r="L124" s="39">
        <v>2</v>
      </c>
      <c r="M124" s="39">
        <v>0</v>
      </c>
      <c r="AG124" s="59">
        <f>YEAR(Alimento_2[[#This Row],[Fecha]])</f>
        <v>2018</v>
      </c>
      <c r="AH124" s="59">
        <f>MONTH(Alimento_2[[#This Row],[Fecha]])</f>
        <v>11</v>
      </c>
      <c r="AI124" s="59">
        <f>WEEKNUM(Alimento_2[[#This Row],[Fecha]],2)</f>
        <v>44</v>
      </c>
      <c r="AJ124" s="25">
        <v>43405</v>
      </c>
      <c r="AK124" t="s">
        <v>165</v>
      </c>
      <c r="AL124">
        <v>202638.04000000004</v>
      </c>
    </row>
    <row r="125" spans="1:38" ht="15.6" x14ac:dyDescent="0.3">
      <c r="A125" s="35">
        <f>YEAR(VentaCerdo[[#This Row],[FECHA]])</f>
        <v>2021</v>
      </c>
      <c r="B125" s="35">
        <f>MONTH(VentaCerdo[[#This Row],[FECHA]])</f>
        <v>1</v>
      </c>
      <c r="C125" s="35">
        <f>WEEKNUM(VentaCerdo[[#This Row],[FECHA]],2)</f>
        <v>2</v>
      </c>
      <c r="D125" s="36">
        <v>44200</v>
      </c>
      <c r="E125" s="37" t="s">
        <v>7</v>
      </c>
      <c r="F125" s="38">
        <v>1996.5</v>
      </c>
      <c r="G125" s="38">
        <v>0</v>
      </c>
      <c r="H125" s="38">
        <v>22</v>
      </c>
      <c r="I125" s="38">
        <v>0</v>
      </c>
      <c r="J125" s="39">
        <v>72811.25</v>
      </c>
      <c r="K125" s="39">
        <v>60176.89</v>
      </c>
      <c r="L125" s="39">
        <v>11</v>
      </c>
      <c r="M125" s="39">
        <v>0</v>
      </c>
      <c r="AG125" s="59">
        <f>YEAR(Alimento_2[[#This Row],[Fecha]])</f>
        <v>2018</v>
      </c>
      <c r="AH125" s="59">
        <f>MONTH(Alimento_2[[#This Row],[Fecha]])</f>
        <v>12</v>
      </c>
      <c r="AI125" s="59">
        <f>WEEKNUM(Alimento_2[[#This Row],[Fecha]],2)</f>
        <v>48</v>
      </c>
      <c r="AJ125" s="25">
        <v>43435</v>
      </c>
      <c r="AK125" t="s">
        <v>165</v>
      </c>
      <c r="AL125">
        <v>283684.16999999993</v>
      </c>
    </row>
    <row r="126" spans="1:38" ht="15.6" x14ac:dyDescent="0.3">
      <c r="A126" s="35">
        <f>YEAR(VentaCerdo[[#This Row],[FECHA]])</f>
        <v>2021</v>
      </c>
      <c r="B126" s="35">
        <f>MONTH(VentaCerdo[[#This Row],[FECHA]])</f>
        <v>1</v>
      </c>
      <c r="C126" s="35">
        <f>WEEKNUM(VentaCerdo[[#This Row],[FECHA]],2)</f>
        <v>2</v>
      </c>
      <c r="D126" s="36">
        <v>44200</v>
      </c>
      <c r="E126" s="37" t="s">
        <v>8</v>
      </c>
      <c r="F126" s="38">
        <v>37351.099999999991</v>
      </c>
      <c r="G126" s="38">
        <v>0</v>
      </c>
      <c r="H126" s="38">
        <v>338</v>
      </c>
      <c r="I126" s="38">
        <v>0</v>
      </c>
      <c r="J126" s="39">
        <v>1357823.1000000003</v>
      </c>
      <c r="K126" s="39">
        <v>1176660.2900000005</v>
      </c>
      <c r="L126" s="39">
        <v>68</v>
      </c>
      <c r="M126" s="39">
        <v>0</v>
      </c>
      <c r="AG126" s="59">
        <f>YEAR(Alimento_2[[#This Row],[Fecha]])</f>
        <v>2019</v>
      </c>
      <c r="AH126" s="59">
        <f>MONTH(Alimento_2[[#This Row],[Fecha]])</f>
        <v>2</v>
      </c>
      <c r="AI126" s="59">
        <f>WEEKNUM(Alimento_2[[#This Row],[Fecha]],2)</f>
        <v>5</v>
      </c>
      <c r="AJ126" s="25">
        <v>43497</v>
      </c>
      <c r="AK126" t="s">
        <v>165</v>
      </c>
      <c r="AL126">
        <v>230855.85000000009</v>
      </c>
    </row>
    <row r="127" spans="1:38" ht="15.6" x14ac:dyDescent="0.3">
      <c r="A127" s="35">
        <f>YEAR(VentaCerdo[[#This Row],[FECHA]])</f>
        <v>2021</v>
      </c>
      <c r="B127" s="35">
        <f>MONTH(VentaCerdo[[#This Row],[FECHA]])</f>
        <v>1</v>
      </c>
      <c r="C127" s="35">
        <f>WEEKNUM(VentaCerdo[[#This Row],[FECHA]],2)</f>
        <v>2</v>
      </c>
      <c r="D127" s="36">
        <v>44200</v>
      </c>
      <c r="E127" s="37" t="s">
        <v>9</v>
      </c>
      <c r="F127" s="38">
        <v>30666</v>
      </c>
      <c r="G127" s="38">
        <v>0</v>
      </c>
      <c r="H127" s="38">
        <v>264</v>
      </c>
      <c r="I127" s="38">
        <v>0</v>
      </c>
      <c r="J127" s="39">
        <v>1081406.2</v>
      </c>
      <c r="K127" s="39">
        <v>751553.53</v>
      </c>
      <c r="L127" s="39">
        <v>6</v>
      </c>
      <c r="M127" s="39">
        <v>0</v>
      </c>
      <c r="AG127" s="59">
        <f>YEAR(Alimento_2[[#This Row],[Fecha]])</f>
        <v>2019</v>
      </c>
      <c r="AH127" s="59">
        <f>MONTH(Alimento_2[[#This Row],[Fecha]])</f>
        <v>3</v>
      </c>
      <c r="AI127" s="59">
        <f>WEEKNUM(Alimento_2[[#This Row],[Fecha]],2)</f>
        <v>9</v>
      </c>
      <c r="AJ127" s="25">
        <v>43525</v>
      </c>
      <c r="AK127" t="s">
        <v>165</v>
      </c>
      <c r="AL127">
        <v>251764.15</v>
      </c>
    </row>
    <row r="128" spans="1:38" ht="15.6" x14ac:dyDescent="0.3">
      <c r="A128" s="35">
        <f>YEAR(VentaCerdo[[#This Row],[FECHA]])</f>
        <v>2021</v>
      </c>
      <c r="B128" s="35">
        <f>MONTH(VentaCerdo[[#This Row],[FECHA]])</f>
        <v>1</v>
      </c>
      <c r="C128" s="35">
        <f>WEEKNUM(VentaCerdo[[#This Row],[FECHA]],2)</f>
        <v>2</v>
      </c>
      <c r="D128" s="36">
        <v>44200</v>
      </c>
      <c r="E128" s="37" t="s">
        <v>10</v>
      </c>
      <c r="F128" s="38">
        <v>1082</v>
      </c>
      <c r="G128" s="38">
        <v>557</v>
      </c>
      <c r="H128" s="38">
        <v>9</v>
      </c>
      <c r="I128" s="38">
        <v>4</v>
      </c>
      <c r="J128" s="39">
        <v>17245</v>
      </c>
      <c r="K128" s="39">
        <v>16238.91</v>
      </c>
      <c r="L128" s="39">
        <v>2</v>
      </c>
      <c r="M128" s="39">
        <v>1</v>
      </c>
      <c r="AG128" s="59">
        <f>YEAR(Alimento_2[[#This Row],[Fecha]])</f>
        <v>2019</v>
      </c>
      <c r="AH128" s="59">
        <f>MONTH(Alimento_2[[#This Row],[Fecha]])</f>
        <v>6</v>
      </c>
      <c r="AI128" s="59">
        <f>WEEKNUM(Alimento_2[[#This Row],[Fecha]],2)</f>
        <v>22</v>
      </c>
      <c r="AJ128" s="25">
        <v>43617</v>
      </c>
      <c r="AK128" t="s">
        <v>165</v>
      </c>
      <c r="AL128">
        <v>221441.08999999997</v>
      </c>
    </row>
    <row r="129" spans="1:38" ht="15.6" x14ac:dyDescent="0.3">
      <c r="A129" s="35">
        <f>YEAR(VentaCerdo[[#This Row],[FECHA]])</f>
        <v>2021</v>
      </c>
      <c r="B129" s="35">
        <f>MONTH(VentaCerdo[[#This Row],[FECHA]])</f>
        <v>1</v>
      </c>
      <c r="C129" s="35">
        <f>WEEKNUM(VentaCerdo[[#This Row],[FECHA]],2)</f>
        <v>3</v>
      </c>
      <c r="D129" s="36">
        <v>44207</v>
      </c>
      <c r="E129" s="37" t="s">
        <v>7</v>
      </c>
      <c r="F129" s="38">
        <v>2715</v>
      </c>
      <c r="G129" s="38">
        <v>0</v>
      </c>
      <c r="H129" s="38">
        <v>29</v>
      </c>
      <c r="I129" s="38">
        <v>0</v>
      </c>
      <c r="J129" s="39">
        <v>95380.5</v>
      </c>
      <c r="K129" s="39">
        <v>80617.739999999991</v>
      </c>
      <c r="L129" s="39">
        <v>13</v>
      </c>
      <c r="M129" s="39">
        <v>0</v>
      </c>
      <c r="AG129" s="59">
        <f>YEAR(Alimento_2[[#This Row],[Fecha]])</f>
        <v>2019</v>
      </c>
      <c r="AH129" s="59">
        <f>MONTH(Alimento_2[[#This Row],[Fecha]])</f>
        <v>10</v>
      </c>
      <c r="AI129" s="59">
        <f>WEEKNUM(Alimento_2[[#This Row],[Fecha]],2)</f>
        <v>40</v>
      </c>
      <c r="AJ129" s="25">
        <v>43739</v>
      </c>
      <c r="AK129" t="s">
        <v>165</v>
      </c>
      <c r="AL129">
        <v>200186.79</v>
      </c>
    </row>
    <row r="130" spans="1:38" ht="15.6" x14ac:dyDescent="0.3">
      <c r="A130" s="35">
        <f>YEAR(VentaCerdo[[#This Row],[FECHA]])</f>
        <v>2021</v>
      </c>
      <c r="B130" s="35">
        <f>MONTH(VentaCerdo[[#This Row],[FECHA]])</f>
        <v>1</v>
      </c>
      <c r="C130" s="35">
        <f>WEEKNUM(VentaCerdo[[#This Row],[FECHA]],2)</f>
        <v>3</v>
      </c>
      <c r="D130" s="36">
        <v>44207</v>
      </c>
      <c r="E130" s="37" t="s">
        <v>8</v>
      </c>
      <c r="F130" s="38">
        <v>32772.399999999994</v>
      </c>
      <c r="G130" s="38">
        <v>0</v>
      </c>
      <c r="H130" s="38">
        <v>284</v>
      </c>
      <c r="I130" s="38">
        <v>0</v>
      </c>
      <c r="J130" s="39">
        <v>1160187.7000000002</v>
      </c>
      <c r="K130" s="39">
        <v>995179.52000000025</v>
      </c>
      <c r="L130" s="39">
        <v>68</v>
      </c>
      <c r="M130" s="39">
        <v>0</v>
      </c>
      <c r="AG130" s="59">
        <f>YEAR(Alimento_2[[#This Row],[Fecha]])</f>
        <v>2019</v>
      </c>
      <c r="AH130" s="59">
        <f>MONTH(Alimento_2[[#This Row],[Fecha]])</f>
        <v>11</v>
      </c>
      <c r="AI130" s="59">
        <f>WEEKNUM(Alimento_2[[#This Row],[Fecha]],2)</f>
        <v>44</v>
      </c>
      <c r="AJ130" s="25">
        <v>43770</v>
      </c>
      <c r="AK130" t="s">
        <v>165</v>
      </c>
      <c r="AL130">
        <v>164325.80000000002</v>
      </c>
    </row>
    <row r="131" spans="1:38" ht="15.6" x14ac:dyDescent="0.3">
      <c r="A131" s="35">
        <f>YEAR(VentaCerdo[[#This Row],[FECHA]])</f>
        <v>2021</v>
      </c>
      <c r="B131" s="35">
        <f>MONTH(VentaCerdo[[#This Row],[FECHA]])</f>
        <v>1</v>
      </c>
      <c r="C131" s="35">
        <f>WEEKNUM(VentaCerdo[[#This Row],[FECHA]],2)</f>
        <v>3</v>
      </c>
      <c r="D131" s="36">
        <v>44207</v>
      </c>
      <c r="E131" s="37" t="s">
        <v>9</v>
      </c>
      <c r="F131" s="38">
        <v>7435</v>
      </c>
      <c r="G131" s="38">
        <v>0</v>
      </c>
      <c r="H131" s="38">
        <v>63</v>
      </c>
      <c r="I131" s="38">
        <v>0</v>
      </c>
      <c r="J131" s="39">
        <v>260275</v>
      </c>
      <c r="K131" s="39">
        <v>188658.46000000002</v>
      </c>
      <c r="L131" s="39">
        <v>3</v>
      </c>
      <c r="M131" s="39">
        <v>0</v>
      </c>
      <c r="AG131" s="59">
        <f>YEAR(Alimento_2[[#This Row],[Fecha]])</f>
        <v>2019</v>
      </c>
      <c r="AH131" s="59">
        <f>MONTH(Alimento_2[[#This Row],[Fecha]])</f>
        <v>12</v>
      </c>
      <c r="AI131" s="59">
        <f>WEEKNUM(Alimento_2[[#This Row],[Fecha]],2)</f>
        <v>48</v>
      </c>
      <c r="AJ131" s="25">
        <v>43800</v>
      </c>
      <c r="AK131" t="s">
        <v>165</v>
      </c>
      <c r="AL131">
        <v>192942.59999999992</v>
      </c>
    </row>
    <row r="132" spans="1:38" ht="15.6" x14ac:dyDescent="0.3">
      <c r="A132" s="35">
        <f>YEAR(VentaCerdo[[#This Row],[FECHA]])</f>
        <v>2021</v>
      </c>
      <c r="B132" s="35">
        <f>MONTH(VentaCerdo[[#This Row],[FECHA]])</f>
        <v>1</v>
      </c>
      <c r="C132" s="35">
        <f>WEEKNUM(VentaCerdo[[#This Row],[FECHA]],2)</f>
        <v>3</v>
      </c>
      <c r="D132" s="36">
        <v>44207</v>
      </c>
      <c r="E132" s="37" t="s">
        <v>10</v>
      </c>
      <c r="F132" s="38">
        <v>19490</v>
      </c>
      <c r="G132" s="38">
        <v>122</v>
      </c>
      <c r="H132" s="38">
        <v>81</v>
      </c>
      <c r="I132" s="38">
        <v>1</v>
      </c>
      <c r="J132" s="39">
        <v>342972</v>
      </c>
      <c r="K132" s="39">
        <v>220845.04</v>
      </c>
      <c r="L132" s="39">
        <v>4</v>
      </c>
      <c r="M132" s="39">
        <v>1</v>
      </c>
      <c r="AG132" s="59">
        <f>YEAR(Alimento_2[[#This Row],[Fecha]])</f>
        <v>2020</v>
      </c>
      <c r="AH132" s="59">
        <f>MONTH(Alimento_2[[#This Row],[Fecha]])</f>
        <v>1</v>
      </c>
      <c r="AI132" s="59">
        <f>WEEKNUM(Alimento_2[[#This Row],[Fecha]],2)</f>
        <v>1</v>
      </c>
      <c r="AJ132" s="25">
        <v>43831</v>
      </c>
      <c r="AK132" t="s">
        <v>165</v>
      </c>
      <c r="AL132">
        <v>219502.6099999999</v>
      </c>
    </row>
    <row r="133" spans="1:38" ht="15.6" x14ac:dyDescent="0.3">
      <c r="A133" s="35">
        <f>YEAR(VentaCerdo[[#This Row],[FECHA]])</f>
        <v>2021</v>
      </c>
      <c r="B133" s="35">
        <f>MONTH(VentaCerdo[[#This Row],[FECHA]])</f>
        <v>1</v>
      </c>
      <c r="C133" s="35">
        <f>WEEKNUM(VentaCerdo[[#This Row],[FECHA]],2)</f>
        <v>4</v>
      </c>
      <c r="D133" s="36">
        <v>44214</v>
      </c>
      <c r="E133" s="37" t="s">
        <v>8</v>
      </c>
      <c r="F133" s="38">
        <v>26039.4</v>
      </c>
      <c r="G133" s="38">
        <v>321.39999999999998</v>
      </c>
      <c r="H133" s="38">
        <v>227</v>
      </c>
      <c r="I133" s="38">
        <v>3</v>
      </c>
      <c r="J133" s="39">
        <v>894312</v>
      </c>
      <c r="K133" s="39">
        <v>578180.94000000018</v>
      </c>
      <c r="L133" s="39">
        <v>55</v>
      </c>
      <c r="M133" s="39">
        <v>1</v>
      </c>
      <c r="AG133" s="59">
        <f>YEAR(Alimento_2[[#This Row],[Fecha]])</f>
        <v>2020</v>
      </c>
      <c r="AH133" s="59">
        <f>MONTH(Alimento_2[[#This Row],[Fecha]])</f>
        <v>3</v>
      </c>
      <c r="AI133" s="59">
        <f>WEEKNUM(Alimento_2[[#This Row],[Fecha]],2)</f>
        <v>9</v>
      </c>
      <c r="AJ133" s="25">
        <v>43891</v>
      </c>
      <c r="AK133" t="s">
        <v>165</v>
      </c>
      <c r="AL133">
        <v>266577.94000000012</v>
      </c>
    </row>
    <row r="134" spans="1:38" ht="15.6" x14ac:dyDescent="0.3">
      <c r="A134" s="35">
        <f>YEAR(VentaCerdo[[#This Row],[FECHA]])</f>
        <v>2021</v>
      </c>
      <c r="B134" s="35">
        <f>MONTH(VentaCerdo[[#This Row],[FECHA]])</f>
        <v>1</v>
      </c>
      <c r="C134" s="35">
        <f>WEEKNUM(VentaCerdo[[#This Row],[FECHA]],2)</f>
        <v>4</v>
      </c>
      <c r="D134" s="36">
        <v>44214</v>
      </c>
      <c r="E134" s="37" t="s">
        <v>9</v>
      </c>
      <c r="F134" s="38">
        <v>10512</v>
      </c>
      <c r="G134" s="38">
        <v>10</v>
      </c>
      <c r="H134" s="38">
        <v>106</v>
      </c>
      <c r="I134" s="38">
        <v>10</v>
      </c>
      <c r="J134" s="39">
        <v>359374.4</v>
      </c>
      <c r="K134" s="39">
        <v>224933.3</v>
      </c>
      <c r="L134" s="39">
        <v>4</v>
      </c>
      <c r="M134" s="39">
        <v>1</v>
      </c>
      <c r="AG134" s="59">
        <f>YEAR(Alimento_2[[#This Row],[Fecha]])</f>
        <v>2020</v>
      </c>
      <c r="AH134" s="59">
        <f>MONTH(Alimento_2[[#This Row],[Fecha]])</f>
        <v>4</v>
      </c>
      <c r="AI134" s="59">
        <f>WEEKNUM(Alimento_2[[#This Row],[Fecha]],2)</f>
        <v>14</v>
      </c>
      <c r="AJ134" s="25">
        <v>43922</v>
      </c>
      <c r="AK134" t="s">
        <v>165</v>
      </c>
      <c r="AL134">
        <v>175191.76</v>
      </c>
    </row>
    <row r="135" spans="1:38" ht="15.6" x14ac:dyDescent="0.3">
      <c r="A135" s="35">
        <f>YEAR(VentaCerdo[[#This Row],[FECHA]])</f>
        <v>2021</v>
      </c>
      <c r="B135" s="35">
        <f>MONTH(VentaCerdo[[#This Row],[FECHA]])</f>
        <v>1</v>
      </c>
      <c r="C135" s="35">
        <f>WEEKNUM(VentaCerdo[[#This Row],[FECHA]],2)</f>
        <v>4</v>
      </c>
      <c r="D135" s="36">
        <v>44214</v>
      </c>
      <c r="E135" s="37" t="s">
        <v>10</v>
      </c>
      <c r="F135" s="38">
        <v>18575.12</v>
      </c>
      <c r="G135" s="38">
        <v>0</v>
      </c>
      <c r="H135" s="38">
        <v>116</v>
      </c>
      <c r="I135" s="38">
        <v>0</v>
      </c>
      <c r="J135" s="39">
        <v>445373.2</v>
      </c>
      <c r="K135" s="39">
        <v>303573.81999999995</v>
      </c>
      <c r="L135" s="39">
        <v>26</v>
      </c>
      <c r="M135" s="39">
        <v>0</v>
      </c>
      <c r="AG135" s="59">
        <f>YEAR(Alimento_2[[#This Row],[Fecha]])</f>
        <v>2020</v>
      </c>
      <c r="AH135" s="59">
        <f>MONTH(Alimento_2[[#This Row],[Fecha]])</f>
        <v>7</v>
      </c>
      <c r="AI135" s="59">
        <f>WEEKNUM(Alimento_2[[#This Row],[Fecha]],2)</f>
        <v>27</v>
      </c>
      <c r="AJ135" s="25">
        <v>44013</v>
      </c>
      <c r="AK135" t="s">
        <v>165</v>
      </c>
      <c r="AL135">
        <v>237707.35999999996</v>
      </c>
    </row>
    <row r="136" spans="1:38" ht="15.6" x14ac:dyDescent="0.3">
      <c r="A136" s="35">
        <f>YEAR(VentaCerdo[[#This Row],[FECHA]])</f>
        <v>2021</v>
      </c>
      <c r="B136" s="35">
        <f>MONTH(VentaCerdo[[#This Row],[FECHA]])</f>
        <v>1</v>
      </c>
      <c r="C136" s="35">
        <f>WEEKNUM(VentaCerdo[[#This Row],[FECHA]],2)</f>
        <v>5</v>
      </c>
      <c r="D136" s="36">
        <v>44221</v>
      </c>
      <c r="E136" s="37" t="s">
        <v>7</v>
      </c>
      <c r="F136" s="38">
        <v>9499</v>
      </c>
      <c r="G136" s="38">
        <v>0</v>
      </c>
      <c r="H136" s="38">
        <v>90</v>
      </c>
      <c r="I136" s="38">
        <v>0</v>
      </c>
      <c r="J136" s="39">
        <v>324966.25</v>
      </c>
      <c r="K136" s="39">
        <v>247406.68999999986</v>
      </c>
      <c r="L136" s="39">
        <v>28</v>
      </c>
      <c r="M136" s="39">
        <v>0</v>
      </c>
      <c r="AG136" s="59">
        <f>YEAR(Alimento_2[[#This Row],[Fecha]])</f>
        <v>2020</v>
      </c>
      <c r="AH136" s="59">
        <f>MONTH(Alimento_2[[#This Row],[Fecha]])</f>
        <v>9</v>
      </c>
      <c r="AI136" s="59">
        <f>WEEKNUM(Alimento_2[[#This Row],[Fecha]],2)</f>
        <v>36</v>
      </c>
      <c r="AJ136" s="25">
        <v>44075</v>
      </c>
      <c r="AK136" t="s">
        <v>165</v>
      </c>
      <c r="AL136">
        <v>260948.90000000005</v>
      </c>
    </row>
    <row r="137" spans="1:38" ht="15.6" x14ac:dyDescent="0.3">
      <c r="A137" s="35">
        <f>YEAR(VentaCerdo[[#This Row],[FECHA]])</f>
        <v>2021</v>
      </c>
      <c r="B137" s="35">
        <f>MONTH(VentaCerdo[[#This Row],[FECHA]])</f>
        <v>1</v>
      </c>
      <c r="C137" s="35">
        <f>WEEKNUM(VentaCerdo[[#This Row],[FECHA]],2)</f>
        <v>5</v>
      </c>
      <c r="D137" s="36">
        <v>44221</v>
      </c>
      <c r="E137" s="37" t="s">
        <v>8</v>
      </c>
      <c r="F137" s="38">
        <v>25285.3</v>
      </c>
      <c r="G137" s="38">
        <v>804.5</v>
      </c>
      <c r="H137" s="38">
        <v>227</v>
      </c>
      <c r="I137" s="38">
        <v>7</v>
      </c>
      <c r="J137" s="39">
        <v>835695.3</v>
      </c>
      <c r="K137" s="39">
        <v>711463.20000000019</v>
      </c>
      <c r="L137" s="39">
        <v>54</v>
      </c>
      <c r="M137" s="39">
        <v>4</v>
      </c>
      <c r="AG137" s="59">
        <f>YEAR(Alimento_2[[#This Row],[Fecha]])</f>
        <v>2020</v>
      </c>
      <c r="AH137" s="59">
        <f>MONTH(Alimento_2[[#This Row],[Fecha]])</f>
        <v>10</v>
      </c>
      <c r="AI137" s="59">
        <f>WEEKNUM(Alimento_2[[#This Row],[Fecha]],2)</f>
        <v>40</v>
      </c>
      <c r="AJ137" s="25">
        <v>44105</v>
      </c>
      <c r="AK137" t="s">
        <v>165</v>
      </c>
      <c r="AL137">
        <v>197193.25999999998</v>
      </c>
    </row>
    <row r="138" spans="1:38" ht="15.6" x14ac:dyDescent="0.3">
      <c r="A138" s="35">
        <f>YEAR(VentaCerdo[[#This Row],[FECHA]])</f>
        <v>2021</v>
      </c>
      <c r="B138" s="35">
        <f>MONTH(VentaCerdo[[#This Row],[FECHA]])</f>
        <v>1</v>
      </c>
      <c r="C138" s="35">
        <f>WEEKNUM(VentaCerdo[[#This Row],[FECHA]],2)</f>
        <v>5</v>
      </c>
      <c r="D138" s="36">
        <v>44221</v>
      </c>
      <c r="E138" s="37" t="s">
        <v>9</v>
      </c>
      <c r="F138" s="38">
        <v>23470.800000000003</v>
      </c>
      <c r="G138" s="38">
        <v>0</v>
      </c>
      <c r="H138" s="38">
        <v>203</v>
      </c>
      <c r="I138" s="38">
        <v>0</v>
      </c>
      <c r="J138" s="39">
        <v>794032.8</v>
      </c>
      <c r="K138" s="39">
        <v>501381.18999999994</v>
      </c>
      <c r="L138" s="39">
        <v>10</v>
      </c>
      <c r="M138" s="39">
        <v>0</v>
      </c>
      <c r="AG138" s="59">
        <f>YEAR(Alimento_2[[#This Row],[Fecha]])</f>
        <v>2019</v>
      </c>
      <c r="AH138" s="59">
        <f>MONTH(Alimento_2[[#This Row],[Fecha]])</f>
        <v>11</v>
      </c>
      <c r="AI138" s="59">
        <f>WEEKNUM(Alimento_2[[#This Row],[Fecha]],2)</f>
        <v>44</v>
      </c>
      <c r="AJ138" s="25">
        <v>43770</v>
      </c>
      <c r="AK138" t="s">
        <v>166</v>
      </c>
      <c r="AL138">
        <v>391922.75999999995</v>
      </c>
    </row>
    <row r="139" spans="1:38" ht="15.6" x14ac:dyDescent="0.3">
      <c r="A139" s="35">
        <f>YEAR(VentaCerdo[[#This Row],[FECHA]])</f>
        <v>2021</v>
      </c>
      <c r="B139" s="35">
        <f>MONTH(VentaCerdo[[#This Row],[FECHA]])</f>
        <v>1</v>
      </c>
      <c r="C139" s="35">
        <f>WEEKNUM(VentaCerdo[[#This Row],[FECHA]],2)</f>
        <v>5</v>
      </c>
      <c r="D139" s="36">
        <v>44221</v>
      </c>
      <c r="E139" s="37" t="s">
        <v>10</v>
      </c>
      <c r="F139" s="38">
        <v>15125.900000000001</v>
      </c>
      <c r="G139" s="38">
        <v>113.2</v>
      </c>
      <c r="H139" s="38">
        <v>98</v>
      </c>
      <c r="I139" s="38">
        <v>1</v>
      </c>
      <c r="J139" s="39">
        <v>362398.39999999997</v>
      </c>
      <c r="K139" s="39">
        <v>298935.31</v>
      </c>
      <c r="L139" s="39">
        <v>12</v>
      </c>
      <c r="M139" s="39">
        <v>1</v>
      </c>
      <c r="AG139" s="59">
        <f>YEAR(Alimento_2[[#This Row],[Fecha]])</f>
        <v>2020</v>
      </c>
      <c r="AH139" s="59">
        <f>MONTH(Alimento_2[[#This Row],[Fecha]])</f>
        <v>1</v>
      </c>
      <c r="AI139" s="59">
        <f>WEEKNUM(Alimento_2[[#This Row],[Fecha]],2)</f>
        <v>1</v>
      </c>
      <c r="AJ139" s="25">
        <v>43831</v>
      </c>
      <c r="AK139" t="s">
        <v>166</v>
      </c>
      <c r="AL139">
        <v>447822.57999999996</v>
      </c>
    </row>
    <row r="140" spans="1:38" x14ac:dyDescent="0.3">
      <c r="D140" s="25"/>
      <c r="AG140" s="59">
        <f>YEAR(Alimento_2[[#This Row],[Fecha]])</f>
        <v>2020</v>
      </c>
      <c r="AH140" s="59">
        <f>MONTH(Alimento_2[[#This Row],[Fecha]])</f>
        <v>4</v>
      </c>
      <c r="AI140" s="59">
        <f>WEEKNUM(Alimento_2[[#This Row],[Fecha]],2)</f>
        <v>14</v>
      </c>
      <c r="AJ140" s="25">
        <v>43922</v>
      </c>
      <c r="AK140" t="s">
        <v>166</v>
      </c>
      <c r="AL140">
        <v>466288.69999999995</v>
      </c>
    </row>
    <row r="141" spans="1:38" x14ac:dyDescent="0.3">
      <c r="AG141" s="59">
        <f>YEAR(Alimento_2[[#This Row],[Fecha]])</f>
        <v>2020</v>
      </c>
      <c r="AH141" s="59">
        <f>MONTH(Alimento_2[[#This Row],[Fecha]])</f>
        <v>5</v>
      </c>
      <c r="AI141" s="59">
        <f>WEEKNUM(Alimento_2[[#This Row],[Fecha]],2)</f>
        <v>18</v>
      </c>
      <c r="AJ141" s="25">
        <v>43952</v>
      </c>
      <c r="AK141" t="s">
        <v>166</v>
      </c>
      <c r="AL141">
        <v>411501.06</v>
      </c>
    </row>
    <row r="142" spans="1:38" x14ac:dyDescent="0.3">
      <c r="AG142" s="59">
        <f>YEAR(Alimento_2[[#This Row],[Fecha]])</f>
        <v>2020</v>
      </c>
      <c r="AH142" s="59">
        <f>MONTH(Alimento_2[[#This Row],[Fecha]])</f>
        <v>6</v>
      </c>
      <c r="AI142" s="59">
        <f>WEEKNUM(Alimento_2[[#This Row],[Fecha]],2)</f>
        <v>23</v>
      </c>
      <c r="AJ142" s="25">
        <v>43983</v>
      </c>
      <c r="AK142" t="s">
        <v>166</v>
      </c>
      <c r="AL142">
        <v>4815694.7300000004</v>
      </c>
    </row>
    <row r="143" spans="1:38" x14ac:dyDescent="0.3">
      <c r="AG143" s="59">
        <f>YEAR(Alimento_2[[#This Row],[Fecha]])</f>
        <v>2020</v>
      </c>
      <c r="AH143" s="59">
        <f>MONTH(Alimento_2[[#This Row],[Fecha]])</f>
        <v>7</v>
      </c>
      <c r="AI143" s="59">
        <f>WEEKNUM(Alimento_2[[#This Row],[Fecha]],2)</f>
        <v>27</v>
      </c>
      <c r="AJ143" s="25">
        <v>44013</v>
      </c>
      <c r="AK143" t="s">
        <v>166</v>
      </c>
      <c r="AL143">
        <v>482320.35999999987</v>
      </c>
    </row>
    <row r="144" spans="1:38" x14ac:dyDescent="0.3">
      <c r="AG144" s="59">
        <f>YEAR(Alimento_2[[#This Row],[Fecha]])</f>
        <v>2020</v>
      </c>
      <c r="AH144" s="59">
        <f>MONTH(Alimento_2[[#This Row],[Fecha]])</f>
        <v>8</v>
      </c>
      <c r="AI144" s="59">
        <f>WEEKNUM(Alimento_2[[#This Row],[Fecha]],2)</f>
        <v>31</v>
      </c>
      <c r="AJ144" s="25">
        <v>44044</v>
      </c>
      <c r="AK144" t="s">
        <v>166</v>
      </c>
      <c r="AL144">
        <v>454808.6399999999</v>
      </c>
    </row>
    <row r="145" spans="33:38" x14ac:dyDescent="0.3">
      <c r="AG145" s="59">
        <f>YEAR(Alimento_2[[#This Row],[Fecha]])</f>
        <v>2020</v>
      </c>
      <c r="AH145" s="59">
        <f>MONTH(Alimento_2[[#This Row],[Fecha]])</f>
        <v>10</v>
      </c>
      <c r="AI145" s="59">
        <f>WEEKNUM(Alimento_2[[#This Row],[Fecha]],2)</f>
        <v>40</v>
      </c>
      <c r="AJ145" s="25">
        <v>44105</v>
      </c>
      <c r="AK145" t="s">
        <v>166</v>
      </c>
      <c r="AL145">
        <v>469538.29999999981</v>
      </c>
    </row>
    <row r="146" spans="33:38" x14ac:dyDescent="0.3">
      <c r="AG146" s="59">
        <f>YEAR(Alimento_2[[#This Row],[Fecha]])</f>
        <v>2020</v>
      </c>
      <c r="AH146" s="59">
        <f>MONTH(Alimento_2[[#This Row],[Fecha]])</f>
        <v>11</v>
      </c>
      <c r="AI146" s="59">
        <f>WEEKNUM(Alimento_2[[#This Row],[Fecha]],2)</f>
        <v>44</v>
      </c>
      <c r="AJ146" s="25">
        <v>44136</v>
      </c>
      <c r="AK146" t="s">
        <v>166</v>
      </c>
      <c r="AL146">
        <v>472560.74999999994</v>
      </c>
    </row>
    <row r="147" spans="33:38" x14ac:dyDescent="0.3">
      <c r="AG147" s="59">
        <f>YEAR(Alimento_2[[#This Row],[Fecha]])</f>
        <v>2020</v>
      </c>
      <c r="AH147" s="59">
        <f>MONTH(Alimento_2[[#This Row],[Fecha]])</f>
        <v>12</v>
      </c>
      <c r="AI147" s="59">
        <f>WEEKNUM(Alimento_2[[#This Row],[Fecha]],2)</f>
        <v>49</v>
      </c>
      <c r="AJ147" s="25">
        <v>44166</v>
      </c>
      <c r="AK147" t="s">
        <v>166</v>
      </c>
      <c r="AL147">
        <v>555746.7200000002</v>
      </c>
    </row>
    <row r="148" spans="33:38" x14ac:dyDescent="0.3">
      <c r="AG148" s="59">
        <f>YEAR(Alimento_2[[#This Row],[Fecha]])</f>
        <v>2019</v>
      </c>
      <c r="AH148" s="59">
        <f>MONTH(Alimento_2[[#This Row],[Fecha]])</f>
        <v>7</v>
      </c>
      <c r="AI148" s="59">
        <f>WEEKNUM(Alimento_2[[#This Row],[Fecha]],2)</f>
        <v>27</v>
      </c>
      <c r="AJ148" s="25">
        <v>43647</v>
      </c>
      <c r="AK148" t="s">
        <v>9</v>
      </c>
      <c r="AL148">
        <v>96491.33</v>
      </c>
    </row>
    <row r="149" spans="33:38" x14ac:dyDescent="0.3">
      <c r="AG149" s="59">
        <f>YEAR(Alimento_2[[#This Row],[Fecha]])</f>
        <v>2020</v>
      </c>
      <c r="AH149" s="59">
        <f>MONTH(Alimento_2[[#This Row],[Fecha]])</f>
        <v>11</v>
      </c>
      <c r="AI149" s="59">
        <f>WEEKNUM(Alimento_2[[#This Row],[Fecha]],2)</f>
        <v>44</v>
      </c>
      <c r="AJ149" s="25">
        <v>44136</v>
      </c>
      <c r="AK149" t="s">
        <v>9</v>
      </c>
      <c r="AL149">
        <v>1226686.2800000005</v>
      </c>
    </row>
    <row r="150" spans="33:38" x14ac:dyDescent="0.3">
      <c r="AG150" s="59">
        <f>YEAR(Alimento_2[[#This Row],[Fecha]])</f>
        <v>2020</v>
      </c>
      <c r="AH150" s="59">
        <f>MONTH(Alimento_2[[#This Row],[Fecha]])</f>
        <v>8</v>
      </c>
      <c r="AI150" s="59">
        <f>WEEKNUM(Alimento_2[[#This Row],[Fecha]],2)</f>
        <v>31</v>
      </c>
      <c r="AJ150" s="25">
        <v>44044</v>
      </c>
      <c r="AK150" t="s">
        <v>9</v>
      </c>
      <c r="AL150">
        <v>1130103.1400000001</v>
      </c>
    </row>
    <row r="151" spans="33:38" x14ac:dyDescent="0.3">
      <c r="AG151" s="59">
        <f>YEAR(Alimento_2[[#This Row],[Fecha]])</f>
        <v>2020</v>
      </c>
      <c r="AH151" s="59">
        <f>MONTH(Alimento_2[[#This Row],[Fecha]])</f>
        <v>12</v>
      </c>
      <c r="AI151" s="59">
        <f>WEEKNUM(Alimento_2[[#This Row],[Fecha]],2)</f>
        <v>49</v>
      </c>
      <c r="AJ151" s="25">
        <v>44166</v>
      </c>
      <c r="AK151" t="s">
        <v>9</v>
      </c>
      <c r="AL151">
        <v>1531632.93</v>
      </c>
    </row>
    <row r="152" spans="33:38" x14ac:dyDescent="0.3">
      <c r="AG152" s="59">
        <f>YEAR(Alimento_2[[#This Row],[Fecha]])</f>
        <v>2020</v>
      </c>
      <c r="AH152" s="59">
        <f>MONTH(Alimento_2[[#This Row],[Fecha]])</f>
        <v>9</v>
      </c>
      <c r="AI152" s="59">
        <f>WEEKNUM(Alimento_2[[#This Row],[Fecha]],2)</f>
        <v>36</v>
      </c>
      <c r="AJ152" s="25">
        <v>44075</v>
      </c>
      <c r="AK152" t="s">
        <v>9</v>
      </c>
      <c r="AL152">
        <v>1667916.9899999998</v>
      </c>
    </row>
    <row r="153" spans="33:38" x14ac:dyDescent="0.3">
      <c r="AG153" s="59">
        <f>YEAR(Alimento_2[[#This Row],[Fecha]])</f>
        <v>2020</v>
      </c>
      <c r="AH153" s="59">
        <f>MONTH(Alimento_2[[#This Row],[Fecha]])</f>
        <v>10</v>
      </c>
      <c r="AI153" s="59">
        <f>WEEKNUM(Alimento_2[[#This Row],[Fecha]],2)</f>
        <v>40</v>
      </c>
      <c r="AJ153" s="25">
        <v>44105</v>
      </c>
      <c r="AK153" t="s">
        <v>9</v>
      </c>
      <c r="AL153">
        <v>1066963.8200000003</v>
      </c>
    </row>
    <row r="154" spans="33:38" x14ac:dyDescent="0.3">
      <c r="AG154" s="59">
        <f>YEAR(Alimento_2[[#This Row],[Fecha]])</f>
        <v>2018</v>
      </c>
      <c r="AH154" s="59">
        <f>MONTH(Alimento_2[[#This Row],[Fecha]])</f>
        <v>3</v>
      </c>
      <c r="AI154" s="59">
        <f>WEEKNUM(Alimento_2[[#This Row],[Fecha]],2)</f>
        <v>9</v>
      </c>
      <c r="AJ154" s="25">
        <v>43160</v>
      </c>
      <c r="AK154" t="s">
        <v>8</v>
      </c>
      <c r="AL154">
        <v>1184684.1300000001</v>
      </c>
    </row>
    <row r="155" spans="33:38" x14ac:dyDescent="0.3">
      <c r="AG155" s="59">
        <f>YEAR(Alimento_2[[#This Row],[Fecha]])</f>
        <v>2018</v>
      </c>
      <c r="AH155" s="59">
        <f>MONTH(Alimento_2[[#This Row],[Fecha]])</f>
        <v>1</v>
      </c>
      <c r="AI155" s="59">
        <f>WEEKNUM(Alimento_2[[#This Row],[Fecha]],2)</f>
        <v>1</v>
      </c>
      <c r="AJ155" s="25">
        <v>43101</v>
      </c>
      <c r="AK155" t="s">
        <v>8</v>
      </c>
      <c r="AL155">
        <v>1461524.8499999985</v>
      </c>
    </row>
    <row r="156" spans="33:38" x14ac:dyDescent="0.3">
      <c r="AG156" s="59">
        <f>YEAR(Alimento_2[[#This Row],[Fecha]])</f>
        <v>2018</v>
      </c>
      <c r="AH156" s="59">
        <f>MONTH(Alimento_2[[#This Row],[Fecha]])</f>
        <v>2</v>
      </c>
      <c r="AI156" s="59">
        <f>WEEKNUM(Alimento_2[[#This Row],[Fecha]],2)</f>
        <v>5</v>
      </c>
      <c r="AJ156" s="25">
        <v>43132</v>
      </c>
      <c r="AK156" t="s">
        <v>8</v>
      </c>
      <c r="AL156">
        <v>1152094.6099999994</v>
      </c>
    </row>
    <row r="157" spans="33:38" x14ac:dyDescent="0.3">
      <c r="AG157" s="59">
        <f>YEAR(Alimento_2[[#This Row],[Fecha]])</f>
        <v>2018</v>
      </c>
      <c r="AH157" s="59">
        <f>MONTH(Alimento_2[[#This Row],[Fecha]])</f>
        <v>4</v>
      </c>
      <c r="AI157" s="59">
        <f>WEEKNUM(Alimento_2[[#This Row],[Fecha]],2)</f>
        <v>13</v>
      </c>
      <c r="AJ157" s="25">
        <v>43191</v>
      </c>
      <c r="AK157" t="s">
        <v>8</v>
      </c>
      <c r="AL157">
        <v>1385620.570000001</v>
      </c>
    </row>
    <row r="158" spans="33:38" x14ac:dyDescent="0.3">
      <c r="AG158" s="59">
        <f>YEAR(Alimento_2[[#This Row],[Fecha]])</f>
        <v>2018</v>
      </c>
      <c r="AH158" s="59">
        <f>MONTH(Alimento_2[[#This Row],[Fecha]])</f>
        <v>6</v>
      </c>
      <c r="AI158" s="59">
        <f>WEEKNUM(Alimento_2[[#This Row],[Fecha]],2)</f>
        <v>22</v>
      </c>
      <c r="AJ158" s="25">
        <v>43252</v>
      </c>
      <c r="AK158" t="s">
        <v>8</v>
      </c>
      <c r="AL158">
        <v>1179299.33</v>
      </c>
    </row>
    <row r="159" spans="33:38" x14ac:dyDescent="0.3">
      <c r="AG159" s="59">
        <f>YEAR(Alimento_2[[#This Row],[Fecha]])</f>
        <v>2018</v>
      </c>
      <c r="AH159" s="59">
        <f>MONTH(Alimento_2[[#This Row],[Fecha]])</f>
        <v>7</v>
      </c>
      <c r="AI159" s="59">
        <f>WEEKNUM(Alimento_2[[#This Row],[Fecha]],2)</f>
        <v>26</v>
      </c>
      <c r="AJ159" s="25">
        <v>43282</v>
      </c>
      <c r="AK159" t="s">
        <v>8</v>
      </c>
      <c r="AL159">
        <v>1526852.2599999995</v>
      </c>
    </row>
    <row r="160" spans="33:38" x14ac:dyDescent="0.3">
      <c r="AG160" s="59">
        <f>YEAR(Alimento_2[[#This Row],[Fecha]])</f>
        <v>2018</v>
      </c>
      <c r="AH160" s="59">
        <f>MONTH(Alimento_2[[#This Row],[Fecha]])</f>
        <v>8</v>
      </c>
      <c r="AI160" s="59">
        <f>WEEKNUM(Alimento_2[[#This Row],[Fecha]],2)</f>
        <v>31</v>
      </c>
      <c r="AJ160" s="25">
        <v>43313</v>
      </c>
      <c r="AK160" t="s">
        <v>8</v>
      </c>
      <c r="AL160">
        <v>1670097.350000002</v>
      </c>
    </row>
    <row r="161" spans="33:38" x14ac:dyDescent="0.3">
      <c r="AG161" s="59">
        <f>YEAR(Alimento_2[[#This Row],[Fecha]])</f>
        <v>2018</v>
      </c>
      <c r="AH161" s="59">
        <f>MONTH(Alimento_2[[#This Row],[Fecha]])</f>
        <v>10</v>
      </c>
      <c r="AI161" s="59">
        <f>WEEKNUM(Alimento_2[[#This Row],[Fecha]],2)</f>
        <v>40</v>
      </c>
      <c r="AJ161" s="25">
        <v>43374</v>
      </c>
      <c r="AK161" t="s">
        <v>8</v>
      </c>
      <c r="AL161">
        <v>1448516.1800000013</v>
      </c>
    </row>
    <row r="162" spans="33:38" x14ac:dyDescent="0.3">
      <c r="AG162" s="59">
        <f>YEAR(Alimento_2[[#This Row],[Fecha]])</f>
        <v>2018</v>
      </c>
      <c r="AH162" s="59">
        <f>MONTH(Alimento_2[[#This Row],[Fecha]])</f>
        <v>11</v>
      </c>
      <c r="AI162" s="59">
        <f>WEEKNUM(Alimento_2[[#This Row],[Fecha]],2)</f>
        <v>44</v>
      </c>
      <c r="AJ162" s="25">
        <v>43405</v>
      </c>
      <c r="AK162" t="s">
        <v>8</v>
      </c>
      <c r="AL162">
        <v>1613665.5900000019</v>
      </c>
    </row>
    <row r="163" spans="33:38" x14ac:dyDescent="0.3">
      <c r="AG163" s="59">
        <f>YEAR(Alimento_2[[#This Row],[Fecha]])</f>
        <v>2019</v>
      </c>
      <c r="AH163" s="59">
        <f>MONTH(Alimento_2[[#This Row],[Fecha]])</f>
        <v>1</v>
      </c>
      <c r="AI163" s="59">
        <f>WEEKNUM(Alimento_2[[#This Row],[Fecha]],2)</f>
        <v>1</v>
      </c>
      <c r="AJ163" s="25">
        <v>43466</v>
      </c>
      <c r="AK163" t="s">
        <v>8</v>
      </c>
      <c r="AL163">
        <v>1232098.5300000003</v>
      </c>
    </row>
    <row r="164" spans="33:38" x14ac:dyDescent="0.3">
      <c r="AG164" s="59">
        <f>YEAR(Alimento_2[[#This Row],[Fecha]])</f>
        <v>2019</v>
      </c>
      <c r="AH164" s="59">
        <f>MONTH(Alimento_2[[#This Row],[Fecha]])</f>
        <v>8</v>
      </c>
      <c r="AI164" s="59">
        <f>WEEKNUM(Alimento_2[[#This Row],[Fecha]],2)</f>
        <v>31</v>
      </c>
      <c r="AJ164" s="25">
        <v>43678</v>
      </c>
      <c r="AK164" t="s">
        <v>8</v>
      </c>
      <c r="AL164">
        <v>1537033.5799999991</v>
      </c>
    </row>
    <row r="165" spans="33:38" x14ac:dyDescent="0.3">
      <c r="AG165" s="59">
        <f>YEAR(Alimento_2[[#This Row],[Fecha]])</f>
        <v>2019</v>
      </c>
      <c r="AH165" s="59">
        <f>MONTH(Alimento_2[[#This Row],[Fecha]])</f>
        <v>9</v>
      </c>
      <c r="AI165" s="59">
        <f>WEEKNUM(Alimento_2[[#This Row],[Fecha]],2)</f>
        <v>35</v>
      </c>
      <c r="AJ165" s="25">
        <v>43709</v>
      </c>
      <c r="AK165" t="s">
        <v>8</v>
      </c>
      <c r="AL165">
        <v>1541912.5599999998</v>
      </c>
    </row>
    <row r="166" spans="33:38" x14ac:dyDescent="0.3">
      <c r="AG166" s="59">
        <f>YEAR(Alimento_2[[#This Row],[Fecha]])</f>
        <v>2019</v>
      </c>
      <c r="AH166" s="59">
        <f>MONTH(Alimento_2[[#This Row],[Fecha]])</f>
        <v>12</v>
      </c>
      <c r="AI166" s="59">
        <f>WEEKNUM(Alimento_2[[#This Row],[Fecha]],2)</f>
        <v>48</v>
      </c>
      <c r="AJ166" s="25">
        <v>43800</v>
      </c>
      <c r="AK166" t="s">
        <v>8</v>
      </c>
      <c r="AL166">
        <v>1528282.8699999996</v>
      </c>
    </row>
    <row r="167" spans="33:38" x14ac:dyDescent="0.3">
      <c r="AG167" s="59">
        <f>YEAR(Alimento_2[[#This Row],[Fecha]])</f>
        <v>2020</v>
      </c>
      <c r="AH167" s="59">
        <f>MONTH(Alimento_2[[#This Row],[Fecha]])</f>
        <v>1</v>
      </c>
      <c r="AI167" s="59">
        <f>WEEKNUM(Alimento_2[[#This Row],[Fecha]],2)</f>
        <v>1</v>
      </c>
      <c r="AJ167" s="25">
        <v>43831</v>
      </c>
      <c r="AK167" t="s">
        <v>8</v>
      </c>
      <c r="AL167">
        <v>1872195.8100000019</v>
      </c>
    </row>
    <row r="168" spans="33:38" x14ac:dyDescent="0.3">
      <c r="AG168" s="59">
        <f>YEAR(Alimento_2[[#This Row],[Fecha]])</f>
        <v>2020</v>
      </c>
      <c r="AH168" s="59">
        <f>MONTH(Alimento_2[[#This Row],[Fecha]])</f>
        <v>3</v>
      </c>
      <c r="AI168" s="59">
        <f>WEEKNUM(Alimento_2[[#This Row],[Fecha]],2)</f>
        <v>9</v>
      </c>
      <c r="AJ168" s="25">
        <v>43891</v>
      </c>
      <c r="AK168" t="s">
        <v>8</v>
      </c>
      <c r="AL168">
        <v>1872081.9999999986</v>
      </c>
    </row>
    <row r="169" spans="33:38" x14ac:dyDescent="0.3">
      <c r="AG169" s="59">
        <f>YEAR(Alimento_2[[#This Row],[Fecha]])</f>
        <v>2020</v>
      </c>
      <c r="AH169" s="59">
        <f>MONTH(Alimento_2[[#This Row],[Fecha]])</f>
        <v>4</v>
      </c>
      <c r="AI169" s="59">
        <f>WEEKNUM(Alimento_2[[#This Row],[Fecha]],2)</f>
        <v>14</v>
      </c>
      <c r="AJ169" s="25">
        <v>43922</v>
      </c>
      <c r="AK169" t="s">
        <v>8</v>
      </c>
      <c r="AL169">
        <v>1703804.7200000002</v>
      </c>
    </row>
    <row r="170" spans="33:38" x14ac:dyDescent="0.3">
      <c r="AG170" s="59">
        <f>YEAR(Alimento_2[[#This Row],[Fecha]])</f>
        <v>2020</v>
      </c>
      <c r="AH170" s="59">
        <f>MONTH(Alimento_2[[#This Row],[Fecha]])</f>
        <v>7</v>
      </c>
      <c r="AI170" s="59">
        <f>WEEKNUM(Alimento_2[[#This Row],[Fecha]],2)</f>
        <v>27</v>
      </c>
      <c r="AJ170" s="25">
        <v>44013</v>
      </c>
      <c r="AK170" t="s">
        <v>8</v>
      </c>
      <c r="AL170">
        <v>1522132.3099999998</v>
      </c>
    </row>
    <row r="171" spans="33:38" x14ac:dyDescent="0.3">
      <c r="AG171" s="59">
        <f>YEAR(Alimento_2[[#This Row],[Fecha]])</f>
        <v>2020</v>
      </c>
      <c r="AH171" s="59">
        <f>MONTH(Alimento_2[[#This Row],[Fecha]])</f>
        <v>10</v>
      </c>
      <c r="AI171" s="59">
        <f>WEEKNUM(Alimento_2[[#This Row],[Fecha]],2)</f>
        <v>40</v>
      </c>
      <c r="AJ171" s="25">
        <v>44105</v>
      </c>
      <c r="AK171" t="s">
        <v>8</v>
      </c>
      <c r="AL171">
        <v>1657754.0800000024</v>
      </c>
    </row>
    <row r="172" spans="33:38" x14ac:dyDescent="0.3">
      <c r="AG172" s="59">
        <f>YEAR(Alimento_2[[#This Row],[Fecha]])</f>
        <v>2020</v>
      </c>
      <c r="AH172" s="59">
        <f>MONTH(Alimento_2[[#This Row],[Fecha]])</f>
        <v>11</v>
      </c>
      <c r="AI172" s="59">
        <f>WEEKNUM(Alimento_2[[#This Row],[Fecha]],2)</f>
        <v>44</v>
      </c>
      <c r="AJ172" s="25">
        <v>44136</v>
      </c>
      <c r="AK172" t="s">
        <v>8</v>
      </c>
      <c r="AL172">
        <v>1429516.8900000004</v>
      </c>
    </row>
    <row r="173" spans="33:38" x14ac:dyDescent="0.3">
      <c r="AG173" s="59">
        <f>YEAR(Alimento_2[[#This Row],[Fecha]])</f>
        <v>2020</v>
      </c>
      <c r="AH173" s="59">
        <f>MONTH(Alimento_2[[#This Row],[Fecha]])</f>
        <v>5</v>
      </c>
      <c r="AI173" s="59">
        <f>WEEKNUM(Alimento_2[[#This Row],[Fecha]],2)</f>
        <v>18</v>
      </c>
      <c r="AJ173" s="25">
        <v>43952</v>
      </c>
      <c r="AK173" t="s">
        <v>8</v>
      </c>
      <c r="AL173">
        <v>1713517.8900000004</v>
      </c>
    </row>
    <row r="174" spans="33:38" x14ac:dyDescent="0.3">
      <c r="AG174" s="59">
        <f>YEAR(Alimento_2[[#This Row],[Fecha]])</f>
        <v>2018</v>
      </c>
      <c r="AH174" s="59">
        <f>MONTH(Alimento_2[[#This Row],[Fecha]])</f>
        <v>12</v>
      </c>
      <c r="AI174" s="59">
        <f>WEEKNUM(Alimento_2[[#This Row],[Fecha]],2)</f>
        <v>48</v>
      </c>
      <c r="AJ174" s="25">
        <v>43435</v>
      </c>
      <c r="AK174" t="s">
        <v>8</v>
      </c>
      <c r="AL174">
        <v>1789155.3499999994</v>
      </c>
    </row>
    <row r="175" spans="33:38" x14ac:dyDescent="0.3">
      <c r="AG175" s="59">
        <f>YEAR(Alimento_2[[#This Row],[Fecha]])</f>
        <v>2019</v>
      </c>
      <c r="AH175" s="59">
        <f>MONTH(Alimento_2[[#This Row],[Fecha]])</f>
        <v>2</v>
      </c>
      <c r="AI175" s="59">
        <f>WEEKNUM(Alimento_2[[#This Row],[Fecha]],2)</f>
        <v>5</v>
      </c>
      <c r="AJ175" s="25">
        <v>43497</v>
      </c>
      <c r="AK175" t="s">
        <v>8</v>
      </c>
      <c r="AL175">
        <v>1129260.0999999999</v>
      </c>
    </row>
    <row r="176" spans="33:38" x14ac:dyDescent="0.3">
      <c r="AG176" s="59">
        <f>YEAR(Alimento_2[[#This Row],[Fecha]])</f>
        <v>2019</v>
      </c>
      <c r="AH176" s="59">
        <f>MONTH(Alimento_2[[#This Row],[Fecha]])</f>
        <v>10</v>
      </c>
      <c r="AI176" s="59">
        <f>WEEKNUM(Alimento_2[[#This Row],[Fecha]],2)</f>
        <v>40</v>
      </c>
      <c r="AJ176" s="25">
        <v>43739</v>
      </c>
      <c r="AK176" t="s">
        <v>8</v>
      </c>
      <c r="AL176">
        <v>1869403.2400000021</v>
      </c>
    </row>
    <row r="177" spans="33:38" x14ac:dyDescent="0.3">
      <c r="AG177" s="59">
        <f>YEAR(Alimento_2[[#This Row],[Fecha]])</f>
        <v>2020</v>
      </c>
      <c r="AH177" s="59">
        <f>MONTH(Alimento_2[[#This Row],[Fecha]])</f>
        <v>8</v>
      </c>
      <c r="AI177" s="59">
        <f>WEEKNUM(Alimento_2[[#This Row],[Fecha]],2)</f>
        <v>31</v>
      </c>
      <c r="AJ177" s="25">
        <v>44044</v>
      </c>
      <c r="AK177" t="s">
        <v>8</v>
      </c>
      <c r="AL177">
        <v>1542036.94</v>
      </c>
    </row>
    <row r="178" spans="33:38" x14ac:dyDescent="0.3">
      <c r="AG178" s="59">
        <f>YEAR(Alimento_2[[#This Row],[Fecha]])</f>
        <v>2020</v>
      </c>
      <c r="AH178" s="59">
        <f>MONTH(Alimento_2[[#This Row],[Fecha]])</f>
        <v>12</v>
      </c>
      <c r="AI178" s="59">
        <f>WEEKNUM(Alimento_2[[#This Row],[Fecha]],2)</f>
        <v>49</v>
      </c>
      <c r="AJ178" s="25">
        <v>44166</v>
      </c>
      <c r="AK178" t="s">
        <v>8</v>
      </c>
      <c r="AL178">
        <v>2199267.75</v>
      </c>
    </row>
    <row r="179" spans="33:38" x14ac:dyDescent="0.3">
      <c r="AG179" s="59">
        <f>YEAR(Alimento_2[[#This Row],[Fecha]])</f>
        <v>2018</v>
      </c>
      <c r="AH179" s="59">
        <f>MONTH(Alimento_2[[#This Row],[Fecha]])</f>
        <v>5</v>
      </c>
      <c r="AI179" s="59">
        <f>WEEKNUM(Alimento_2[[#This Row],[Fecha]],2)</f>
        <v>18</v>
      </c>
      <c r="AJ179" s="25">
        <v>43221</v>
      </c>
      <c r="AK179" t="s">
        <v>8</v>
      </c>
      <c r="AL179">
        <v>1333965.340000001</v>
      </c>
    </row>
    <row r="180" spans="33:38" x14ac:dyDescent="0.3">
      <c r="AG180" s="59">
        <f>YEAR(Alimento_2[[#This Row],[Fecha]])</f>
        <v>2018</v>
      </c>
      <c r="AH180" s="59">
        <f>MONTH(Alimento_2[[#This Row],[Fecha]])</f>
        <v>9</v>
      </c>
      <c r="AI180" s="59">
        <f>WEEKNUM(Alimento_2[[#This Row],[Fecha]],2)</f>
        <v>35</v>
      </c>
      <c r="AJ180" s="25">
        <v>43344</v>
      </c>
      <c r="AK180" t="s">
        <v>8</v>
      </c>
      <c r="AL180">
        <v>1179044.0399999993</v>
      </c>
    </row>
    <row r="181" spans="33:38" x14ac:dyDescent="0.3">
      <c r="AG181" s="59">
        <f>YEAR(Alimento_2[[#This Row],[Fecha]])</f>
        <v>2019</v>
      </c>
      <c r="AH181" s="59">
        <f>MONTH(Alimento_2[[#This Row],[Fecha]])</f>
        <v>4</v>
      </c>
      <c r="AI181" s="59">
        <f>WEEKNUM(Alimento_2[[#This Row],[Fecha]],2)</f>
        <v>14</v>
      </c>
      <c r="AJ181" s="25">
        <v>43556</v>
      </c>
      <c r="AK181" t="s">
        <v>8</v>
      </c>
      <c r="AL181">
        <v>1898042.8800000004</v>
      </c>
    </row>
    <row r="182" spans="33:38" x14ac:dyDescent="0.3">
      <c r="AG182" s="59">
        <f>YEAR(Alimento_2[[#This Row],[Fecha]])</f>
        <v>2019</v>
      </c>
      <c r="AH182" s="59">
        <f>MONTH(Alimento_2[[#This Row],[Fecha]])</f>
        <v>7</v>
      </c>
      <c r="AI182" s="59">
        <f>WEEKNUM(Alimento_2[[#This Row],[Fecha]],2)</f>
        <v>27</v>
      </c>
      <c r="AJ182" s="25">
        <v>43647</v>
      </c>
      <c r="AK182" t="s">
        <v>8</v>
      </c>
      <c r="AL182">
        <v>2074777.0600000008</v>
      </c>
    </row>
    <row r="183" spans="33:38" x14ac:dyDescent="0.3">
      <c r="AG183" s="59">
        <f>YEAR(Alimento_2[[#This Row],[Fecha]])</f>
        <v>2019</v>
      </c>
      <c r="AH183" s="59">
        <f>MONTH(Alimento_2[[#This Row],[Fecha]])</f>
        <v>11</v>
      </c>
      <c r="AI183" s="59">
        <f>WEEKNUM(Alimento_2[[#This Row],[Fecha]],2)</f>
        <v>44</v>
      </c>
      <c r="AJ183" s="25">
        <v>43770</v>
      </c>
      <c r="AK183" t="s">
        <v>8</v>
      </c>
      <c r="AL183">
        <v>1529203.2200000007</v>
      </c>
    </row>
    <row r="184" spans="33:38" x14ac:dyDescent="0.3">
      <c r="AG184" s="59">
        <f>YEAR(Alimento_2[[#This Row],[Fecha]])</f>
        <v>2020</v>
      </c>
      <c r="AH184" s="59">
        <f>MONTH(Alimento_2[[#This Row],[Fecha]])</f>
        <v>2</v>
      </c>
      <c r="AI184" s="59">
        <f>WEEKNUM(Alimento_2[[#This Row],[Fecha]],2)</f>
        <v>5</v>
      </c>
      <c r="AJ184" s="25">
        <v>43862</v>
      </c>
      <c r="AK184" t="s">
        <v>8</v>
      </c>
      <c r="AL184">
        <v>1617506.2899999998</v>
      </c>
    </row>
    <row r="185" spans="33:38" x14ac:dyDescent="0.3">
      <c r="AG185" s="59">
        <f>YEAR(Alimento_2[[#This Row],[Fecha]])</f>
        <v>2020</v>
      </c>
      <c r="AH185" s="59">
        <f>MONTH(Alimento_2[[#This Row],[Fecha]])</f>
        <v>6</v>
      </c>
      <c r="AI185" s="59">
        <f>WEEKNUM(Alimento_2[[#This Row],[Fecha]],2)</f>
        <v>23</v>
      </c>
      <c r="AJ185" s="25">
        <v>43983</v>
      </c>
      <c r="AK185" t="s">
        <v>8</v>
      </c>
      <c r="AL185">
        <v>18135453.969999995</v>
      </c>
    </row>
    <row r="186" spans="33:38" x14ac:dyDescent="0.3">
      <c r="AG186" s="59">
        <f>YEAR(Alimento_2[[#This Row],[Fecha]])</f>
        <v>2020</v>
      </c>
      <c r="AH186" s="59">
        <f>MONTH(Alimento_2[[#This Row],[Fecha]])</f>
        <v>9</v>
      </c>
      <c r="AI186" s="59">
        <f>WEEKNUM(Alimento_2[[#This Row],[Fecha]],2)</f>
        <v>36</v>
      </c>
      <c r="AJ186" s="25">
        <v>44075</v>
      </c>
      <c r="AK186" t="s">
        <v>8</v>
      </c>
      <c r="AL186">
        <v>1827868.6900000004</v>
      </c>
    </row>
    <row r="187" spans="33:38" x14ac:dyDescent="0.3">
      <c r="AG187" s="59">
        <f>YEAR(Alimento_2[[#This Row],[Fecha]])</f>
        <v>2019</v>
      </c>
      <c r="AH187" s="59">
        <f>MONTH(Alimento_2[[#This Row],[Fecha]])</f>
        <v>5</v>
      </c>
      <c r="AI187" s="59">
        <f>WEEKNUM(Alimento_2[[#This Row],[Fecha]],2)</f>
        <v>18</v>
      </c>
      <c r="AJ187" s="25">
        <v>43586</v>
      </c>
      <c r="AK187" t="s">
        <v>8</v>
      </c>
      <c r="AL187">
        <v>1280712.3500000001</v>
      </c>
    </row>
    <row r="188" spans="33:38" x14ac:dyDescent="0.3">
      <c r="AG188" s="59">
        <f>YEAR(Alimento_2[[#This Row],[Fecha]])</f>
        <v>2019</v>
      </c>
      <c r="AH188" s="59">
        <f>MONTH(Alimento_2[[#This Row],[Fecha]])</f>
        <v>3</v>
      </c>
      <c r="AI188" s="59">
        <f>WEEKNUM(Alimento_2[[#This Row],[Fecha]],2)</f>
        <v>9</v>
      </c>
      <c r="AJ188" s="25">
        <v>43525</v>
      </c>
      <c r="AK188" t="s">
        <v>8</v>
      </c>
      <c r="AL188">
        <v>1341315.4099999995</v>
      </c>
    </row>
    <row r="189" spans="33:38" x14ac:dyDescent="0.3">
      <c r="AG189" s="59">
        <f>YEAR(Alimento_2[[#This Row],[Fecha]])</f>
        <v>2019</v>
      </c>
      <c r="AH189" s="59">
        <f>MONTH(Alimento_2[[#This Row],[Fecha]])</f>
        <v>6</v>
      </c>
      <c r="AI189" s="59">
        <f>WEEKNUM(Alimento_2[[#This Row],[Fecha]],2)</f>
        <v>22</v>
      </c>
      <c r="AJ189" s="25">
        <v>43617</v>
      </c>
      <c r="AK189" t="s">
        <v>8</v>
      </c>
      <c r="AL189">
        <v>1570069.9499999993</v>
      </c>
    </row>
    <row r="190" spans="33:38" x14ac:dyDescent="0.3">
      <c r="AG190" s="59">
        <f>YEAR(Alimento_2[[#This Row],[Fecha]])</f>
        <v>2020</v>
      </c>
      <c r="AH190" s="59">
        <f>MONTH(Alimento_2[[#This Row],[Fecha]])</f>
        <v>2</v>
      </c>
      <c r="AI190" s="59">
        <f>WEEKNUM(Alimento_2[[#This Row],[Fecha]],2)</f>
        <v>5</v>
      </c>
      <c r="AJ190" s="25">
        <v>43862</v>
      </c>
      <c r="AK190" t="s">
        <v>104</v>
      </c>
      <c r="AL190">
        <v>76519.62999999999</v>
      </c>
    </row>
    <row r="191" spans="33:38" x14ac:dyDescent="0.3">
      <c r="AG191" s="59">
        <f>YEAR(Alimento_2[[#This Row],[Fecha]])</f>
        <v>2020</v>
      </c>
      <c r="AH191" s="59">
        <f>MONTH(Alimento_2[[#This Row],[Fecha]])</f>
        <v>4</v>
      </c>
      <c r="AI191" s="59">
        <f>WEEKNUM(Alimento_2[[#This Row],[Fecha]],2)</f>
        <v>14</v>
      </c>
      <c r="AJ191" s="25">
        <v>43922</v>
      </c>
      <c r="AK191" t="s">
        <v>104</v>
      </c>
      <c r="AL191">
        <v>77134.080000000016</v>
      </c>
    </row>
    <row r="192" spans="33:38" x14ac:dyDescent="0.3">
      <c r="AG192" s="59">
        <f>YEAR(Alimento_2[[#This Row],[Fecha]])</f>
        <v>2018</v>
      </c>
      <c r="AH192" s="59">
        <f>MONTH(Alimento_2[[#This Row],[Fecha]])</f>
        <v>2</v>
      </c>
      <c r="AI192" s="59">
        <f>WEEKNUM(Alimento_2[[#This Row],[Fecha]],2)</f>
        <v>5</v>
      </c>
      <c r="AJ192" s="25">
        <v>43132</v>
      </c>
      <c r="AK192" t="s">
        <v>165</v>
      </c>
      <c r="AL192">
        <v>113278.07</v>
      </c>
    </row>
    <row r="193" spans="33:38" x14ac:dyDescent="0.3">
      <c r="AG193" s="59">
        <f>YEAR(Alimento_2[[#This Row],[Fecha]])</f>
        <v>2018</v>
      </c>
      <c r="AH193" s="59">
        <f>MONTH(Alimento_2[[#This Row],[Fecha]])</f>
        <v>4</v>
      </c>
      <c r="AI193" s="59">
        <f>WEEKNUM(Alimento_2[[#This Row],[Fecha]],2)</f>
        <v>13</v>
      </c>
      <c r="AJ193" s="25">
        <v>43191</v>
      </c>
      <c r="AK193" t="s">
        <v>165</v>
      </c>
      <c r="AL193">
        <v>163397.50999999998</v>
      </c>
    </row>
    <row r="194" spans="33:38" x14ac:dyDescent="0.3">
      <c r="AG194" s="59">
        <f>YEAR(Alimento_2[[#This Row],[Fecha]])</f>
        <v>2019</v>
      </c>
      <c r="AH194" s="59">
        <f>MONTH(Alimento_2[[#This Row],[Fecha]])</f>
        <v>1</v>
      </c>
      <c r="AI194" s="59">
        <f>WEEKNUM(Alimento_2[[#This Row],[Fecha]],2)</f>
        <v>1</v>
      </c>
      <c r="AJ194" s="25">
        <v>43466</v>
      </c>
      <c r="AK194" t="s">
        <v>165</v>
      </c>
      <c r="AL194">
        <v>176180.11000000002</v>
      </c>
    </row>
    <row r="195" spans="33:38" x14ac:dyDescent="0.3">
      <c r="AG195" s="59">
        <f>YEAR(Alimento_2[[#This Row],[Fecha]])</f>
        <v>2019</v>
      </c>
      <c r="AH195" s="59">
        <f>MONTH(Alimento_2[[#This Row],[Fecha]])</f>
        <v>5</v>
      </c>
      <c r="AI195" s="59">
        <f>WEEKNUM(Alimento_2[[#This Row],[Fecha]],2)</f>
        <v>18</v>
      </c>
      <c r="AJ195" s="25">
        <v>43586</v>
      </c>
      <c r="AK195" t="s">
        <v>165</v>
      </c>
      <c r="AL195">
        <v>207568.56999999998</v>
      </c>
    </row>
    <row r="196" spans="33:38" x14ac:dyDescent="0.3">
      <c r="AG196" s="59">
        <f>YEAR(Alimento_2[[#This Row],[Fecha]])</f>
        <v>2019</v>
      </c>
      <c r="AH196" s="59">
        <f>MONTH(Alimento_2[[#This Row],[Fecha]])</f>
        <v>7</v>
      </c>
      <c r="AI196" s="59">
        <f>WEEKNUM(Alimento_2[[#This Row],[Fecha]],2)</f>
        <v>27</v>
      </c>
      <c r="AJ196" s="25">
        <v>43647</v>
      </c>
      <c r="AK196" t="s">
        <v>165</v>
      </c>
      <c r="AL196">
        <v>221547.46</v>
      </c>
    </row>
    <row r="197" spans="33:38" x14ac:dyDescent="0.3">
      <c r="AG197" s="59">
        <f>YEAR(Alimento_2[[#This Row],[Fecha]])</f>
        <v>2019</v>
      </c>
      <c r="AH197" s="59">
        <f>MONTH(Alimento_2[[#This Row],[Fecha]])</f>
        <v>8</v>
      </c>
      <c r="AI197" s="59">
        <f>WEEKNUM(Alimento_2[[#This Row],[Fecha]],2)</f>
        <v>31</v>
      </c>
      <c r="AJ197" s="25">
        <v>43678</v>
      </c>
      <c r="AK197" t="s">
        <v>165</v>
      </c>
      <c r="AL197">
        <v>170313.62000000002</v>
      </c>
    </row>
    <row r="198" spans="33:38" x14ac:dyDescent="0.3">
      <c r="AG198" s="59">
        <f>YEAR(Alimento_2[[#This Row],[Fecha]])</f>
        <v>2019</v>
      </c>
      <c r="AH198" s="59">
        <f>MONTH(Alimento_2[[#This Row],[Fecha]])</f>
        <v>9</v>
      </c>
      <c r="AI198" s="59">
        <f>WEEKNUM(Alimento_2[[#This Row],[Fecha]],2)</f>
        <v>35</v>
      </c>
      <c r="AJ198" s="25">
        <v>43709</v>
      </c>
      <c r="AK198" t="s">
        <v>165</v>
      </c>
      <c r="AL198">
        <v>173351.81999999998</v>
      </c>
    </row>
    <row r="199" spans="33:38" x14ac:dyDescent="0.3">
      <c r="AG199" s="59">
        <f>YEAR(Alimento_2[[#This Row],[Fecha]])</f>
        <v>2020</v>
      </c>
      <c r="AH199" s="59">
        <f>MONTH(Alimento_2[[#This Row],[Fecha]])</f>
        <v>2</v>
      </c>
      <c r="AI199" s="59">
        <f>WEEKNUM(Alimento_2[[#This Row],[Fecha]],2)</f>
        <v>5</v>
      </c>
      <c r="AJ199" s="25">
        <v>43862</v>
      </c>
      <c r="AK199" t="s">
        <v>165</v>
      </c>
      <c r="AL199">
        <v>243687.53999999989</v>
      </c>
    </row>
    <row r="200" spans="33:38" x14ac:dyDescent="0.3">
      <c r="AG200" s="59">
        <f>YEAR(Alimento_2[[#This Row],[Fecha]])</f>
        <v>2020</v>
      </c>
      <c r="AH200" s="59">
        <f>MONTH(Alimento_2[[#This Row],[Fecha]])</f>
        <v>5</v>
      </c>
      <c r="AI200" s="59">
        <f>WEEKNUM(Alimento_2[[#This Row],[Fecha]],2)</f>
        <v>18</v>
      </c>
      <c r="AJ200" s="25">
        <v>43952</v>
      </c>
      <c r="AK200" t="s">
        <v>165</v>
      </c>
      <c r="AL200">
        <v>253367.03999999998</v>
      </c>
    </row>
    <row r="201" spans="33:38" x14ac:dyDescent="0.3">
      <c r="AG201" s="59">
        <f>YEAR(Alimento_2[[#This Row],[Fecha]])</f>
        <v>2020</v>
      </c>
      <c r="AH201" s="59">
        <f>MONTH(Alimento_2[[#This Row],[Fecha]])</f>
        <v>6</v>
      </c>
      <c r="AI201" s="59">
        <f>WEEKNUM(Alimento_2[[#This Row],[Fecha]],2)</f>
        <v>23</v>
      </c>
      <c r="AJ201" s="25">
        <v>43983</v>
      </c>
      <c r="AK201" t="s">
        <v>165</v>
      </c>
      <c r="AL201">
        <v>2523838.3300000015</v>
      </c>
    </row>
    <row r="202" spans="33:38" x14ac:dyDescent="0.3">
      <c r="AG202" s="59">
        <f>YEAR(Alimento_2[[#This Row],[Fecha]])</f>
        <v>2020</v>
      </c>
      <c r="AH202" s="59">
        <f>MONTH(Alimento_2[[#This Row],[Fecha]])</f>
        <v>8</v>
      </c>
      <c r="AI202" s="59">
        <f>WEEKNUM(Alimento_2[[#This Row],[Fecha]],2)</f>
        <v>31</v>
      </c>
      <c r="AJ202" s="25">
        <v>44044</v>
      </c>
      <c r="AK202" t="s">
        <v>165</v>
      </c>
      <c r="AL202">
        <v>166107.53000000003</v>
      </c>
    </row>
    <row r="203" spans="33:38" x14ac:dyDescent="0.3">
      <c r="AG203" s="59">
        <f>YEAR(Alimento_2[[#This Row],[Fecha]])</f>
        <v>2020</v>
      </c>
      <c r="AH203" s="59">
        <f>MONTH(Alimento_2[[#This Row],[Fecha]])</f>
        <v>11</v>
      </c>
      <c r="AI203" s="59">
        <f>WEEKNUM(Alimento_2[[#This Row],[Fecha]],2)</f>
        <v>44</v>
      </c>
      <c r="AJ203" s="25">
        <v>44136</v>
      </c>
      <c r="AK203" t="s">
        <v>165</v>
      </c>
      <c r="AL203">
        <v>193114.17000000004</v>
      </c>
    </row>
    <row r="204" spans="33:38" x14ac:dyDescent="0.3">
      <c r="AG204" s="59">
        <f>YEAR(Alimento_2[[#This Row],[Fecha]])</f>
        <v>2020</v>
      </c>
      <c r="AH204" s="59">
        <f>MONTH(Alimento_2[[#This Row],[Fecha]])</f>
        <v>12</v>
      </c>
      <c r="AI204" s="59">
        <f>WEEKNUM(Alimento_2[[#This Row],[Fecha]],2)</f>
        <v>49</v>
      </c>
      <c r="AJ204" s="25">
        <v>44166</v>
      </c>
      <c r="AK204" t="s">
        <v>165</v>
      </c>
      <c r="AL204">
        <v>247296.76999999993</v>
      </c>
    </row>
    <row r="205" spans="33:38" x14ac:dyDescent="0.3">
      <c r="AG205" s="59">
        <f>YEAR(Alimento_2[[#This Row],[Fecha]])</f>
        <v>2020</v>
      </c>
      <c r="AH205" s="59">
        <f>MONTH(Alimento_2[[#This Row],[Fecha]])</f>
        <v>9</v>
      </c>
      <c r="AI205" s="59">
        <f>WEEKNUM(Alimento_2[[#This Row],[Fecha]],2)</f>
        <v>36</v>
      </c>
      <c r="AJ205" s="25">
        <v>44075</v>
      </c>
      <c r="AK205" t="s">
        <v>166</v>
      </c>
      <c r="AL205">
        <v>587058.62999999977</v>
      </c>
    </row>
    <row r="206" spans="33:38" x14ac:dyDescent="0.3">
      <c r="AG206" s="59">
        <f>YEAR(Alimento_2[[#This Row],[Fecha]])</f>
        <v>2019</v>
      </c>
      <c r="AH206" s="59">
        <f>MONTH(Alimento_2[[#This Row],[Fecha]])</f>
        <v>2</v>
      </c>
      <c r="AI206" s="59">
        <f>WEEKNUM(Alimento_2[[#This Row],[Fecha]],2)</f>
        <v>5</v>
      </c>
      <c r="AJ206" s="25">
        <v>43497</v>
      </c>
      <c r="AK206" t="s">
        <v>71</v>
      </c>
      <c r="AL206">
        <v>102475.46</v>
      </c>
    </row>
    <row r="207" spans="33:38" x14ac:dyDescent="0.3">
      <c r="AG207" s="59">
        <f>YEAR(Alimento_2[[#This Row],[Fecha]])</f>
        <v>2019</v>
      </c>
      <c r="AH207" s="59">
        <f>MONTH(Alimento_2[[#This Row],[Fecha]])</f>
        <v>3</v>
      </c>
      <c r="AI207" s="59">
        <f>WEEKNUM(Alimento_2[[#This Row],[Fecha]],2)</f>
        <v>9</v>
      </c>
      <c r="AJ207" s="25">
        <v>43525</v>
      </c>
      <c r="AK207" t="s">
        <v>71</v>
      </c>
      <c r="AL207">
        <v>84599.37000000001</v>
      </c>
    </row>
    <row r="208" spans="33:38" x14ac:dyDescent="0.3">
      <c r="AG208" s="59">
        <f>YEAR(Alimento_2[[#This Row],[Fecha]])</f>
        <v>2019</v>
      </c>
      <c r="AH208" s="59">
        <f>MONTH(Alimento_2[[#This Row],[Fecha]])</f>
        <v>4</v>
      </c>
      <c r="AI208" s="59">
        <f>WEEKNUM(Alimento_2[[#This Row],[Fecha]],2)</f>
        <v>14</v>
      </c>
      <c r="AJ208" s="25">
        <v>43556</v>
      </c>
      <c r="AK208" t="s">
        <v>71</v>
      </c>
      <c r="AL208">
        <v>158509.22000000003</v>
      </c>
    </row>
    <row r="209" spans="33:38" x14ac:dyDescent="0.3">
      <c r="AG209" s="59">
        <f>YEAR(Alimento_2[[#This Row],[Fecha]])</f>
        <v>2019</v>
      </c>
      <c r="AH209" s="59">
        <f>MONTH(Alimento_2[[#This Row],[Fecha]])</f>
        <v>5</v>
      </c>
      <c r="AI209" s="59">
        <f>WEEKNUM(Alimento_2[[#This Row],[Fecha]],2)</f>
        <v>18</v>
      </c>
      <c r="AJ209" s="25">
        <v>43586</v>
      </c>
      <c r="AK209" t="s">
        <v>71</v>
      </c>
      <c r="AL209">
        <v>79082.090000000011</v>
      </c>
    </row>
    <row r="210" spans="33:38" x14ac:dyDescent="0.3">
      <c r="AG210" s="59">
        <f>YEAR(Alimento_2[[#This Row],[Fecha]])</f>
        <v>2019</v>
      </c>
      <c r="AH210" s="59">
        <f>MONTH(Alimento_2[[#This Row],[Fecha]])</f>
        <v>6</v>
      </c>
      <c r="AI210" s="59">
        <f>WEEKNUM(Alimento_2[[#This Row],[Fecha]],2)</f>
        <v>22</v>
      </c>
      <c r="AJ210" s="25">
        <v>43617</v>
      </c>
      <c r="AK210" t="s">
        <v>71</v>
      </c>
      <c r="AL210">
        <v>129481.75000000001</v>
      </c>
    </row>
    <row r="211" spans="33:38" x14ac:dyDescent="0.3">
      <c r="AG211" s="59">
        <f>YEAR(Alimento_2[[#This Row],[Fecha]])</f>
        <v>2019</v>
      </c>
      <c r="AH211" s="59">
        <f>MONTH(Alimento_2[[#This Row],[Fecha]])</f>
        <v>9</v>
      </c>
      <c r="AI211" s="59">
        <f>WEEKNUM(Alimento_2[[#This Row],[Fecha]],2)</f>
        <v>35</v>
      </c>
      <c r="AJ211" s="25">
        <v>43709</v>
      </c>
      <c r="AK211" t="s">
        <v>71</v>
      </c>
      <c r="AL211">
        <v>151039.55000000002</v>
      </c>
    </row>
    <row r="212" spans="33:38" x14ac:dyDescent="0.3">
      <c r="AG212" s="59">
        <f>YEAR(Alimento_2[[#This Row],[Fecha]])</f>
        <v>2019</v>
      </c>
      <c r="AH212" s="59">
        <f>MONTH(Alimento_2[[#This Row],[Fecha]])</f>
        <v>10</v>
      </c>
      <c r="AI212" s="59">
        <f>WEEKNUM(Alimento_2[[#This Row],[Fecha]],2)</f>
        <v>40</v>
      </c>
      <c r="AJ212" s="25">
        <v>43739</v>
      </c>
      <c r="AK212" t="s">
        <v>71</v>
      </c>
      <c r="AL212">
        <v>183183.38000000003</v>
      </c>
    </row>
    <row r="213" spans="33:38" x14ac:dyDescent="0.3">
      <c r="AG213" s="59">
        <f>YEAR(Alimento_2[[#This Row],[Fecha]])</f>
        <v>2019</v>
      </c>
      <c r="AH213" s="59">
        <f>MONTH(Alimento_2[[#This Row],[Fecha]])</f>
        <v>11</v>
      </c>
      <c r="AI213" s="59">
        <f>WEEKNUM(Alimento_2[[#This Row],[Fecha]],2)</f>
        <v>44</v>
      </c>
      <c r="AJ213" s="25">
        <v>43770</v>
      </c>
      <c r="AK213" t="s">
        <v>71</v>
      </c>
      <c r="AL213">
        <v>172743.41999999995</v>
      </c>
    </row>
    <row r="214" spans="33:38" x14ac:dyDescent="0.3">
      <c r="AG214" s="59">
        <f>YEAR(Alimento_2[[#This Row],[Fecha]])</f>
        <v>2019</v>
      </c>
      <c r="AH214" s="59">
        <f>MONTH(Alimento_2[[#This Row],[Fecha]])</f>
        <v>12</v>
      </c>
      <c r="AI214" s="59">
        <f>WEEKNUM(Alimento_2[[#This Row],[Fecha]],2)</f>
        <v>48</v>
      </c>
      <c r="AJ214" s="25">
        <v>43800</v>
      </c>
      <c r="AK214" t="s">
        <v>71</v>
      </c>
      <c r="AL214">
        <v>213222.36000000004</v>
      </c>
    </row>
    <row r="215" spans="33:38" x14ac:dyDescent="0.3">
      <c r="AG215" s="59">
        <f>YEAR(Alimento_2[[#This Row],[Fecha]])</f>
        <v>2020</v>
      </c>
      <c r="AH215" s="59">
        <f>MONTH(Alimento_2[[#This Row],[Fecha]])</f>
        <v>1</v>
      </c>
      <c r="AI215" s="59">
        <f>WEEKNUM(Alimento_2[[#This Row],[Fecha]],2)</f>
        <v>1</v>
      </c>
      <c r="AJ215" s="25">
        <v>43831</v>
      </c>
      <c r="AK215" t="s">
        <v>71</v>
      </c>
      <c r="AL215">
        <v>219020.83000000005</v>
      </c>
    </row>
    <row r="216" spans="33:38" x14ac:dyDescent="0.3">
      <c r="AG216" s="59">
        <f>YEAR(Alimento_2[[#This Row],[Fecha]])</f>
        <v>2020</v>
      </c>
      <c r="AH216" s="59">
        <f>MONTH(Alimento_2[[#This Row],[Fecha]])</f>
        <v>2</v>
      </c>
      <c r="AI216" s="59">
        <f>WEEKNUM(Alimento_2[[#This Row],[Fecha]],2)</f>
        <v>5</v>
      </c>
      <c r="AJ216" s="25">
        <v>43862</v>
      </c>
      <c r="AK216" t="s">
        <v>71</v>
      </c>
      <c r="AL216">
        <v>147318.94999999998</v>
      </c>
    </row>
    <row r="217" spans="33:38" x14ac:dyDescent="0.3">
      <c r="AG217" s="59">
        <f>YEAR(Alimento_2[[#This Row],[Fecha]])</f>
        <v>2020</v>
      </c>
      <c r="AH217" s="59">
        <f>MONTH(Alimento_2[[#This Row],[Fecha]])</f>
        <v>3</v>
      </c>
      <c r="AI217" s="59">
        <f>WEEKNUM(Alimento_2[[#This Row],[Fecha]],2)</f>
        <v>9</v>
      </c>
      <c r="AJ217" s="25">
        <v>43891</v>
      </c>
      <c r="AK217" t="s">
        <v>71</v>
      </c>
      <c r="AL217">
        <v>280440.39000000019</v>
      </c>
    </row>
    <row r="218" spans="33:38" x14ac:dyDescent="0.3">
      <c r="AG218" s="59">
        <f>YEAR(Alimento_2[[#This Row],[Fecha]])</f>
        <v>2020</v>
      </c>
      <c r="AH218" s="59">
        <f>MONTH(Alimento_2[[#This Row],[Fecha]])</f>
        <v>4</v>
      </c>
      <c r="AI218" s="59">
        <f>WEEKNUM(Alimento_2[[#This Row],[Fecha]],2)</f>
        <v>14</v>
      </c>
      <c r="AJ218" s="25">
        <v>43922</v>
      </c>
      <c r="AK218" t="s">
        <v>71</v>
      </c>
      <c r="AL218">
        <v>174907.36999999997</v>
      </c>
    </row>
    <row r="219" spans="33:38" x14ac:dyDescent="0.3">
      <c r="AG219" s="59">
        <f>YEAR(Alimento_2[[#This Row],[Fecha]])</f>
        <v>2020</v>
      </c>
      <c r="AH219" s="59">
        <f>MONTH(Alimento_2[[#This Row],[Fecha]])</f>
        <v>5</v>
      </c>
      <c r="AI219" s="59">
        <f>WEEKNUM(Alimento_2[[#This Row],[Fecha]],2)</f>
        <v>18</v>
      </c>
      <c r="AJ219" s="25">
        <v>43952</v>
      </c>
      <c r="AK219" t="s">
        <v>71</v>
      </c>
      <c r="AL219">
        <v>328616.65999999997</v>
      </c>
    </row>
    <row r="220" spans="33:38" x14ac:dyDescent="0.3">
      <c r="AG220" s="59">
        <f>YEAR(Alimento_2[[#This Row],[Fecha]])</f>
        <v>2020</v>
      </c>
      <c r="AH220" s="59">
        <f>MONTH(Alimento_2[[#This Row],[Fecha]])</f>
        <v>6</v>
      </c>
      <c r="AI220" s="59">
        <f>WEEKNUM(Alimento_2[[#This Row],[Fecha]],2)</f>
        <v>23</v>
      </c>
      <c r="AJ220" s="25">
        <v>43983</v>
      </c>
      <c r="AK220" t="s">
        <v>71</v>
      </c>
      <c r="AL220">
        <v>3461103.3100000005</v>
      </c>
    </row>
    <row r="221" spans="33:38" x14ac:dyDescent="0.3">
      <c r="AG221" s="59">
        <f>YEAR(Alimento_2[[#This Row],[Fecha]])</f>
        <v>2020</v>
      </c>
      <c r="AH221" s="59">
        <f>MONTH(Alimento_2[[#This Row],[Fecha]])</f>
        <v>7</v>
      </c>
      <c r="AI221" s="59">
        <f>WEEKNUM(Alimento_2[[#This Row],[Fecha]],2)</f>
        <v>27</v>
      </c>
      <c r="AJ221" s="25">
        <v>44013</v>
      </c>
      <c r="AK221" t="s">
        <v>71</v>
      </c>
      <c r="AL221">
        <v>384894.81999999995</v>
      </c>
    </row>
    <row r="222" spans="33:38" x14ac:dyDescent="0.3">
      <c r="AG222" s="59">
        <f>YEAR(Alimento_2[[#This Row],[Fecha]])</f>
        <v>2020</v>
      </c>
      <c r="AH222" s="59">
        <f>MONTH(Alimento_2[[#This Row],[Fecha]])</f>
        <v>8</v>
      </c>
      <c r="AI222" s="59">
        <f>WEEKNUM(Alimento_2[[#This Row],[Fecha]],2)</f>
        <v>31</v>
      </c>
      <c r="AJ222" s="25">
        <v>44044</v>
      </c>
      <c r="AK222" t="s">
        <v>71</v>
      </c>
      <c r="AL222">
        <v>246275.85000000006</v>
      </c>
    </row>
    <row r="223" spans="33:38" x14ac:dyDescent="0.3">
      <c r="AG223" s="59">
        <f>YEAR(Alimento_2[[#This Row],[Fecha]])</f>
        <v>2020</v>
      </c>
      <c r="AH223" s="59">
        <f>MONTH(Alimento_2[[#This Row],[Fecha]])</f>
        <v>9</v>
      </c>
      <c r="AI223" s="59">
        <f>WEEKNUM(Alimento_2[[#This Row],[Fecha]],2)</f>
        <v>36</v>
      </c>
      <c r="AJ223" s="25">
        <v>44075</v>
      </c>
      <c r="AK223" t="s">
        <v>71</v>
      </c>
      <c r="AL223">
        <v>316414.62999999989</v>
      </c>
    </row>
    <row r="224" spans="33:38" x14ac:dyDescent="0.3">
      <c r="AG224" s="59">
        <f>YEAR(Alimento_2[[#This Row],[Fecha]])</f>
        <v>2020</v>
      </c>
      <c r="AH224" s="59">
        <f>MONTH(Alimento_2[[#This Row],[Fecha]])</f>
        <v>10</v>
      </c>
      <c r="AI224" s="59">
        <f>WEEKNUM(Alimento_2[[#This Row],[Fecha]],2)</f>
        <v>40</v>
      </c>
      <c r="AJ224" s="25">
        <v>44105</v>
      </c>
      <c r="AK224" t="s">
        <v>71</v>
      </c>
      <c r="AL224">
        <v>190107.85999999996</v>
      </c>
    </row>
    <row r="225" spans="33:38" x14ac:dyDescent="0.3">
      <c r="AG225" s="59">
        <f>YEAR(Alimento_2[[#This Row],[Fecha]])</f>
        <v>2020</v>
      </c>
      <c r="AH225" s="59">
        <f>MONTH(Alimento_2[[#This Row],[Fecha]])</f>
        <v>11</v>
      </c>
      <c r="AI225" s="59">
        <f>WEEKNUM(Alimento_2[[#This Row],[Fecha]],2)</f>
        <v>44</v>
      </c>
      <c r="AJ225" s="25">
        <v>44136</v>
      </c>
      <c r="AK225" t="s">
        <v>71</v>
      </c>
      <c r="AL225">
        <v>230504.58000000002</v>
      </c>
    </row>
    <row r="226" spans="33:38" x14ac:dyDescent="0.3">
      <c r="AG226" s="59">
        <f>YEAR(Alimento_2[[#This Row],[Fecha]])</f>
        <v>2020</v>
      </c>
      <c r="AH226" s="59">
        <f>MONTH(Alimento_2[[#This Row],[Fecha]])</f>
        <v>12</v>
      </c>
      <c r="AI226" s="59">
        <f>WEEKNUM(Alimento_2[[#This Row],[Fecha]],2)</f>
        <v>49</v>
      </c>
      <c r="AJ226" s="25">
        <v>44166</v>
      </c>
      <c r="AK226" t="s">
        <v>71</v>
      </c>
      <c r="AL226">
        <v>284093.08999999991</v>
      </c>
    </row>
    <row r="227" spans="33:38" x14ac:dyDescent="0.3">
      <c r="AG227" s="59">
        <f>YEAR(Alimento_2[[#This Row],[Fecha]])</f>
        <v>2019</v>
      </c>
      <c r="AH227" s="59">
        <f>MONTH(Alimento_2[[#This Row],[Fecha]])</f>
        <v>12</v>
      </c>
      <c r="AI227" s="59">
        <f>WEEKNUM(Alimento_2[[#This Row],[Fecha]],2)</f>
        <v>48</v>
      </c>
      <c r="AJ227" s="25">
        <v>43800</v>
      </c>
      <c r="AK227" t="s">
        <v>9</v>
      </c>
      <c r="AL227">
        <v>29992.949999999997</v>
      </c>
    </row>
    <row r="228" spans="33:38" x14ac:dyDescent="0.3">
      <c r="AG228" s="59">
        <f>YEAR(Alimento_2[[#This Row],[Fecha]])</f>
        <v>2020</v>
      </c>
      <c r="AH228" s="59">
        <f>MONTH(Alimento_2[[#This Row],[Fecha]])</f>
        <v>1</v>
      </c>
      <c r="AI228" s="59">
        <f>WEEKNUM(Alimento_2[[#This Row],[Fecha]],2)</f>
        <v>1</v>
      </c>
      <c r="AJ228" s="25">
        <v>43831</v>
      </c>
      <c r="AK228" t="s">
        <v>9</v>
      </c>
      <c r="AL228">
        <v>30669.41</v>
      </c>
    </row>
    <row r="229" spans="33:38" x14ac:dyDescent="0.3">
      <c r="AG229" s="59">
        <f>YEAR(Alimento_2[[#This Row],[Fecha]])</f>
        <v>2018</v>
      </c>
      <c r="AH229" s="59">
        <f>MONTH(Alimento_2[[#This Row],[Fecha]])</f>
        <v>11</v>
      </c>
      <c r="AI229" s="59">
        <f>WEEKNUM(Alimento_2[[#This Row],[Fecha]],2)</f>
        <v>44</v>
      </c>
      <c r="AJ229" s="25">
        <v>43405</v>
      </c>
      <c r="AK229" t="s">
        <v>9</v>
      </c>
      <c r="AL229">
        <v>70251.490000000005</v>
      </c>
    </row>
    <row r="230" spans="33:38" x14ac:dyDescent="0.3">
      <c r="AG230" s="59">
        <f>YEAR(Alimento_2[[#This Row],[Fecha]])</f>
        <v>2018</v>
      </c>
      <c r="AH230" s="59">
        <f>MONTH(Alimento_2[[#This Row],[Fecha]])</f>
        <v>12</v>
      </c>
      <c r="AI230" s="59">
        <f>WEEKNUM(Alimento_2[[#This Row],[Fecha]],2)</f>
        <v>48</v>
      </c>
      <c r="AJ230" s="25">
        <v>43435</v>
      </c>
      <c r="AK230" t="s">
        <v>9</v>
      </c>
      <c r="AL230">
        <v>118846.41</v>
      </c>
    </row>
    <row r="231" spans="33:38" x14ac:dyDescent="0.3">
      <c r="AG231" s="59">
        <f>YEAR(Alimento_2[[#This Row],[Fecha]])</f>
        <v>2019</v>
      </c>
      <c r="AH231" s="59">
        <f>MONTH(Alimento_2[[#This Row],[Fecha]])</f>
        <v>1</v>
      </c>
      <c r="AI231" s="59">
        <f>WEEKNUM(Alimento_2[[#This Row],[Fecha]],2)</f>
        <v>1</v>
      </c>
      <c r="AJ231" s="25">
        <v>43466</v>
      </c>
      <c r="AK231" t="s">
        <v>9</v>
      </c>
      <c r="AL231">
        <v>23957.269999999997</v>
      </c>
    </row>
    <row r="232" spans="33:38" x14ac:dyDescent="0.3">
      <c r="AG232" s="59">
        <f>YEAR(Alimento_2[[#This Row],[Fecha]])</f>
        <v>2019</v>
      </c>
      <c r="AH232" s="59">
        <f>MONTH(Alimento_2[[#This Row],[Fecha]])</f>
        <v>2</v>
      </c>
      <c r="AI232" s="59">
        <f>WEEKNUM(Alimento_2[[#This Row],[Fecha]],2)</f>
        <v>5</v>
      </c>
      <c r="AJ232" s="25">
        <v>43497</v>
      </c>
      <c r="AK232" t="s">
        <v>9</v>
      </c>
      <c r="AL232">
        <v>22603.169999999995</v>
      </c>
    </row>
    <row r="233" spans="33:38" x14ac:dyDescent="0.3">
      <c r="AG233" s="59">
        <f>YEAR(Alimento_2[[#This Row],[Fecha]])</f>
        <v>2019</v>
      </c>
      <c r="AH233" s="59">
        <f>MONTH(Alimento_2[[#This Row],[Fecha]])</f>
        <v>3</v>
      </c>
      <c r="AI233" s="59">
        <f>WEEKNUM(Alimento_2[[#This Row],[Fecha]],2)</f>
        <v>9</v>
      </c>
      <c r="AJ233" s="25">
        <v>43525</v>
      </c>
      <c r="AK233" t="s">
        <v>9</v>
      </c>
      <c r="AL233">
        <v>12229.130000000001</v>
      </c>
    </row>
    <row r="234" spans="33:38" x14ac:dyDescent="0.3">
      <c r="AG234" s="59">
        <f>YEAR(Alimento_2[[#This Row],[Fecha]])</f>
        <v>2019</v>
      </c>
      <c r="AH234" s="59">
        <f>MONTH(Alimento_2[[#This Row],[Fecha]])</f>
        <v>4</v>
      </c>
      <c r="AI234" s="59">
        <f>WEEKNUM(Alimento_2[[#This Row],[Fecha]],2)</f>
        <v>14</v>
      </c>
      <c r="AJ234" s="25">
        <v>43556</v>
      </c>
      <c r="AK234" t="s">
        <v>9</v>
      </c>
      <c r="AL234">
        <v>23797.02</v>
      </c>
    </row>
    <row r="235" spans="33:38" x14ac:dyDescent="0.3">
      <c r="AG235" s="59">
        <f>YEAR(Alimento_2[[#This Row],[Fecha]])</f>
        <v>2018</v>
      </c>
      <c r="AH235" s="59">
        <f>MONTH(Alimento_2[[#This Row],[Fecha]])</f>
        <v>12</v>
      </c>
      <c r="AI235" s="59">
        <f>WEEKNUM(Alimento_2[[#This Row],[Fecha]],2)</f>
        <v>48</v>
      </c>
      <c r="AJ235" s="25">
        <v>43435</v>
      </c>
      <c r="AK235" t="s">
        <v>71</v>
      </c>
      <c r="AL235">
        <v>26440.649999999998</v>
      </c>
    </row>
    <row r="236" spans="33:38" x14ac:dyDescent="0.3">
      <c r="AG236" s="59">
        <f>YEAR(Alimento_2[[#This Row],[Fecha]])</f>
        <v>2019</v>
      </c>
      <c r="AH236" s="59">
        <f>MONTH(Alimento_2[[#This Row],[Fecha]])</f>
        <v>1</v>
      </c>
      <c r="AI236" s="59">
        <f>WEEKNUM(Alimento_2[[#This Row],[Fecha]],2)</f>
        <v>1</v>
      </c>
      <c r="AJ236" s="25">
        <v>43466</v>
      </c>
      <c r="AK236" t="s">
        <v>71</v>
      </c>
      <c r="AL236">
        <v>87988.87</v>
      </c>
    </row>
    <row r="237" spans="33:38" x14ac:dyDescent="0.3">
      <c r="AG237" s="59">
        <f>YEAR(Alimento_2[[#This Row],[Fecha]])</f>
        <v>2018</v>
      </c>
      <c r="AH237" s="59">
        <f>MONTH(Alimento_2[[#This Row],[Fecha]])</f>
        <v>4</v>
      </c>
      <c r="AI237" s="59">
        <f>WEEKNUM(Alimento_2[[#This Row],[Fecha]],2)</f>
        <v>13</v>
      </c>
      <c r="AJ237" s="25">
        <v>43191</v>
      </c>
      <c r="AK237" t="s">
        <v>7</v>
      </c>
      <c r="AL237">
        <v>5874.91</v>
      </c>
    </row>
    <row r="238" spans="33:38" x14ac:dyDescent="0.3">
      <c r="AG238" s="59">
        <f>YEAR(Alimento_2[[#This Row],[Fecha]])</f>
        <v>2021</v>
      </c>
      <c r="AH238" s="59">
        <f>MONTH(Alimento_2[[#This Row],[Fecha]])</f>
        <v>1</v>
      </c>
      <c r="AI238" s="59">
        <f>WEEKNUM(Alimento_2[[#This Row],[Fecha]],2)</f>
        <v>2</v>
      </c>
      <c r="AJ238" s="25">
        <v>44200</v>
      </c>
      <c r="AK238" t="s">
        <v>94</v>
      </c>
      <c r="AL238">
        <v>156720.54</v>
      </c>
    </row>
    <row r="239" spans="33:38" x14ac:dyDescent="0.3">
      <c r="AG239" s="59">
        <f>YEAR(Alimento_2[[#This Row],[Fecha]])</f>
        <v>2021</v>
      </c>
      <c r="AH239" s="59">
        <f>MONTH(Alimento_2[[#This Row],[Fecha]])</f>
        <v>1</v>
      </c>
      <c r="AI239" s="59">
        <f>WEEKNUM(Alimento_2[[#This Row],[Fecha]],2)</f>
        <v>3</v>
      </c>
      <c r="AJ239" s="25">
        <v>44207</v>
      </c>
      <c r="AK239" t="s">
        <v>94</v>
      </c>
      <c r="AL239">
        <v>175030.68999999997</v>
      </c>
    </row>
    <row r="240" spans="33:38" x14ac:dyDescent="0.3">
      <c r="AG240" s="59">
        <f>YEAR(Alimento_2[[#This Row],[Fecha]])</f>
        <v>2021</v>
      </c>
      <c r="AH240" s="59">
        <f>MONTH(Alimento_2[[#This Row],[Fecha]])</f>
        <v>1</v>
      </c>
      <c r="AI240" s="59">
        <f>WEEKNUM(Alimento_2[[#This Row],[Fecha]],2)</f>
        <v>4</v>
      </c>
      <c r="AJ240" s="25">
        <v>44214</v>
      </c>
      <c r="AK240" t="s">
        <v>94</v>
      </c>
      <c r="AL240">
        <v>240415.41000000003</v>
      </c>
    </row>
    <row r="241" spans="33:38" x14ac:dyDescent="0.3">
      <c r="AG241" s="59">
        <f>YEAR(Alimento_2[[#This Row],[Fecha]])</f>
        <v>2021</v>
      </c>
      <c r="AH241" s="59">
        <f>MONTH(Alimento_2[[#This Row],[Fecha]])</f>
        <v>1</v>
      </c>
      <c r="AI241" s="59">
        <f>WEEKNUM(Alimento_2[[#This Row],[Fecha]],2)</f>
        <v>5</v>
      </c>
      <c r="AJ241" s="25">
        <v>44221</v>
      </c>
      <c r="AK241" t="s">
        <v>94</v>
      </c>
      <c r="AL241">
        <v>156819.64000000001</v>
      </c>
    </row>
    <row r="242" spans="33:38" x14ac:dyDescent="0.3">
      <c r="AG242" s="59">
        <f>YEAR(Alimento_2[[#This Row],[Fecha]])</f>
        <v>2021</v>
      </c>
      <c r="AH242" s="59">
        <f>MONTH(Alimento_2[[#This Row],[Fecha]])</f>
        <v>1</v>
      </c>
      <c r="AI242" s="59">
        <f>WEEKNUM(Alimento_2[[#This Row],[Fecha]],2)</f>
        <v>2</v>
      </c>
      <c r="AJ242" s="25">
        <v>44200</v>
      </c>
      <c r="AK242" t="s">
        <v>96</v>
      </c>
      <c r="AL242">
        <v>105328.95999999999</v>
      </c>
    </row>
    <row r="243" spans="33:38" x14ac:dyDescent="0.3">
      <c r="AG243" s="59">
        <f>YEAR(Alimento_2[[#This Row],[Fecha]])</f>
        <v>2021</v>
      </c>
      <c r="AH243" s="59">
        <f>MONTH(Alimento_2[[#This Row],[Fecha]])</f>
        <v>1</v>
      </c>
      <c r="AI243" s="59">
        <f>WEEKNUM(Alimento_2[[#This Row],[Fecha]],2)</f>
        <v>3</v>
      </c>
      <c r="AJ243" s="25">
        <v>44207</v>
      </c>
      <c r="AK243" t="s">
        <v>96</v>
      </c>
      <c r="AL243">
        <v>77865.850000000006</v>
      </c>
    </row>
    <row r="244" spans="33:38" x14ac:dyDescent="0.3">
      <c r="AG244" s="59">
        <f>YEAR(Alimento_2[[#This Row],[Fecha]])</f>
        <v>2021</v>
      </c>
      <c r="AH244" s="59">
        <f>MONTH(Alimento_2[[#This Row],[Fecha]])</f>
        <v>1</v>
      </c>
      <c r="AI244" s="59">
        <f>WEEKNUM(Alimento_2[[#This Row],[Fecha]],2)</f>
        <v>4</v>
      </c>
      <c r="AJ244" s="25">
        <v>44214</v>
      </c>
      <c r="AK244" t="s">
        <v>96</v>
      </c>
      <c r="AL244">
        <v>91605.400000000009</v>
      </c>
    </row>
    <row r="245" spans="33:38" x14ac:dyDescent="0.3">
      <c r="AG245" s="59">
        <f>YEAR(Alimento_2[[#This Row],[Fecha]])</f>
        <v>2021</v>
      </c>
      <c r="AH245" s="59">
        <f>MONTH(Alimento_2[[#This Row],[Fecha]])</f>
        <v>1</v>
      </c>
      <c r="AI245" s="59">
        <f>WEEKNUM(Alimento_2[[#This Row],[Fecha]],2)</f>
        <v>5</v>
      </c>
      <c r="AJ245" s="25">
        <v>44221</v>
      </c>
      <c r="AK245" t="s">
        <v>96</v>
      </c>
      <c r="AL245">
        <v>110502.69999999998</v>
      </c>
    </row>
    <row r="246" spans="33:38" x14ac:dyDescent="0.3">
      <c r="AG246" s="59">
        <f>YEAR(Alimento_2[[#This Row],[Fecha]])</f>
        <v>2021</v>
      </c>
      <c r="AH246" s="59">
        <f>MONTH(Alimento_2[[#This Row],[Fecha]])</f>
        <v>1</v>
      </c>
      <c r="AI246" s="59">
        <f>WEEKNUM(Alimento_2[[#This Row],[Fecha]],2)</f>
        <v>2</v>
      </c>
      <c r="AJ246" s="25">
        <v>44200</v>
      </c>
      <c r="AK246" t="s">
        <v>165</v>
      </c>
      <c r="AL246">
        <v>49792.500000000007</v>
      </c>
    </row>
    <row r="247" spans="33:38" x14ac:dyDescent="0.3">
      <c r="AG247" s="59">
        <f>YEAR(Alimento_2[[#This Row],[Fecha]])</f>
        <v>2021</v>
      </c>
      <c r="AH247" s="59">
        <f>MONTH(Alimento_2[[#This Row],[Fecha]])</f>
        <v>1</v>
      </c>
      <c r="AI247" s="59">
        <f>WEEKNUM(Alimento_2[[#This Row],[Fecha]],2)</f>
        <v>2</v>
      </c>
      <c r="AJ247" s="25">
        <v>44200</v>
      </c>
      <c r="AK247" t="s">
        <v>166</v>
      </c>
      <c r="AL247">
        <v>130334.65000000001</v>
      </c>
    </row>
    <row r="248" spans="33:38" x14ac:dyDescent="0.3">
      <c r="AG248" s="59">
        <f>YEAR(Alimento_2[[#This Row],[Fecha]])</f>
        <v>2021</v>
      </c>
      <c r="AH248" s="59">
        <f>MONTH(Alimento_2[[#This Row],[Fecha]])</f>
        <v>1</v>
      </c>
      <c r="AI248" s="59">
        <f>WEEKNUM(Alimento_2[[#This Row],[Fecha]],2)</f>
        <v>4</v>
      </c>
      <c r="AJ248" s="25">
        <v>44214</v>
      </c>
      <c r="AK248" t="s">
        <v>166</v>
      </c>
      <c r="AL248">
        <v>132181.60999999999</v>
      </c>
    </row>
    <row r="249" spans="33:38" x14ac:dyDescent="0.3">
      <c r="AG249" s="59">
        <f>YEAR(Alimento_2[[#This Row],[Fecha]])</f>
        <v>2021</v>
      </c>
      <c r="AH249" s="59">
        <f>MONTH(Alimento_2[[#This Row],[Fecha]])</f>
        <v>1</v>
      </c>
      <c r="AI249" s="59">
        <f>WEEKNUM(Alimento_2[[#This Row],[Fecha]],2)</f>
        <v>3</v>
      </c>
      <c r="AJ249" s="25">
        <v>44207</v>
      </c>
      <c r="AK249" t="s">
        <v>9</v>
      </c>
      <c r="AL249">
        <v>426167.93999999994</v>
      </c>
    </row>
    <row r="250" spans="33:38" x14ac:dyDescent="0.3">
      <c r="AG250" s="59">
        <f>YEAR(Alimento_2[[#This Row],[Fecha]])</f>
        <v>2021</v>
      </c>
      <c r="AH250" s="59">
        <f>MONTH(Alimento_2[[#This Row],[Fecha]])</f>
        <v>1</v>
      </c>
      <c r="AI250" s="59">
        <f>WEEKNUM(Alimento_2[[#This Row],[Fecha]],2)</f>
        <v>5</v>
      </c>
      <c r="AJ250" s="25">
        <v>44221</v>
      </c>
      <c r="AK250" t="s">
        <v>9</v>
      </c>
      <c r="AL250">
        <v>326151.92</v>
      </c>
    </row>
    <row r="251" spans="33:38" x14ac:dyDescent="0.3">
      <c r="AG251" s="59">
        <f>YEAR(Alimento_2[[#This Row],[Fecha]])</f>
        <v>2021</v>
      </c>
      <c r="AH251" s="59">
        <f>MONTH(Alimento_2[[#This Row],[Fecha]])</f>
        <v>1</v>
      </c>
      <c r="AI251" s="59">
        <f>WEEKNUM(Alimento_2[[#This Row],[Fecha]],2)</f>
        <v>5</v>
      </c>
      <c r="AJ251" s="25">
        <v>44221</v>
      </c>
      <c r="AK251" t="s">
        <v>8</v>
      </c>
      <c r="AL251">
        <v>402375.95</v>
      </c>
    </row>
    <row r="252" spans="33:38" x14ac:dyDescent="0.3">
      <c r="AG252" s="59">
        <f>YEAR(Alimento_2[[#This Row],[Fecha]])</f>
        <v>2021</v>
      </c>
      <c r="AH252" s="59">
        <f>MONTH(Alimento_2[[#This Row],[Fecha]])</f>
        <v>1</v>
      </c>
      <c r="AI252" s="59">
        <f>WEEKNUM(Alimento_2[[#This Row],[Fecha]],2)</f>
        <v>2</v>
      </c>
      <c r="AJ252" s="25">
        <v>44200</v>
      </c>
      <c r="AK252" t="s">
        <v>8</v>
      </c>
      <c r="AL252">
        <v>418859.74</v>
      </c>
    </row>
    <row r="253" spans="33:38" x14ac:dyDescent="0.3">
      <c r="AG253" s="59">
        <f>YEAR(Alimento_2[[#This Row],[Fecha]])</f>
        <v>2021</v>
      </c>
      <c r="AH253" s="59">
        <f>MONTH(Alimento_2[[#This Row],[Fecha]])</f>
        <v>1</v>
      </c>
      <c r="AI253" s="59">
        <f>WEEKNUM(Alimento_2[[#This Row],[Fecha]],2)</f>
        <v>3</v>
      </c>
      <c r="AJ253" s="25">
        <v>44207</v>
      </c>
      <c r="AK253" t="s">
        <v>8</v>
      </c>
      <c r="AL253">
        <v>361694.51000000007</v>
      </c>
    </row>
    <row r="254" spans="33:38" x14ac:dyDescent="0.3">
      <c r="AG254" s="59">
        <f>YEAR(Alimento_2[[#This Row],[Fecha]])</f>
        <v>2021</v>
      </c>
      <c r="AH254" s="59">
        <f>MONTH(Alimento_2[[#This Row],[Fecha]])</f>
        <v>1</v>
      </c>
      <c r="AI254" s="59">
        <f>WEEKNUM(Alimento_2[[#This Row],[Fecha]],2)</f>
        <v>4</v>
      </c>
      <c r="AJ254" s="25">
        <v>44214</v>
      </c>
      <c r="AK254" t="s">
        <v>8</v>
      </c>
      <c r="AL254">
        <v>395701.81999999995</v>
      </c>
    </row>
    <row r="255" spans="33:38" x14ac:dyDescent="0.3">
      <c r="AG255" s="59">
        <f>YEAR(Alimento_2[[#This Row],[Fecha]])</f>
        <v>2021</v>
      </c>
      <c r="AH255" s="59">
        <f>MONTH(Alimento_2[[#This Row],[Fecha]])</f>
        <v>1</v>
      </c>
      <c r="AI255" s="59">
        <f>WEEKNUM(Alimento_2[[#This Row],[Fecha]],2)</f>
        <v>2</v>
      </c>
      <c r="AJ255" s="25">
        <v>44200</v>
      </c>
      <c r="AK255" t="s">
        <v>9</v>
      </c>
      <c r="AL255">
        <v>339683.85000000003</v>
      </c>
    </row>
    <row r="256" spans="33:38" x14ac:dyDescent="0.3">
      <c r="AG256" s="59">
        <f>YEAR(Alimento_2[[#This Row],[Fecha]])</f>
        <v>2021</v>
      </c>
      <c r="AH256" s="59">
        <f>MONTH(Alimento_2[[#This Row],[Fecha]])</f>
        <v>1</v>
      </c>
      <c r="AI256" s="59">
        <f>WEEKNUM(Alimento_2[[#This Row],[Fecha]],2)</f>
        <v>4</v>
      </c>
      <c r="AJ256" s="25">
        <v>44214</v>
      </c>
      <c r="AK256" t="s">
        <v>9</v>
      </c>
      <c r="AL256">
        <v>268760.40000000002</v>
      </c>
    </row>
    <row r="257" spans="33:38" x14ac:dyDescent="0.3">
      <c r="AG257" s="59">
        <f>YEAR(Alimento_2[[#This Row],[Fecha]])</f>
        <v>2021</v>
      </c>
      <c r="AH257" s="59">
        <f>MONTH(Alimento_2[[#This Row],[Fecha]])</f>
        <v>1</v>
      </c>
      <c r="AI257" s="59">
        <f>WEEKNUM(Alimento_2[[#This Row],[Fecha]],2)</f>
        <v>3</v>
      </c>
      <c r="AJ257" s="25">
        <v>44207</v>
      </c>
      <c r="AK257" t="s">
        <v>165</v>
      </c>
      <c r="AL257">
        <v>52293.52</v>
      </c>
    </row>
    <row r="258" spans="33:38" x14ac:dyDescent="0.3">
      <c r="AG258" s="59">
        <f>YEAR(Alimento_2[[#This Row],[Fecha]])</f>
        <v>2021</v>
      </c>
      <c r="AH258" s="59">
        <f>MONTH(Alimento_2[[#This Row],[Fecha]])</f>
        <v>1</v>
      </c>
      <c r="AI258" s="59">
        <f>WEEKNUM(Alimento_2[[#This Row],[Fecha]],2)</f>
        <v>4</v>
      </c>
      <c r="AJ258" s="25">
        <v>44214</v>
      </c>
      <c r="AK258" t="s">
        <v>165</v>
      </c>
      <c r="AL258">
        <v>64534.579999999987</v>
      </c>
    </row>
    <row r="259" spans="33:38" x14ac:dyDescent="0.3">
      <c r="AG259" s="59">
        <f>YEAR(Alimento_2[[#This Row],[Fecha]])</f>
        <v>2021</v>
      </c>
      <c r="AH259" s="59">
        <f>MONTH(Alimento_2[[#This Row],[Fecha]])</f>
        <v>1</v>
      </c>
      <c r="AI259" s="59">
        <f>WEEKNUM(Alimento_2[[#This Row],[Fecha]],2)</f>
        <v>5</v>
      </c>
      <c r="AJ259" s="25">
        <v>44221</v>
      </c>
      <c r="AK259" t="s">
        <v>165</v>
      </c>
      <c r="AL259">
        <v>44355.430000000008</v>
      </c>
    </row>
    <row r="260" spans="33:38" x14ac:dyDescent="0.3">
      <c r="AG260" s="59">
        <f>YEAR(Alimento_2[[#This Row],[Fecha]])</f>
        <v>2021</v>
      </c>
      <c r="AH260" s="59">
        <f>MONTH(Alimento_2[[#This Row],[Fecha]])</f>
        <v>1</v>
      </c>
      <c r="AI260" s="59">
        <f>WEEKNUM(Alimento_2[[#This Row],[Fecha]],2)</f>
        <v>3</v>
      </c>
      <c r="AJ260" s="25">
        <v>44207</v>
      </c>
      <c r="AK260" t="s">
        <v>166</v>
      </c>
      <c r="AL260">
        <v>157864.60999999999</v>
      </c>
    </row>
    <row r="261" spans="33:38" x14ac:dyDescent="0.3">
      <c r="AG261" s="59">
        <f>YEAR(Alimento_2[[#This Row],[Fecha]])</f>
        <v>2021</v>
      </c>
      <c r="AH261" s="59">
        <f>MONTH(Alimento_2[[#This Row],[Fecha]])</f>
        <v>1</v>
      </c>
      <c r="AI261" s="59">
        <f>WEEKNUM(Alimento_2[[#This Row],[Fecha]],2)</f>
        <v>5</v>
      </c>
      <c r="AJ261" s="25">
        <v>44221</v>
      </c>
      <c r="AK261" t="s">
        <v>166</v>
      </c>
      <c r="AL261">
        <v>133727.88999999998</v>
      </c>
    </row>
    <row r="262" spans="33:38" x14ac:dyDescent="0.3">
      <c r="AG262" s="59">
        <f>YEAR(Alimento_2[[#This Row],[Fecha]])</f>
        <v>2021</v>
      </c>
      <c r="AH262" s="59">
        <f>MONTH(Alimento_2[[#This Row],[Fecha]])</f>
        <v>1</v>
      </c>
      <c r="AI262" s="59">
        <f>WEEKNUM(Alimento_2[[#This Row],[Fecha]],2)</f>
        <v>2</v>
      </c>
      <c r="AJ262" s="25">
        <v>44200</v>
      </c>
      <c r="AK262" t="s">
        <v>71</v>
      </c>
      <c r="AL262">
        <v>61882.8</v>
      </c>
    </row>
    <row r="263" spans="33:38" x14ac:dyDescent="0.3">
      <c r="AG263" s="59">
        <f>YEAR(Alimento_2[[#This Row],[Fecha]])</f>
        <v>2021</v>
      </c>
      <c r="AH263" s="59">
        <f>MONTH(Alimento_2[[#This Row],[Fecha]])</f>
        <v>1</v>
      </c>
      <c r="AI263" s="59">
        <f>WEEKNUM(Alimento_2[[#This Row],[Fecha]],2)</f>
        <v>3</v>
      </c>
      <c r="AJ263" s="25">
        <v>44207</v>
      </c>
      <c r="AK263" t="s">
        <v>71</v>
      </c>
      <c r="AL263">
        <v>58453.21</v>
      </c>
    </row>
    <row r="264" spans="33:38" x14ac:dyDescent="0.3">
      <c r="AG264" s="59">
        <f>YEAR(Alimento_2[[#This Row],[Fecha]])</f>
        <v>2021</v>
      </c>
      <c r="AH264" s="59">
        <f>MONTH(Alimento_2[[#This Row],[Fecha]])</f>
        <v>1</v>
      </c>
      <c r="AI264" s="59">
        <f>WEEKNUM(Alimento_2[[#This Row],[Fecha]],2)</f>
        <v>4</v>
      </c>
      <c r="AJ264" s="25">
        <v>44214</v>
      </c>
      <c r="AK264" t="s">
        <v>71</v>
      </c>
      <c r="AL264">
        <v>86295.84</v>
      </c>
    </row>
    <row r="265" spans="33:38" x14ac:dyDescent="0.3">
      <c r="AG265" s="59">
        <f>YEAR(Alimento_2[[#This Row],[Fecha]])</f>
        <v>2021</v>
      </c>
      <c r="AH265" s="59">
        <f>MONTH(Alimento_2[[#This Row],[Fecha]])</f>
        <v>1</v>
      </c>
      <c r="AI265" s="59">
        <f>WEEKNUM(Alimento_2[[#This Row],[Fecha]],2)</f>
        <v>5</v>
      </c>
      <c r="AJ265" s="25">
        <v>44221</v>
      </c>
      <c r="AK265" t="s">
        <v>71</v>
      </c>
      <c r="AL265">
        <v>52778.47</v>
      </c>
    </row>
  </sheetData>
  <mergeCells count="5">
    <mergeCell ref="D2:M2"/>
    <mergeCell ref="D1:AL1"/>
    <mergeCell ref="R2:V2"/>
    <mergeCell ref="AA2:AE2"/>
    <mergeCell ref="AJ2:AL2"/>
  </mergeCells>
  <pageMargins left="0.7" right="0.7" top="0.75" bottom="0.75" header="0.3" footer="0.3"/>
  <pageSetup orientation="portrait" r:id="rId1"/>
  <drawing r:id="rId2"/>
  <legacyDrawing r:id="rId3"/>
  <tableParts count="4"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DA2B4A6-69F0-453C-A41D-19A1D0F339DB}">
          <x14:formula1>
            <xm:f>ListasCerdo!$A$2:$A$5</xm:f>
          </x14:formula1>
          <xm:sqref>E4:E139</xm:sqref>
        </x14:dataValidation>
        <x14:dataValidation type="list" allowBlank="1" showInputMessage="1" showErrorMessage="1" xr:uid="{62A2F8C1-9D5E-4C6E-81F9-CEEB6872C335}">
          <x14:formula1>
            <xm:f>ListasCerdo!$G$2:$G$4</xm:f>
          </x14:formula1>
          <xm:sqref>AB4:AB32</xm:sqref>
        </x14:dataValidation>
        <x14:dataValidation type="list" allowBlank="1" showInputMessage="1" showErrorMessage="1" xr:uid="{8AA0F929-4B76-47AB-A9A6-3F15331894A0}">
          <x14:formula1>
            <xm:f>ListasCerdo!$I$2:$I$6</xm:f>
          </x14:formula1>
          <xm:sqref>AC4:AC32</xm:sqref>
        </x14:dataValidation>
        <x14:dataValidation type="list" allowBlank="1" showInputMessage="1" showErrorMessage="1" xr:uid="{4646B4B7-5AB0-4DEF-B44B-945A940670E7}">
          <x14:formula1>
            <xm:f>ListasCerdo!$E$2:$E$6</xm:f>
          </x14:formula1>
          <xm:sqref>T4:T100</xm:sqref>
        </x14:dataValidation>
        <x14:dataValidation type="list" allowBlank="1" showInputMessage="1" showErrorMessage="1" xr:uid="{132D1221-CD46-4A23-8769-69E245C73EED}">
          <x14:formula1>
            <xm:f>ListasCerdo!$C$2:$C$6</xm:f>
          </x14:formula1>
          <xm:sqref>S4:S100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0046-CD30-4A1D-8AF4-5FE2DD615F25}">
  <dimension ref="A1:AV907"/>
  <sheetViews>
    <sheetView tabSelected="1" topLeftCell="AD208" zoomScale="120" zoomScaleNormal="120" workbookViewId="0">
      <selection activeCell="AH4" sqref="AH4:AL229"/>
    </sheetView>
  </sheetViews>
  <sheetFormatPr baseColWidth="10" defaultRowHeight="14.4" x14ac:dyDescent="0.3"/>
  <cols>
    <col min="1" max="3" width="0" hidden="1" customWidth="1"/>
    <col min="4" max="4" width="12.6640625" bestFit="1" customWidth="1"/>
    <col min="5" max="5" width="12.109375" bestFit="1" customWidth="1"/>
    <col min="6" max="6" width="17.44140625" bestFit="1" customWidth="1"/>
    <col min="7" max="7" width="25.33203125" bestFit="1" customWidth="1"/>
    <col min="8" max="8" width="22.44140625" bestFit="1" customWidth="1"/>
    <col min="9" max="9" width="20.44140625" bestFit="1" customWidth="1"/>
    <col min="10" max="10" width="15.44140625" bestFit="1" customWidth="1"/>
    <col min="11" max="11" width="24.33203125" bestFit="1" customWidth="1"/>
    <col min="13" max="15" width="11.44140625" customWidth="1"/>
    <col min="17" max="17" width="24.109375" bestFit="1" customWidth="1"/>
    <col min="18" max="18" width="15.6640625" bestFit="1" customWidth="1"/>
    <col min="19" max="19" width="12" bestFit="1" customWidth="1"/>
    <col min="20" max="20" width="12" customWidth="1"/>
    <col min="22" max="24" width="11.44140625" hidden="1" customWidth="1"/>
    <col min="25" max="25" width="12.6640625" bestFit="1" customWidth="1"/>
    <col min="26" max="26" width="35.33203125" bestFit="1" customWidth="1"/>
    <col min="27" max="27" width="13" bestFit="1" customWidth="1"/>
    <col min="28" max="29" width="11.5546875" bestFit="1" customWidth="1"/>
    <col min="31" max="33" width="11.44140625" hidden="1" customWidth="1"/>
    <col min="34" max="34" width="12.109375" bestFit="1" customWidth="1"/>
    <col min="35" max="35" width="16.6640625" bestFit="1" customWidth="1"/>
    <col min="38" max="38" width="14.6640625" bestFit="1" customWidth="1"/>
    <col min="40" max="42" width="11.44140625" hidden="1" customWidth="1"/>
    <col min="44" max="44" width="39" bestFit="1" customWidth="1"/>
  </cols>
  <sheetData>
    <row r="1" spans="1:48" ht="22.8" x14ac:dyDescent="0.4">
      <c r="A1" s="1"/>
      <c r="B1" s="1"/>
      <c r="C1" s="1"/>
      <c r="D1" s="65" t="s">
        <v>19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</row>
    <row r="2" spans="1:48" ht="22.8" x14ac:dyDescent="0.4">
      <c r="A2" s="1"/>
      <c r="B2" s="1"/>
      <c r="C2" s="1"/>
      <c r="D2" s="15"/>
      <c r="E2" s="66" t="s">
        <v>20</v>
      </c>
      <c r="F2" s="66"/>
      <c r="G2" s="66"/>
      <c r="H2" s="66"/>
      <c r="I2" s="66"/>
      <c r="J2" s="66"/>
      <c r="K2" s="66"/>
      <c r="M2" s="67" t="s">
        <v>21</v>
      </c>
      <c r="N2" s="67"/>
      <c r="O2" s="67"/>
      <c r="P2" s="67"/>
      <c r="Q2" s="67"/>
      <c r="R2" s="67"/>
      <c r="S2" s="67"/>
      <c r="T2" s="67"/>
      <c r="Y2" s="69" t="s">
        <v>61</v>
      </c>
      <c r="Z2" s="69"/>
      <c r="AA2" s="69"/>
      <c r="AB2" s="69"/>
      <c r="AC2" s="69"/>
      <c r="AH2" s="68" t="s">
        <v>84</v>
      </c>
      <c r="AI2" s="68"/>
      <c r="AJ2" s="68"/>
      <c r="AK2" s="68"/>
      <c r="AL2" s="68"/>
      <c r="AQ2" s="64" t="s">
        <v>155</v>
      </c>
      <c r="AR2" s="64"/>
      <c r="AS2" s="64"/>
      <c r="AT2" s="64"/>
      <c r="AU2" s="64"/>
      <c r="AV2" s="64"/>
    </row>
    <row r="3" spans="1:48" ht="15.6" x14ac:dyDescent="0.3">
      <c r="A3" s="2" t="s">
        <v>2</v>
      </c>
      <c r="B3" s="2" t="s">
        <v>3</v>
      </c>
      <c r="C3" s="2" t="s">
        <v>4</v>
      </c>
      <c r="D3" s="50" t="s">
        <v>5</v>
      </c>
      <c r="E3" s="13" t="s">
        <v>22</v>
      </c>
      <c r="F3" s="13" t="s">
        <v>35</v>
      </c>
      <c r="G3" s="13" t="s">
        <v>12</v>
      </c>
      <c r="H3" s="13" t="s">
        <v>15</v>
      </c>
      <c r="I3" s="13" t="s">
        <v>16</v>
      </c>
      <c r="J3" s="13" t="s">
        <v>17</v>
      </c>
      <c r="K3" s="13" t="s">
        <v>18</v>
      </c>
      <c r="M3" s="14" t="s">
        <v>2</v>
      </c>
      <c r="N3" s="14" t="s">
        <v>3</v>
      </c>
      <c r="O3" s="14" t="s">
        <v>4</v>
      </c>
      <c r="P3" s="14" t="s">
        <v>23</v>
      </c>
      <c r="Q3" s="14" t="s">
        <v>24</v>
      </c>
      <c r="R3" s="14" t="s">
        <v>36</v>
      </c>
      <c r="S3" s="14" t="s">
        <v>37</v>
      </c>
      <c r="T3" s="14" t="s">
        <v>38</v>
      </c>
      <c r="V3" s="28" t="s">
        <v>50</v>
      </c>
      <c r="W3" s="29" t="s">
        <v>51</v>
      </c>
      <c r="X3" s="29" t="s">
        <v>52</v>
      </c>
      <c r="Y3" s="14" t="s">
        <v>23</v>
      </c>
      <c r="Z3" s="14" t="s">
        <v>62</v>
      </c>
      <c r="AA3" s="14" t="s">
        <v>70</v>
      </c>
      <c r="AB3" s="14" t="s">
        <v>60</v>
      </c>
      <c r="AC3" s="14" t="s">
        <v>130</v>
      </c>
      <c r="AE3" s="28" t="s">
        <v>50</v>
      </c>
      <c r="AF3" s="29" t="s">
        <v>51</v>
      </c>
      <c r="AG3" s="29" t="s">
        <v>52</v>
      </c>
      <c r="AH3" s="14" t="s">
        <v>23</v>
      </c>
      <c r="AI3" s="14" t="s">
        <v>62</v>
      </c>
      <c r="AJ3" s="14" t="s">
        <v>70</v>
      </c>
      <c r="AK3" s="14" t="s">
        <v>83</v>
      </c>
      <c r="AL3" s="14" t="s">
        <v>130</v>
      </c>
      <c r="AN3" t="s">
        <v>2</v>
      </c>
      <c r="AO3" t="s">
        <v>3</v>
      </c>
      <c r="AP3" t="s">
        <v>4</v>
      </c>
      <c r="AQ3" s="14" t="s">
        <v>23</v>
      </c>
      <c r="AR3" s="14" t="s">
        <v>62</v>
      </c>
      <c r="AS3" s="14" t="s">
        <v>70</v>
      </c>
      <c r="AT3" s="14" t="s">
        <v>126</v>
      </c>
      <c r="AU3" s="14" t="s">
        <v>36</v>
      </c>
      <c r="AV3" s="14" t="s">
        <v>130</v>
      </c>
    </row>
    <row r="4" spans="1:48" ht="15.6" x14ac:dyDescent="0.3">
      <c r="A4" s="5">
        <f>YEAR(VentaHuevo[[#This Row],[FECHA]])</f>
        <v>2018</v>
      </c>
      <c r="B4" s="5">
        <f>MONTH(VentaHuevo[[#This Row],[FECHA]])</f>
        <v>1</v>
      </c>
      <c r="C4" s="5">
        <f>WEEKNUM(VentaHuevo[[#This Row],[FECHA]],2)</f>
        <v>5</v>
      </c>
      <c r="D4" s="6">
        <v>43131</v>
      </c>
      <c r="E4" s="7" t="s">
        <v>25</v>
      </c>
      <c r="F4" s="7">
        <v>23933.089999999993</v>
      </c>
      <c r="G4" s="7">
        <v>350.43</v>
      </c>
      <c r="H4" s="7">
        <v>545350.46000000008</v>
      </c>
      <c r="I4" s="7">
        <v>336609.71599999996</v>
      </c>
      <c r="J4" s="7">
        <v>55</v>
      </c>
      <c r="K4" s="7">
        <v>4</v>
      </c>
      <c r="M4">
        <f>YEAR(RecoleccionHuevo[[#This Row],[Fecha]])</f>
        <v>2020</v>
      </c>
      <c r="N4">
        <f>MONTH(RecoleccionHuevo[[#This Row],[Fecha]])</f>
        <v>1</v>
      </c>
      <c r="O4">
        <f>WEEKNUM(RecoleccionHuevo[[#This Row],[Fecha]],2)</f>
        <v>1</v>
      </c>
      <c r="P4" s="25">
        <v>43831</v>
      </c>
      <c r="Q4" t="s">
        <v>26</v>
      </c>
      <c r="R4" s="7">
        <v>104760</v>
      </c>
      <c r="S4" s="7">
        <v>6619.74</v>
      </c>
      <c r="T4" s="7">
        <v>291</v>
      </c>
      <c r="V4">
        <f>YEAR(NH[[#This Row],[Fecha]])</f>
        <v>2018</v>
      </c>
      <c r="W4">
        <f>MONTH(NH[[#This Row],[Fecha]])</f>
        <v>5</v>
      </c>
      <c r="X4">
        <f>WEEKNUM(NH[[#This Row],[Fecha]],2)</f>
        <v>18</v>
      </c>
      <c r="Y4" s="6">
        <v>43221</v>
      </c>
      <c r="Z4" s="9" t="s">
        <v>63</v>
      </c>
      <c r="AA4" s="9" t="s">
        <v>72</v>
      </c>
      <c r="AB4" s="9">
        <v>11775</v>
      </c>
      <c r="AC4" s="9">
        <v>663293.10199999996</v>
      </c>
      <c r="AE4">
        <f>YEAR(MH[[#This Row],[Fecha]])</f>
        <v>2018</v>
      </c>
      <c r="AF4">
        <f>MONTH(MH[[#This Row],[Fecha]])</f>
        <v>1</v>
      </c>
      <c r="AG4">
        <f>WEEKNUM(MH[[#This Row],[Fecha]],2)</f>
        <v>5</v>
      </c>
      <c r="AH4" s="72">
        <v>43131</v>
      </c>
      <c r="AI4" s="52" t="s">
        <v>63</v>
      </c>
      <c r="AJ4" s="52" t="s">
        <v>72</v>
      </c>
      <c r="AK4" s="52">
        <v>110</v>
      </c>
      <c r="AL4" s="73">
        <v>0</v>
      </c>
      <c r="AN4">
        <f>YEAR(FH[[#This Row],[Fecha]])</f>
        <v>2018</v>
      </c>
      <c r="AO4">
        <f>MONTH(FH[[#This Row],[Fecha]])</f>
        <v>1</v>
      </c>
      <c r="AP4">
        <f>WEEKNUM(FH[[#This Row],[Fecha]],2)</f>
        <v>1</v>
      </c>
      <c r="AQ4" s="25">
        <v>43101</v>
      </c>
      <c r="AR4" t="s">
        <v>131</v>
      </c>
      <c r="AS4" t="s">
        <v>72</v>
      </c>
      <c r="AT4" t="s">
        <v>128</v>
      </c>
      <c r="AU4">
        <v>10</v>
      </c>
      <c r="AV4">
        <v>43935.22</v>
      </c>
    </row>
    <row r="5" spans="1:48" ht="15.6" x14ac:dyDescent="0.3">
      <c r="A5" s="5">
        <f>YEAR(VentaHuevo[[#This Row],[FECHA]])</f>
        <v>2018</v>
      </c>
      <c r="B5" s="5">
        <f>MONTH(VentaHuevo[[#This Row],[FECHA]])</f>
        <v>1</v>
      </c>
      <c r="C5" s="5">
        <f>WEEKNUM(VentaHuevo[[#This Row],[FECHA]],2)</f>
        <v>5</v>
      </c>
      <c r="D5" s="6">
        <v>43131</v>
      </c>
      <c r="E5" s="7" t="s">
        <v>27</v>
      </c>
      <c r="F5" s="7">
        <v>131034.17000000004</v>
      </c>
      <c r="G5" s="7">
        <v>133.02000000000001</v>
      </c>
      <c r="H5" s="7">
        <v>3399829.8700000006</v>
      </c>
      <c r="I5" s="7">
        <v>1880680.317000001</v>
      </c>
      <c r="J5" s="7">
        <v>157</v>
      </c>
      <c r="K5" s="7">
        <v>1</v>
      </c>
      <c r="M5">
        <f>YEAR(RecoleccionHuevo[[#This Row],[Fecha]])</f>
        <v>2020</v>
      </c>
      <c r="N5">
        <f>MONTH(RecoleccionHuevo[[#This Row],[Fecha]])</f>
        <v>2</v>
      </c>
      <c r="O5">
        <f>WEEKNUM(RecoleccionHuevo[[#This Row],[Fecha]],2)</f>
        <v>5</v>
      </c>
      <c r="P5" s="25">
        <v>43862</v>
      </c>
      <c r="Q5" t="s">
        <v>26</v>
      </c>
      <c r="R5" s="7">
        <v>110880</v>
      </c>
      <c r="S5" s="7">
        <v>7181.1</v>
      </c>
      <c r="T5" s="7">
        <v>308</v>
      </c>
      <c r="V5">
        <f>YEAR(NH[[#This Row],[Fecha]])</f>
        <v>2018</v>
      </c>
      <c r="W5">
        <f>MONTH(NH[[#This Row],[Fecha]])</f>
        <v>6</v>
      </c>
      <c r="X5">
        <f>WEEKNUM(NH[[#This Row],[Fecha]],2)</f>
        <v>22</v>
      </c>
      <c r="Y5" s="6">
        <v>43252</v>
      </c>
      <c r="Z5" s="9" t="s">
        <v>63</v>
      </c>
      <c r="AA5" s="9" t="s">
        <v>72</v>
      </c>
      <c r="AB5" s="9">
        <v>15500</v>
      </c>
      <c r="AC5" s="9">
        <v>962689.5</v>
      </c>
      <c r="AE5">
        <f>YEAR(MH[[#This Row],[Fecha]])</f>
        <v>2018</v>
      </c>
      <c r="AF5">
        <f>MONTH(MH[[#This Row],[Fecha]])</f>
        <v>2</v>
      </c>
      <c r="AG5">
        <f>WEEKNUM(MH[[#This Row],[Fecha]],2)</f>
        <v>9</v>
      </c>
      <c r="AH5" s="74">
        <v>43159</v>
      </c>
      <c r="AI5" s="75" t="s">
        <v>63</v>
      </c>
      <c r="AJ5" s="75" t="s">
        <v>72</v>
      </c>
      <c r="AK5" s="75">
        <v>135</v>
      </c>
      <c r="AL5" s="76">
        <v>0</v>
      </c>
      <c r="AN5">
        <f>YEAR(FH[[#This Row],[Fecha]])</f>
        <v>2018</v>
      </c>
      <c r="AO5">
        <f>MONTH(FH[[#This Row],[Fecha]])</f>
        <v>1</v>
      </c>
      <c r="AP5">
        <f>WEEKNUM(FH[[#This Row],[Fecha]],2)</f>
        <v>1</v>
      </c>
      <c r="AQ5" s="25">
        <v>43101</v>
      </c>
      <c r="AR5" t="s">
        <v>131</v>
      </c>
      <c r="AS5" t="s">
        <v>74</v>
      </c>
      <c r="AT5" t="s">
        <v>128</v>
      </c>
      <c r="AU5">
        <v>10</v>
      </c>
      <c r="AV5">
        <v>46467.25</v>
      </c>
    </row>
    <row r="6" spans="1:48" ht="15.6" x14ac:dyDescent="0.3">
      <c r="A6" s="5">
        <f>YEAR(VentaHuevo[[#This Row],[FECHA]])</f>
        <v>2018</v>
      </c>
      <c r="B6" s="5">
        <f>MONTH(VentaHuevo[[#This Row],[FECHA]])</f>
        <v>1</v>
      </c>
      <c r="C6" s="5">
        <f>WEEKNUM(VentaHuevo[[#This Row],[FECHA]],2)</f>
        <v>5</v>
      </c>
      <c r="D6" s="6">
        <v>43131</v>
      </c>
      <c r="E6" s="7" t="s">
        <v>29</v>
      </c>
      <c r="F6" s="7">
        <v>3005.2</v>
      </c>
      <c r="G6" s="7">
        <v>393</v>
      </c>
      <c r="H6" s="7">
        <v>68008.95</v>
      </c>
      <c r="I6" s="7">
        <v>42968.080999999998</v>
      </c>
      <c r="J6" s="7">
        <v>20</v>
      </c>
      <c r="K6" s="7">
        <v>1</v>
      </c>
      <c r="M6">
        <f>YEAR(RecoleccionHuevo[[#This Row],[Fecha]])</f>
        <v>2020</v>
      </c>
      <c r="N6">
        <f>MONTH(RecoleccionHuevo[[#This Row],[Fecha]])</f>
        <v>3</v>
      </c>
      <c r="O6">
        <f>WEEKNUM(RecoleccionHuevo[[#This Row],[Fecha]],2)</f>
        <v>9</v>
      </c>
      <c r="P6" s="25">
        <v>43891</v>
      </c>
      <c r="Q6" t="s">
        <v>26</v>
      </c>
      <c r="R6" s="7">
        <v>136800</v>
      </c>
      <c r="S6" s="7">
        <v>8831.48</v>
      </c>
      <c r="T6" s="7">
        <v>380</v>
      </c>
      <c r="V6">
        <f>YEAR(NH[[#This Row],[Fecha]])</f>
        <v>2018</v>
      </c>
      <c r="W6">
        <f>MONTH(NH[[#This Row],[Fecha]])</f>
        <v>10</v>
      </c>
      <c r="X6">
        <f>WEEKNUM(NH[[#This Row],[Fecha]],2)</f>
        <v>40</v>
      </c>
      <c r="Y6" s="6">
        <v>43374</v>
      </c>
      <c r="Z6" s="9" t="s">
        <v>63</v>
      </c>
      <c r="AA6" s="9" t="s">
        <v>73</v>
      </c>
      <c r="AB6" s="9">
        <v>15400</v>
      </c>
      <c r="AC6" s="9">
        <v>883260.84</v>
      </c>
      <c r="AE6">
        <f>YEAR(MH[[#This Row],[Fecha]])</f>
        <v>2018</v>
      </c>
      <c r="AF6">
        <f>MONTH(MH[[#This Row],[Fecha]])</f>
        <v>3</v>
      </c>
      <c r="AG6">
        <f>WEEKNUM(MH[[#This Row],[Fecha]],2)</f>
        <v>13</v>
      </c>
      <c r="AH6" s="51">
        <v>43190</v>
      </c>
      <c r="AI6" s="52" t="s">
        <v>63</v>
      </c>
      <c r="AJ6" s="52" t="s">
        <v>72</v>
      </c>
      <c r="AK6" s="52">
        <v>235</v>
      </c>
      <c r="AL6" s="73">
        <v>0</v>
      </c>
      <c r="AN6">
        <f>YEAR(FH[[#This Row],[Fecha]])</f>
        <v>2018</v>
      </c>
      <c r="AO6">
        <f>MONTH(FH[[#This Row],[Fecha]])</f>
        <v>1</v>
      </c>
      <c r="AP6">
        <f>WEEKNUM(FH[[#This Row],[Fecha]],2)</f>
        <v>1</v>
      </c>
      <c r="AQ6" s="25">
        <v>43101</v>
      </c>
      <c r="AR6" t="s">
        <v>132</v>
      </c>
      <c r="AS6" t="s">
        <v>72</v>
      </c>
      <c r="AT6" t="s">
        <v>129</v>
      </c>
      <c r="AU6">
        <v>50</v>
      </c>
      <c r="AV6">
        <v>11488.03</v>
      </c>
    </row>
    <row r="7" spans="1:48" ht="15.6" x14ac:dyDescent="0.3">
      <c r="A7" s="5">
        <f>YEAR(VentaHuevo[[#This Row],[FECHA]])</f>
        <v>2018</v>
      </c>
      <c r="B7" s="5">
        <f>MONTH(VentaHuevo[[#This Row],[FECHA]])</f>
        <v>2</v>
      </c>
      <c r="C7" s="5">
        <f>WEEKNUM(VentaHuevo[[#This Row],[FECHA]],2)</f>
        <v>9</v>
      </c>
      <c r="D7" s="6">
        <v>43159</v>
      </c>
      <c r="E7" s="7" t="s">
        <v>25</v>
      </c>
      <c r="F7" s="7">
        <v>8496.92</v>
      </c>
      <c r="G7" s="7">
        <v>0</v>
      </c>
      <c r="H7" s="7">
        <v>203197.37000000002</v>
      </c>
      <c r="I7" s="7">
        <v>128653.18499999997</v>
      </c>
      <c r="J7" s="7">
        <v>34</v>
      </c>
      <c r="K7" s="7">
        <v>0</v>
      </c>
      <c r="M7">
        <f>YEAR(RecoleccionHuevo[[#This Row],[Fecha]])</f>
        <v>2020</v>
      </c>
      <c r="N7">
        <f>MONTH(RecoleccionHuevo[[#This Row],[Fecha]])</f>
        <v>4</v>
      </c>
      <c r="O7">
        <f>WEEKNUM(RecoleccionHuevo[[#This Row],[Fecha]],2)</f>
        <v>14</v>
      </c>
      <c r="P7" s="25">
        <v>43922</v>
      </c>
      <c r="Q7" t="s">
        <v>26</v>
      </c>
      <c r="R7" s="7">
        <v>112680</v>
      </c>
      <c r="S7" s="7">
        <v>7134.1600000000008</v>
      </c>
      <c r="T7" s="7">
        <v>313</v>
      </c>
      <c r="V7">
        <f>YEAR(NH[[#This Row],[Fecha]])</f>
        <v>2018</v>
      </c>
      <c r="W7">
        <f>MONTH(NH[[#This Row],[Fecha]])</f>
        <v>2</v>
      </c>
      <c r="X7">
        <f>WEEKNUM(NH[[#This Row],[Fecha]],2)</f>
        <v>5</v>
      </c>
      <c r="Y7" s="6">
        <v>43132</v>
      </c>
      <c r="Z7" s="9" t="s">
        <v>63</v>
      </c>
      <c r="AA7" s="9" t="s">
        <v>74</v>
      </c>
      <c r="AB7" s="9">
        <v>15600</v>
      </c>
      <c r="AC7" s="9">
        <v>762235.25</v>
      </c>
      <c r="AE7">
        <f>YEAR(MH[[#This Row],[Fecha]])</f>
        <v>2018</v>
      </c>
      <c r="AF7">
        <f>MONTH(MH[[#This Row],[Fecha]])</f>
        <v>4</v>
      </c>
      <c r="AG7">
        <f>WEEKNUM(MH[[#This Row],[Fecha]],2)</f>
        <v>18</v>
      </c>
      <c r="AH7" s="77">
        <v>43220</v>
      </c>
      <c r="AI7" s="75" t="s">
        <v>63</v>
      </c>
      <c r="AJ7" s="75" t="s">
        <v>72</v>
      </c>
      <c r="AK7" s="75">
        <v>11775</v>
      </c>
      <c r="AL7" s="76">
        <v>663293.1</v>
      </c>
      <c r="AN7">
        <f>YEAR(FH[[#This Row],[Fecha]])</f>
        <v>2018</v>
      </c>
      <c r="AO7">
        <f>MONTH(FH[[#This Row],[Fecha]])</f>
        <v>2</v>
      </c>
      <c r="AP7">
        <f>WEEKNUM(FH[[#This Row],[Fecha]],2)</f>
        <v>5</v>
      </c>
      <c r="AQ7" s="25">
        <v>43132</v>
      </c>
      <c r="AR7" t="s">
        <v>132</v>
      </c>
      <c r="AS7" t="s">
        <v>72</v>
      </c>
      <c r="AT7" t="s">
        <v>129</v>
      </c>
      <c r="AU7">
        <v>40</v>
      </c>
      <c r="AV7">
        <v>11819.25</v>
      </c>
    </row>
    <row r="8" spans="1:48" ht="15.6" x14ac:dyDescent="0.3">
      <c r="A8" s="5">
        <f>YEAR(VentaHuevo[[#This Row],[FECHA]])</f>
        <v>2018</v>
      </c>
      <c r="B8" s="5">
        <f>MONTH(VentaHuevo[[#This Row],[FECHA]])</f>
        <v>2</v>
      </c>
      <c r="C8" s="5">
        <f>WEEKNUM(VentaHuevo[[#This Row],[FECHA]],2)</f>
        <v>9</v>
      </c>
      <c r="D8" s="6">
        <v>43159</v>
      </c>
      <c r="E8" s="7" t="s">
        <v>27</v>
      </c>
      <c r="F8" s="7">
        <v>96709.289999999979</v>
      </c>
      <c r="G8" s="7">
        <v>117.07</v>
      </c>
      <c r="H8" s="7">
        <v>2896120.7600000002</v>
      </c>
      <c r="I8" s="7">
        <v>1485530.1290000011</v>
      </c>
      <c r="J8" s="7">
        <v>128</v>
      </c>
      <c r="K8" s="7">
        <v>1</v>
      </c>
      <c r="M8">
        <f>YEAR(RecoleccionHuevo[[#This Row],[Fecha]])</f>
        <v>2020</v>
      </c>
      <c r="N8">
        <f>MONTH(RecoleccionHuevo[[#This Row],[Fecha]])</f>
        <v>5</v>
      </c>
      <c r="O8">
        <f>WEEKNUM(RecoleccionHuevo[[#This Row],[Fecha]],2)</f>
        <v>18</v>
      </c>
      <c r="P8" s="25">
        <v>43952</v>
      </c>
      <c r="Q8" t="s">
        <v>26</v>
      </c>
      <c r="R8" s="7">
        <v>107640</v>
      </c>
      <c r="S8" s="7">
        <v>6770.6100000000006</v>
      </c>
      <c r="T8" s="7">
        <v>299</v>
      </c>
      <c r="V8">
        <f>YEAR(NH[[#This Row],[Fecha]])</f>
        <v>2018</v>
      </c>
      <c r="W8">
        <f>MONTH(NH[[#This Row],[Fecha]])</f>
        <v>10</v>
      </c>
      <c r="X8">
        <f>WEEKNUM(NH[[#This Row],[Fecha]],2)</f>
        <v>40</v>
      </c>
      <c r="Y8" s="6">
        <v>43374</v>
      </c>
      <c r="Z8" s="9" t="s">
        <v>64</v>
      </c>
      <c r="AA8" s="9" t="s">
        <v>27</v>
      </c>
      <c r="AB8" s="9">
        <v>27.779999999999998</v>
      </c>
      <c r="AC8" s="9">
        <v>400.77199999999999</v>
      </c>
      <c r="AE8">
        <f>YEAR(MH[[#This Row],[Fecha]])</f>
        <v>2018</v>
      </c>
      <c r="AF8">
        <f>MONTH(MH[[#This Row],[Fecha]])</f>
        <v>5</v>
      </c>
      <c r="AG8">
        <f>WEEKNUM(MH[[#This Row],[Fecha]],2)</f>
        <v>22</v>
      </c>
      <c r="AH8" s="51">
        <v>43251</v>
      </c>
      <c r="AI8" s="52" t="s">
        <v>63</v>
      </c>
      <c r="AJ8" s="52" t="s">
        <v>72</v>
      </c>
      <c r="AK8" s="52">
        <v>11775</v>
      </c>
      <c r="AL8" s="73">
        <v>663293.1</v>
      </c>
      <c r="AN8">
        <f>YEAR(FH[[#This Row],[Fecha]])</f>
        <v>2018</v>
      </c>
      <c r="AO8">
        <f>MONTH(FH[[#This Row],[Fecha]])</f>
        <v>3</v>
      </c>
      <c r="AP8">
        <f>WEEKNUM(FH[[#This Row],[Fecha]],2)</f>
        <v>9</v>
      </c>
      <c r="AQ8" s="25">
        <v>43160</v>
      </c>
      <c r="AR8" t="s">
        <v>132</v>
      </c>
      <c r="AS8" t="s">
        <v>72</v>
      </c>
      <c r="AT8" t="s">
        <v>129</v>
      </c>
      <c r="AU8">
        <v>32</v>
      </c>
      <c r="AV8">
        <v>8952.9699999999993</v>
      </c>
    </row>
    <row r="9" spans="1:48" ht="15.6" x14ac:dyDescent="0.3">
      <c r="A9" s="5">
        <f>YEAR(VentaHuevo[[#This Row],[FECHA]])</f>
        <v>2018</v>
      </c>
      <c r="B9" s="5">
        <f>MONTH(VentaHuevo[[#This Row],[FECHA]])</f>
        <v>2</v>
      </c>
      <c r="C9" s="5">
        <f>WEEKNUM(VentaHuevo[[#This Row],[FECHA]],2)</f>
        <v>9</v>
      </c>
      <c r="D9" s="6">
        <v>43159</v>
      </c>
      <c r="E9" s="7" t="s">
        <v>29</v>
      </c>
      <c r="F9" s="7">
        <v>3285.2900000000004</v>
      </c>
      <c r="G9" s="7">
        <v>0</v>
      </c>
      <c r="H9" s="7">
        <v>98432.749999999985</v>
      </c>
      <c r="I9" s="7">
        <v>58696.983</v>
      </c>
      <c r="J9" s="7">
        <v>19</v>
      </c>
      <c r="K9" s="7">
        <v>0</v>
      </c>
      <c r="M9">
        <f>YEAR(RecoleccionHuevo[[#This Row],[Fecha]])</f>
        <v>2020</v>
      </c>
      <c r="N9">
        <f>MONTH(RecoleccionHuevo[[#This Row],[Fecha]])</f>
        <v>6</v>
      </c>
      <c r="O9">
        <f>WEEKNUM(RecoleccionHuevo[[#This Row],[Fecha]],2)</f>
        <v>23</v>
      </c>
      <c r="P9" s="25">
        <v>43983</v>
      </c>
      <c r="Q9" t="s">
        <v>26</v>
      </c>
      <c r="R9" s="7">
        <v>114480</v>
      </c>
      <c r="S9" s="7">
        <v>7113.0899999999992</v>
      </c>
      <c r="T9" s="7">
        <v>318</v>
      </c>
      <c r="V9">
        <f>YEAR(NH[[#This Row],[Fecha]])</f>
        <v>2018</v>
      </c>
      <c r="W9">
        <f>MONTH(NH[[#This Row],[Fecha]])</f>
        <v>1</v>
      </c>
      <c r="X9">
        <f>WEEKNUM(NH[[#This Row],[Fecha]],2)</f>
        <v>1</v>
      </c>
      <c r="Y9" s="6">
        <v>43101</v>
      </c>
      <c r="Z9" s="9" t="s">
        <v>65</v>
      </c>
      <c r="AA9" s="9" t="s">
        <v>25</v>
      </c>
      <c r="AB9" s="9">
        <v>12996</v>
      </c>
      <c r="AC9" s="9">
        <v>1.2999999999999999E-2</v>
      </c>
      <c r="AE9">
        <f>YEAR(MH[[#This Row],[Fecha]])</f>
        <v>2018</v>
      </c>
      <c r="AF9">
        <f>MONTH(MH[[#This Row],[Fecha]])</f>
        <v>7</v>
      </c>
      <c r="AG9">
        <f>WEEKNUM(MH[[#This Row],[Fecha]],2)</f>
        <v>31</v>
      </c>
      <c r="AH9" s="77">
        <v>43312</v>
      </c>
      <c r="AI9" s="75" t="s">
        <v>63</v>
      </c>
      <c r="AJ9" s="75" t="s">
        <v>72</v>
      </c>
      <c r="AK9" s="75">
        <v>240</v>
      </c>
      <c r="AL9" s="76">
        <v>0</v>
      </c>
      <c r="AN9">
        <f>YEAR(FH[[#This Row],[Fecha]])</f>
        <v>2018</v>
      </c>
      <c r="AO9">
        <f>MONTH(FH[[#This Row],[Fecha]])</f>
        <v>4</v>
      </c>
      <c r="AP9">
        <f>WEEKNUM(FH[[#This Row],[Fecha]],2)</f>
        <v>13</v>
      </c>
      <c r="AQ9" s="25">
        <v>43191</v>
      </c>
      <c r="AR9" t="s">
        <v>132</v>
      </c>
      <c r="AS9" t="s">
        <v>72</v>
      </c>
      <c r="AT9" t="s">
        <v>129</v>
      </c>
      <c r="AU9">
        <v>39</v>
      </c>
      <c r="AV9">
        <v>11873.98</v>
      </c>
    </row>
    <row r="10" spans="1:48" ht="15.6" x14ac:dyDescent="0.3">
      <c r="A10" s="5">
        <f>YEAR(VentaHuevo[[#This Row],[FECHA]])</f>
        <v>2018</v>
      </c>
      <c r="B10" s="5">
        <f>MONTH(VentaHuevo[[#This Row],[FECHA]])</f>
        <v>3</v>
      </c>
      <c r="C10" s="5">
        <f>WEEKNUM(VentaHuevo[[#This Row],[FECHA]],2)</f>
        <v>13</v>
      </c>
      <c r="D10" s="6">
        <v>43190</v>
      </c>
      <c r="E10" s="7" t="s">
        <v>25</v>
      </c>
      <c r="F10" s="7">
        <v>16839.490000000005</v>
      </c>
      <c r="G10" s="7">
        <v>0</v>
      </c>
      <c r="H10" s="7">
        <v>352999.7099999999</v>
      </c>
      <c r="I10" s="7">
        <v>284232.45199999999</v>
      </c>
      <c r="J10" s="7">
        <v>42</v>
      </c>
      <c r="K10" s="7">
        <v>0</v>
      </c>
      <c r="M10">
        <f>YEAR(RecoleccionHuevo[[#This Row],[Fecha]])</f>
        <v>2020</v>
      </c>
      <c r="N10">
        <f>MONTH(RecoleccionHuevo[[#This Row],[Fecha]])</f>
        <v>7</v>
      </c>
      <c r="O10">
        <f>WEEKNUM(RecoleccionHuevo[[#This Row],[Fecha]],2)</f>
        <v>27</v>
      </c>
      <c r="P10" s="25">
        <v>44013</v>
      </c>
      <c r="Q10" t="s">
        <v>26</v>
      </c>
      <c r="R10" s="7">
        <v>98280</v>
      </c>
      <c r="S10" s="7">
        <v>6079.54</v>
      </c>
      <c r="T10" s="7">
        <v>273</v>
      </c>
      <c r="V10">
        <f>YEAR(NH[[#This Row],[Fecha]])</f>
        <v>2018</v>
      </c>
      <c r="W10">
        <f>MONTH(NH[[#This Row],[Fecha]])</f>
        <v>5</v>
      </c>
      <c r="X10">
        <f>WEEKNUM(NH[[#This Row],[Fecha]],2)</f>
        <v>18</v>
      </c>
      <c r="Y10" s="6">
        <v>43221</v>
      </c>
      <c r="Z10" s="9" t="s">
        <v>65</v>
      </c>
      <c r="AA10" s="9" t="s">
        <v>25</v>
      </c>
      <c r="AB10" s="9">
        <v>10960</v>
      </c>
      <c r="AC10" s="9">
        <v>1.0999999999999999E-2</v>
      </c>
      <c r="AE10">
        <f>YEAR(MH[[#This Row],[Fecha]])</f>
        <v>2018</v>
      </c>
      <c r="AF10">
        <f>MONTH(MH[[#This Row],[Fecha]])</f>
        <v>8</v>
      </c>
      <c r="AG10">
        <f>WEEKNUM(MH[[#This Row],[Fecha]],2)</f>
        <v>35</v>
      </c>
      <c r="AH10" s="51">
        <v>43343</v>
      </c>
      <c r="AI10" s="52" t="s">
        <v>63</v>
      </c>
      <c r="AJ10" s="52" t="s">
        <v>72</v>
      </c>
      <c r="AK10" s="78">
        <v>40</v>
      </c>
      <c r="AL10" s="73">
        <v>0</v>
      </c>
      <c r="AN10">
        <f>YEAR(FH[[#This Row],[Fecha]])</f>
        <v>2018</v>
      </c>
      <c r="AO10">
        <f>MONTH(FH[[#This Row],[Fecha]])</f>
        <v>6</v>
      </c>
      <c r="AP10">
        <f>WEEKNUM(FH[[#This Row],[Fecha]],2)</f>
        <v>22</v>
      </c>
      <c r="AQ10" s="25">
        <v>43252</v>
      </c>
      <c r="AR10" t="s">
        <v>132</v>
      </c>
      <c r="AS10" t="s">
        <v>72</v>
      </c>
      <c r="AT10" t="s">
        <v>129</v>
      </c>
      <c r="AU10">
        <v>10</v>
      </c>
      <c r="AV10">
        <v>4844.25</v>
      </c>
    </row>
    <row r="11" spans="1:48" ht="15.6" x14ac:dyDescent="0.3">
      <c r="A11" s="5">
        <f>YEAR(VentaHuevo[[#This Row],[FECHA]])</f>
        <v>2018</v>
      </c>
      <c r="B11" s="5">
        <f>MONTH(VentaHuevo[[#This Row],[FECHA]])</f>
        <v>3</v>
      </c>
      <c r="C11" s="5">
        <f>WEEKNUM(VentaHuevo[[#This Row],[FECHA]],2)</f>
        <v>13</v>
      </c>
      <c r="D11" s="6">
        <v>43190</v>
      </c>
      <c r="E11" s="7" t="s">
        <v>27</v>
      </c>
      <c r="F11" s="7">
        <v>126665.64999999994</v>
      </c>
      <c r="G11" s="7">
        <v>1556.74</v>
      </c>
      <c r="H11" s="7">
        <v>3218906.5399999991</v>
      </c>
      <c r="I11" s="7">
        <v>2128676.7209999994</v>
      </c>
      <c r="J11" s="7">
        <v>198</v>
      </c>
      <c r="K11" s="7">
        <v>3</v>
      </c>
      <c r="M11">
        <f>YEAR(RecoleccionHuevo[[#This Row],[Fecha]])</f>
        <v>2020</v>
      </c>
      <c r="N11">
        <f>MONTH(RecoleccionHuevo[[#This Row],[Fecha]])</f>
        <v>8</v>
      </c>
      <c r="O11">
        <f>WEEKNUM(RecoleccionHuevo[[#This Row],[Fecha]],2)</f>
        <v>31</v>
      </c>
      <c r="P11" s="25">
        <v>44044</v>
      </c>
      <c r="Q11" t="s">
        <v>26</v>
      </c>
      <c r="R11" s="7">
        <v>108000</v>
      </c>
      <c r="S11" s="7">
        <v>6644.53</v>
      </c>
      <c r="T11" s="7">
        <v>300</v>
      </c>
      <c r="V11">
        <f>YEAR(NH[[#This Row],[Fecha]])</f>
        <v>2018</v>
      </c>
      <c r="W11">
        <f>MONTH(NH[[#This Row],[Fecha]])</f>
        <v>9</v>
      </c>
      <c r="X11">
        <f>WEEKNUM(NH[[#This Row],[Fecha]],2)</f>
        <v>35</v>
      </c>
      <c r="Y11" s="6">
        <v>43344</v>
      </c>
      <c r="Z11" s="9" t="s">
        <v>65</v>
      </c>
      <c r="AA11" s="9" t="s">
        <v>25</v>
      </c>
      <c r="AB11" s="9">
        <v>12200</v>
      </c>
      <c r="AC11" s="9">
        <v>1.2E-2</v>
      </c>
      <c r="AE11">
        <f>YEAR(MH[[#This Row],[Fecha]])</f>
        <v>2018</v>
      </c>
      <c r="AF11">
        <f>MONTH(MH[[#This Row],[Fecha]])</f>
        <v>11</v>
      </c>
      <c r="AG11">
        <f>WEEKNUM(MH[[#This Row],[Fecha]],2)</f>
        <v>45</v>
      </c>
      <c r="AH11" s="77">
        <v>43410</v>
      </c>
      <c r="AI11" s="75" t="s">
        <v>63</v>
      </c>
      <c r="AJ11" s="75" t="s">
        <v>72</v>
      </c>
      <c r="AK11" s="79">
        <v>110</v>
      </c>
      <c r="AL11" s="76">
        <v>0</v>
      </c>
      <c r="AN11">
        <f>YEAR(FH[[#This Row],[Fecha]])</f>
        <v>2018</v>
      </c>
      <c r="AO11">
        <f>MONTH(FH[[#This Row],[Fecha]])</f>
        <v>7</v>
      </c>
      <c r="AP11">
        <f>WEEKNUM(FH[[#This Row],[Fecha]],2)</f>
        <v>26</v>
      </c>
      <c r="AQ11" s="25">
        <v>43282</v>
      </c>
      <c r="AR11" t="s">
        <v>132</v>
      </c>
      <c r="AS11" t="s">
        <v>72</v>
      </c>
      <c r="AT11" t="s">
        <v>129</v>
      </c>
      <c r="AU11">
        <v>50</v>
      </c>
      <c r="AV11">
        <v>7995.1699999999992</v>
      </c>
    </row>
    <row r="12" spans="1:48" ht="15.6" x14ac:dyDescent="0.3">
      <c r="A12" s="5">
        <f>YEAR(VentaHuevo[[#This Row],[FECHA]])</f>
        <v>2018</v>
      </c>
      <c r="B12" s="5">
        <f>MONTH(VentaHuevo[[#This Row],[FECHA]])</f>
        <v>3</v>
      </c>
      <c r="C12" s="5">
        <f>WEEKNUM(VentaHuevo[[#This Row],[FECHA]],2)</f>
        <v>13</v>
      </c>
      <c r="D12" s="6">
        <v>43190</v>
      </c>
      <c r="E12" s="7" t="s">
        <v>29</v>
      </c>
      <c r="F12" s="7">
        <v>3071.9799999999996</v>
      </c>
      <c r="G12" s="7">
        <v>657.01</v>
      </c>
      <c r="H12" s="7">
        <v>64894.19000000001</v>
      </c>
      <c r="I12" s="7">
        <v>42275.93099999999</v>
      </c>
      <c r="J12" s="7">
        <v>20</v>
      </c>
      <c r="K12" s="7">
        <v>4</v>
      </c>
      <c r="M12">
        <f>YEAR(RecoleccionHuevo[[#This Row],[Fecha]])</f>
        <v>2020</v>
      </c>
      <c r="N12">
        <f>MONTH(RecoleccionHuevo[[#This Row],[Fecha]])</f>
        <v>9</v>
      </c>
      <c r="O12">
        <f>WEEKNUM(RecoleccionHuevo[[#This Row],[Fecha]],2)</f>
        <v>36</v>
      </c>
      <c r="P12" s="25">
        <v>44075</v>
      </c>
      <c r="Q12" t="s">
        <v>26</v>
      </c>
      <c r="R12" s="7">
        <v>80640</v>
      </c>
      <c r="S12" s="7">
        <v>5108.21</v>
      </c>
      <c r="T12" s="7">
        <v>224</v>
      </c>
      <c r="V12">
        <f>YEAR(NH[[#This Row],[Fecha]])</f>
        <v>2018</v>
      </c>
      <c r="W12">
        <f>MONTH(NH[[#This Row],[Fecha]])</f>
        <v>2</v>
      </c>
      <c r="X12">
        <f>WEEKNUM(NH[[#This Row],[Fecha]],2)</f>
        <v>5</v>
      </c>
      <c r="Y12" s="6">
        <v>43132</v>
      </c>
      <c r="Z12" s="9" t="s">
        <v>66</v>
      </c>
      <c r="AA12" s="9" t="s">
        <v>25</v>
      </c>
      <c r="AB12" s="9">
        <v>630</v>
      </c>
      <c r="AC12" s="9">
        <v>1E-3</v>
      </c>
      <c r="AE12">
        <f>YEAR(MH[[#This Row],[Fecha]])</f>
        <v>2018</v>
      </c>
      <c r="AF12">
        <f>MONTH(MH[[#This Row],[Fecha]])</f>
        <v>11</v>
      </c>
      <c r="AG12">
        <f>WEEKNUM(MH[[#This Row],[Fecha]],2)</f>
        <v>48</v>
      </c>
      <c r="AH12" s="51">
        <v>43434</v>
      </c>
      <c r="AI12" s="52" t="s">
        <v>63</v>
      </c>
      <c r="AJ12" s="52" t="s">
        <v>72</v>
      </c>
      <c r="AK12" s="78">
        <v>60</v>
      </c>
      <c r="AL12" s="73">
        <v>0</v>
      </c>
      <c r="AN12">
        <f>YEAR(FH[[#This Row],[Fecha]])</f>
        <v>2018</v>
      </c>
      <c r="AO12">
        <f>MONTH(FH[[#This Row],[Fecha]])</f>
        <v>8</v>
      </c>
      <c r="AP12">
        <f>WEEKNUM(FH[[#This Row],[Fecha]],2)</f>
        <v>31</v>
      </c>
      <c r="AQ12" s="25">
        <v>43313</v>
      </c>
      <c r="AR12" t="s">
        <v>132</v>
      </c>
      <c r="AS12" t="s">
        <v>72</v>
      </c>
      <c r="AT12" t="s">
        <v>129</v>
      </c>
      <c r="AU12">
        <v>42</v>
      </c>
      <c r="AV12">
        <v>18454.669999999998</v>
      </c>
    </row>
    <row r="13" spans="1:48" ht="15.6" x14ac:dyDescent="0.3">
      <c r="A13" s="5">
        <f>YEAR(VentaHuevo[[#This Row],[FECHA]])</f>
        <v>2018</v>
      </c>
      <c r="B13" s="5">
        <f>MONTH(VentaHuevo[[#This Row],[FECHA]])</f>
        <v>4</v>
      </c>
      <c r="C13" s="5">
        <f>WEEKNUM(VentaHuevo[[#This Row],[FECHA]],2)</f>
        <v>18</v>
      </c>
      <c r="D13" s="6">
        <v>43220</v>
      </c>
      <c r="E13" s="7" t="s">
        <v>25</v>
      </c>
      <c r="F13" s="7">
        <v>12607.45</v>
      </c>
      <c r="G13" s="7">
        <v>195.8</v>
      </c>
      <c r="H13" s="7">
        <v>249497.22000000006</v>
      </c>
      <c r="I13" s="7">
        <v>182358.51399999997</v>
      </c>
      <c r="J13" s="7">
        <v>45</v>
      </c>
      <c r="K13" s="7">
        <v>2</v>
      </c>
      <c r="M13">
        <f>YEAR(RecoleccionHuevo[[#This Row],[Fecha]])</f>
        <v>2020</v>
      </c>
      <c r="N13">
        <f>MONTH(RecoleccionHuevo[[#This Row],[Fecha]])</f>
        <v>10</v>
      </c>
      <c r="O13">
        <f>WEEKNUM(RecoleccionHuevo[[#This Row],[Fecha]],2)</f>
        <v>40</v>
      </c>
      <c r="P13" s="25">
        <v>44105</v>
      </c>
      <c r="Q13" t="s">
        <v>26</v>
      </c>
      <c r="R13" s="7">
        <v>75960</v>
      </c>
      <c r="S13" s="7">
        <v>4868.33</v>
      </c>
      <c r="T13" s="7">
        <v>211</v>
      </c>
      <c r="V13">
        <f>YEAR(NH[[#This Row],[Fecha]])</f>
        <v>2018</v>
      </c>
      <c r="W13">
        <f>MONTH(NH[[#This Row],[Fecha]])</f>
        <v>4</v>
      </c>
      <c r="X13">
        <f>WEEKNUM(NH[[#This Row],[Fecha]],2)</f>
        <v>13</v>
      </c>
      <c r="Y13" s="6">
        <v>43191</v>
      </c>
      <c r="Z13" s="9" t="s">
        <v>67</v>
      </c>
      <c r="AA13" s="9" t="s">
        <v>25</v>
      </c>
      <c r="AB13" s="9">
        <v>50</v>
      </c>
      <c r="AC13" s="9">
        <v>0</v>
      </c>
      <c r="AE13">
        <f>YEAR(MH[[#This Row],[Fecha]])</f>
        <v>2018</v>
      </c>
      <c r="AF13">
        <f>MONTH(MH[[#This Row],[Fecha]])</f>
        <v>2</v>
      </c>
      <c r="AG13">
        <f>WEEKNUM(MH[[#This Row],[Fecha]],2)</f>
        <v>9</v>
      </c>
      <c r="AH13" s="77">
        <v>43159</v>
      </c>
      <c r="AI13" s="75" t="s">
        <v>63</v>
      </c>
      <c r="AJ13" s="75" t="s">
        <v>73</v>
      </c>
      <c r="AK13" s="79">
        <v>195</v>
      </c>
      <c r="AL13" s="76">
        <v>0</v>
      </c>
      <c r="AN13">
        <f>YEAR(FH[[#This Row],[Fecha]])</f>
        <v>2018</v>
      </c>
      <c r="AO13">
        <f>MONTH(FH[[#This Row],[Fecha]])</f>
        <v>9</v>
      </c>
      <c r="AP13">
        <f>WEEKNUM(FH[[#This Row],[Fecha]],2)</f>
        <v>35</v>
      </c>
      <c r="AQ13" s="25">
        <v>43344</v>
      </c>
      <c r="AR13" t="s">
        <v>132</v>
      </c>
      <c r="AS13" t="s">
        <v>72</v>
      </c>
      <c r="AT13" t="s">
        <v>129</v>
      </c>
      <c r="AU13">
        <v>45</v>
      </c>
      <c r="AV13">
        <v>23349.41</v>
      </c>
    </row>
    <row r="14" spans="1:48" ht="15.6" x14ac:dyDescent="0.3">
      <c r="A14" s="5">
        <f>YEAR(VentaHuevo[[#This Row],[FECHA]])</f>
        <v>2018</v>
      </c>
      <c r="B14" s="5">
        <f>MONTH(VentaHuevo[[#This Row],[FECHA]])</f>
        <v>4</v>
      </c>
      <c r="C14" s="5">
        <f>WEEKNUM(VentaHuevo[[#This Row],[FECHA]],2)</f>
        <v>18</v>
      </c>
      <c r="D14" s="6">
        <v>43220</v>
      </c>
      <c r="E14" s="7" t="s">
        <v>27</v>
      </c>
      <c r="F14" s="7">
        <v>100740.32999999999</v>
      </c>
      <c r="G14" s="7">
        <v>535.48</v>
      </c>
      <c r="H14" s="7">
        <v>2270840.9500000007</v>
      </c>
      <c r="I14" s="7">
        <v>1561162.7949999992</v>
      </c>
      <c r="J14" s="7">
        <v>160</v>
      </c>
      <c r="K14" s="7">
        <v>2</v>
      </c>
      <c r="M14">
        <f>YEAR(RecoleccionHuevo[[#This Row],[Fecha]])</f>
        <v>2020</v>
      </c>
      <c r="N14">
        <f>MONTH(RecoleccionHuevo[[#This Row],[Fecha]])</f>
        <v>1</v>
      </c>
      <c r="O14">
        <f>WEEKNUM(RecoleccionHuevo[[#This Row],[Fecha]],2)</f>
        <v>1</v>
      </c>
      <c r="P14" s="25">
        <v>43831</v>
      </c>
      <c r="Q14" t="s">
        <v>28</v>
      </c>
      <c r="R14" s="7">
        <v>369000</v>
      </c>
      <c r="S14" s="7">
        <v>24279.8</v>
      </c>
      <c r="T14" s="7">
        <v>1025</v>
      </c>
      <c r="V14">
        <f>YEAR(NH[[#This Row],[Fecha]])</f>
        <v>2019</v>
      </c>
      <c r="W14">
        <f>MONTH(NH[[#This Row],[Fecha]])</f>
        <v>10</v>
      </c>
      <c r="X14">
        <f>WEEKNUM(NH[[#This Row],[Fecha]],2)</f>
        <v>40</v>
      </c>
      <c r="Y14" s="6">
        <v>43739</v>
      </c>
      <c r="Z14" s="9" t="s">
        <v>63</v>
      </c>
      <c r="AA14" s="9" t="s">
        <v>73</v>
      </c>
      <c r="AB14" s="9">
        <v>1</v>
      </c>
      <c r="AC14" s="9">
        <v>15228.64</v>
      </c>
      <c r="AE14">
        <f>YEAR(MH[[#This Row],[Fecha]])</f>
        <v>2018</v>
      </c>
      <c r="AF14">
        <f>MONTH(MH[[#This Row],[Fecha]])</f>
        <v>3</v>
      </c>
      <c r="AG14">
        <f>WEEKNUM(MH[[#This Row],[Fecha]],2)</f>
        <v>13</v>
      </c>
      <c r="AH14" s="51">
        <v>43190</v>
      </c>
      <c r="AI14" s="52" t="s">
        <v>63</v>
      </c>
      <c r="AJ14" s="52" t="s">
        <v>73</v>
      </c>
      <c r="AK14" s="78">
        <v>265</v>
      </c>
      <c r="AL14" s="73">
        <v>0</v>
      </c>
      <c r="AN14">
        <f>YEAR(FH[[#This Row],[Fecha]])</f>
        <v>2018</v>
      </c>
      <c r="AO14">
        <f>MONTH(FH[[#This Row],[Fecha]])</f>
        <v>10</v>
      </c>
      <c r="AP14">
        <f>WEEKNUM(FH[[#This Row],[Fecha]],2)</f>
        <v>40</v>
      </c>
      <c r="AQ14" s="25">
        <v>43374</v>
      </c>
      <c r="AR14" t="s">
        <v>132</v>
      </c>
      <c r="AS14" t="s">
        <v>72</v>
      </c>
      <c r="AT14" t="s">
        <v>129</v>
      </c>
      <c r="AU14">
        <v>52</v>
      </c>
      <c r="AV14">
        <v>15050.25</v>
      </c>
    </row>
    <row r="15" spans="1:48" ht="15.6" x14ac:dyDescent="0.3">
      <c r="A15" s="5">
        <f>YEAR(VentaHuevo[[#This Row],[FECHA]])</f>
        <v>2018</v>
      </c>
      <c r="B15" s="5">
        <f>MONTH(VentaHuevo[[#This Row],[FECHA]])</f>
        <v>4</v>
      </c>
      <c r="C15" s="5">
        <f>WEEKNUM(VentaHuevo[[#This Row],[FECHA]],2)</f>
        <v>18</v>
      </c>
      <c r="D15" s="6">
        <v>43220</v>
      </c>
      <c r="E15" s="7" t="s">
        <v>29</v>
      </c>
      <c r="F15" s="7">
        <v>821.34999999999991</v>
      </c>
      <c r="G15" s="7">
        <v>303.27999999999997</v>
      </c>
      <c r="H15" s="7">
        <v>11908.619999999999</v>
      </c>
      <c r="I15" s="7">
        <v>47041.873</v>
      </c>
      <c r="J15" s="7">
        <v>9</v>
      </c>
      <c r="K15" s="7">
        <v>2</v>
      </c>
      <c r="M15">
        <f>YEAR(RecoleccionHuevo[[#This Row],[Fecha]])</f>
        <v>2020</v>
      </c>
      <c r="N15">
        <f>MONTH(RecoleccionHuevo[[#This Row],[Fecha]])</f>
        <v>2</v>
      </c>
      <c r="O15">
        <f>WEEKNUM(RecoleccionHuevo[[#This Row],[Fecha]],2)</f>
        <v>5</v>
      </c>
      <c r="P15" s="25">
        <v>43862</v>
      </c>
      <c r="Q15" t="s">
        <v>28</v>
      </c>
      <c r="R15" s="7">
        <v>313920</v>
      </c>
      <c r="S15" s="7">
        <v>20783.149999999998</v>
      </c>
      <c r="T15" s="7">
        <v>872</v>
      </c>
      <c r="V15">
        <f>YEAR(NH[[#This Row],[Fecha]])</f>
        <v>2019</v>
      </c>
      <c r="W15">
        <f>MONTH(NH[[#This Row],[Fecha]])</f>
        <v>6</v>
      </c>
      <c r="X15">
        <f>WEEKNUM(NH[[#This Row],[Fecha]],2)</f>
        <v>22</v>
      </c>
      <c r="Y15" s="6">
        <v>43617</v>
      </c>
      <c r="Z15" s="9" t="s">
        <v>63</v>
      </c>
      <c r="AA15" s="9" t="s">
        <v>75</v>
      </c>
      <c r="AB15" s="9">
        <v>15450</v>
      </c>
      <c r="AC15" s="9">
        <v>910777.5</v>
      </c>
      <c r="AE15">
        <f>YEAR(MH[[#This Row],[Fecha]])</f>
        <v>2018</v>
      </c>
      <c r="AF15">
        <f>MONTH(MH[[#This Row],[Fecha]])</f>
        <v>5</v>
      </c>
      <c r="AG15">
        <f>WEEKNUM(MH[[#This Row],[Fecha]],2)</f>
        <v>22</v>
      </c>
      <c r="AH15" s="77">
        <v>43251</v>
      </c>
      <c r="AI15" s="75" t="s">
        <v>63</v>
      </c>
      <c r="AJ15" s="75" t="s">
        <v>73</v>
      </c>
      <c r="AK15" s="79">
        <v>190</v>
      </c>
      <c r="AL15" s="76">
        <v>0</v>
      </c>
      <c r="AN15">
        <f>YEAR(FH[[#This Row],[Fecha]])</f>
        <v>2018</v>
      </c>
      <c r="AO15">
        <f>MONTH(FH[[#This Row],[Fecha]])</f>
        <v>11</v>
      </c>
      <c r="AP15">
        <f>WEEKNUM(FH[[#This Row],[Fecha]],2)</f>
        <v>44</v>
      </c>
      <c r="AQ15" s="25">
        <v>43405</v>
      </c>
      <c r="AR15" t="s">
        <v>132</v>
      </c>
      <c r="AS15" t="s">
        <v>72</v>
      </c>
      <c r="AT15" t="s">
        <v>129</v>
      </c>
      <c r="AU15">
        <v>48</v>
      </c>
      <c r="AV15">
        <v>15407.68</v>
      </c>
    </row>
    <row r="16" spans="1:48" ht="15.6" x14ac:dyDescent="0.3">
      <c r="A16" s="5">
        <f>YEAR(VentaHuevo[[#This Row],[FECHA]])</f>
        <v>2018</v>
      </c>
      <c r="B16" s="5">
        <f>MONTH(VentaHuevo[[#This Row],[FECHA]])</f>
        <v>5</v>
      </c>
      <c r="C16" s="5">
        <f>WEEKNUM(VentaHuevo[[#This Row],[FECHA]],2)</f>
        <v>22</v>
      </c>
      <c r="D16" s="6">
        <v>43251</v>
      </c>
      <c r="E16" s="7" t="s">
        <v>25</v>
      </c>
      <c r="F16" s="7">
        <v>9107.7909999999993</v>
      </c>
      <c r="G16" s="7">
        <v>362.46099999999996</v>
      </c>
      <c r="H16" s="7">
        <v>135411.96999999997</v>
      </c>
      <c r="I16" s="7">
        <v>146280.22699999996</v>
      </c>
      <c r="J16" s="7">
        <v>43</v>
      </c>
      <c r="K16" s="7">
        <v>3</v>
      </c>
      <c r="M16">
        <f>YEAR(RecoleccionHuevo[[#This Row],[Fecha]])</f>
        <v>2020</v>
      </c>
      <c r="N16">
        <f>MONTH(RecoleccionHuevo[[#This Row],[Fecha]])</f>
        <v>3</v>
      </c>
      <c r="O16">
        <f>WEEKNUM(RecoleccionHuevo[[#This Row],[Fecha]],2)</f>
        <v>9</v>
      </c>
      <c r="P16" s="25">
        <v>43891</v>
      </c>
      <c r="Q16" t="s">
        <v>28</v>
      </c>
      <c r="R16" s="7">
        <v>346320</v>
      </c>
      <c r="S16" s="7">
        <v>22223.7</v>
      </c>
      <c r="T16" s="7">
        <v>962</v>
      </c>
      <c r="V16">
        <f>YEAR(NH[[#This Row],[Fecha]])</f>
        <v>2019</v>
      </c>
      <c r="W16">
        <f>MONTH(NH[[#This Row],[Fecha]])</f>
        <v>10</v>
      </c>
      <c r="X16">
        <f>WEEKNUM(NH[[#This Row],[Fecha]],2)</f>
        <v>40</v>
      </c>
      <c r="Y16" s="6">
        <v>43739</v>
      </c>
      <c r="Z16" s="9" t="s">
        <v>63</v>
      </c>
      <c r="AA16" s="9" t="s">
        <v>76</v>
      </c>
      <c r="AB16" s="9">
        <v>15300</v>
      </c>
      <c r="AC16" s="9">
        <v>957045.6</v>
      </c>
      <c r="AE16">
        <f>YEAR(MH[[#This Row],[Fecha]])</f>
        <v>2018</v>
      </c>
      <c r="AF16">
        <f>MONTH(MH[[#This Row],[Fecha]])</f>
        <v>6</v>
      </c>
      <c r="AG16">
        <f>WEEKNUM(MH[[#This Row],[Fecha]],2)</f>
        <v>26</v>
      </c>
      <c r="AH16" s="51">
        <v>43281</v>
      </c>
      <c r="AI16" s="52" t="s">
        <v>63</v>
      </c>
      <c r="AJ16" s="52" t="s">
        <v>73</v>
      </c>
      <c r="AK16" s="78">
        <v>215</v>
      </c>
      <c r="AL16" s="73">
        <v>0</v>
      </c>
      <c r="AN16">
        <f>YEAR(FH[[#This Row],[Fecha]])</f>
        <v>2018</v>
      </c>
      <c r="AO16">
        <f>MONTH(FH[[#This Row],[Fecha]])</f>
        <v>12</v>
      </c>
      <c r="AP16">
        <f>WEEKNUM(FH[[#This Row],[Fecha]],2)</f>
        <v>48</v>
      </c>
      <c r="AQ16" s="25">
        <v>43435</v>
      </c>
      <c r="AR16" t="s">
        <v>132</v>
      </c>
      <c r="AS16" t="s">
        <v>72</v>
      </c>
      <c r="AT16" t="s">
        <v>129</v>
      </c>
      <c r="AU16">
        <v>58</v>
      </c>
      <c r="AV16">
        <v>22743.67</v>
      </c>
    </row>
    <row r="17" spans="1:48" ht="15.6" x14ac:dyDescent="0.3">
      <c r="A17" s="5">
        <f>YEAR(VentaHuevo[[#This Row],[FECHA]])</f>
        <v>2018</v>
      </c>
      <c r="B17" s="5">
        <f>MONTH(VentaHuevo[[#This Row],[FECHA]])</f>
        <v>5</v>
      </c>
      <c r="C17" s="5">
        <f>WEEKNUM(VentaHuevo[[#This Row],[FECHA]],2)</f>
        <v>22</v>
      </c>
      <c r="D17" s="6">
        <v>43251</v>
      </c>
      <c r="E17" s="7" t="s">
        <v>27</v>
      </c>
      <c r="F17" s="7">
        <v>109120.42000000003</v>
      </c>
      <c r="G17" s="7">
        <v>388.56</v>
      </c>
      <c r="H17" s="7">
        <v>1970823.8599999999</v>
      </c>
      <c r="I17" s="7">
        <v>1887987.9079999998</v>
      </c>
      <c r="J17" s="7">
        <v>174</v>
      </c>
      <c r="K17" s="7">
        <v>2</v>
      </c>
      <c r="M17">
        <f>YEAR(RecoleccionHuevo[[#This Row],[Fecha]])</f>
        <v>2020</v>
      </c>
      <c r="N17">
        <f>MONTH(RecoleccionHuevo[[#This Row],[Fecha]])</f>
        <v>4</v>
      </c>
      <c r="O17">
        <f>WEEKNUM(RecoleccionHuevo[[#This Row],[Fecha]],2)</f>
        <v>14</v>
      </c>
      <c r="P17" s="25">
        <v>43922</v>
      </c>
      <c r="Q17" t="s">
        <v>28</v>
      </c>
      <c r="R17" s="7">
        <v>322200</v>
      </c>
      <c r="S17" s="7">
        <v>20305.289999999994</v>
      </c>
      <c r="T17" s="7">
        <v>895</v>
      </c>
      <c r="V17">
        <f>YEAR(NH[[#This Row],[Fecha]])</f>
        <v>2019</v>
      </c>
      <c r="W17">
        <f>MONTH(NH[[#This Row],[Fecha]])</f>
        <v>8</v>
      </c>
      <c r="X17">
        <f>WEEKNUM(NH[[#This Row],[Fecha]],2)</f>
        <v>31</v>
      </c>
      <c r="Y17" s="6">
        <v>43678</v>
      </c>
      <c r="Z17" s="9" t="s">
        <v>63</v>
      </c>
      <c r="AA17" s="9" t="s">
        <v>77</v>
      </c>
      <c r="AB17" s="9">
        <v>1</v>
      </c>
      <c r="AC17" s="9">
        <v>61.51</v>
      </c>
      <c r="AE17">
        <f>YEAR(MH[[#This Row],[Fecha]])</f>
        <v>2018</v>
      </c>
      <c r="AF17">
        <f>MONTH(MH[[#This Row],[Fecha]])</f>
        <v>7</v>
      </c>
      <c r="AG17">
        <f>WEEKNUM(MH[[#This Row],[Fecha]],2)</f>
        <v>31</v>
      </c>
      <c r="AH17" s="77">
        <v>43312</v>
      </c>
      <c r="AI17" s="75" t="s">
        <v>63</v>
      </c>
      <c r="AJ17" s="75" t="s">
        <v>73</v>
      </c>
      <c r="AK17" s="79">
        <v>160</v>
      </c>
      <c r="AL17" s="76">
        <v>0</v>
      </c>
      <c r="AN17">
        <f>YEAR(FH[[#This Row],[Fecha]])</f>
        <v>2019</v>
      </c>
      <c r="AO17">
        <f>MONTH(FH[[#This Row],[Fecha]])</f>
        <v>1</v>
      </c>
      <c r="AP17">
        <f>WEEKNUM(FH[[#This Row],[Fecha]],2)</f>
        <v>1</v>
      </c>
      <c r="AQ17" s="25">
        <v>43466</v>
      </c>
      <c r="AR17" t="s">
        <v>132</v>
      </c>
      <c r="AS17" t="s">
        <v>72</v>
      </c>
      <c r="AT17" t="s">
        <v>129</v>
      </c>
      <c r="AU17">
        <v>45</v>
      </c>
      <c r="AV17">
        <v>27349.390000000003</v>
      </c>
    </row>
    <row r="18" spans="1:48" ht="15.6" x14ac:dyDescent="0.3">
      <c r="A18" s="5">
        <f>YEAR(VentaHuevo[[#This Row],[FECHA]])</f>
        <v>2018</v>
      </c>
      <c r="B18" s="5">
        <f>MONTH(VentaHuevo[[#This Row],[FECHA]])</f>
        <v>5</v>
      </c>
      <c r="C18" s="5">
        <f>WEEKNUM(VentaHuevo[[#This Row],[FECHA]],2)</f>
        <v>22</v>
      </c>
      <c r="D18" s="6">
        <v>43251</v>
      </c>
      <c r="E18" s="7" t="s">
        <v>29</v>
      </c>
      <c r="F18" s="7">
        <v>3484.22</v>
      </c>
      <c r="G18" s="7">
        <v>46.39</v>
      </c>
      <c r="H18" s="7">
        <v>62416.210000000006</v>
      </c>
      <c r="I18" s="7">
        <v>66811.982000000004</v>
      </c>
      <c r="J18" s="7">
        <v>23</v>
      </c>
      <c r="K18" s="7">
        <v>1</v>
      </c>
      <c r="M18">
        <f>YEAR(RecoleccionHuevo[[#This Row],[Fecha]])</f>
        <v>2020</v>
      </c>
      <c r="N18">
        <f>MONTH(RecoleccionHuevo[[#This Row],[Fecha]])</f>
        <v>5</v>
      </c>
      <c r="O18">
        <f>WEEKNUM(RecoleccionHuevo[[#This Row],[Fecha]],2)</f>
        <v>18</v>
      </c>
      <c r="P18" s="25">
        <v>43952</v>
      </c>
      <c r="Q18" t="s">
        <v>28</v>
      </c>
      <c r="R18" s="7">
        <v>259920</v>
      </c>
      <c r="S18" s="7">
        <v>17088.46</v>
      </c>
      <c r="T18" s="7">
        <v>721</v>
      </c>
      <c r="V18">
        <f>YEAR(NH[[#This Row],[Fecha]])</f>
        <v>2019</v>
      </c>
      <c r="W18">
        <f>MONTH(NH[[#This Row],[Fecha]])</f>
        <v>4</v>
      </c>
      <c r="X18">
        <f>WEEKNUM(NH[[#This Row],[Fecha]],2)</f>
        <v>14</v>
      </c>
      <c r="Y18" s="6">
        <v>43556</v>
      </c>
      <c r="Z18" s="9" t="s">
        <v>63</v>
      </c>
      <c r="AA18" s="9" t="s">
        <v>78</v>
      </c>
      <c r="AB18" s="9">
        <v>5070</v>
      </c>
      <c r="AC18" s="9">
        <v>423882.42</v>
      </c>
      <c r="AE18">
        <f>YEAR(MH[[#This Row],[Fecha]])</f>
        <v>2018</v>
      </c>
      <c r="AF18">
        <f>MONTH(MH[[#This Row],[Fecha]])</f>
        <v>8</v>
      </c>
      <c r="AG18">
        <f>WEEKNUM(MH[[#This Row],[Fecha]],2)</f>
        <v>35</v>
      </c>
      <c r="AH18" s="51">
        <v>43343</v>
      </c>
      <c r="AI18" s="52" t="s">
        <v>63</v>
      </c>
      <c r="AJ18" s="52" t="s">
        <v>73</v>
      </c>
      <c r="AK18" s="78">
        <v>145</v>
      </c>
      <c r="AL18" s="73">
        <v>0</v>
      </c>
      <c r="AN18">
        <f>YEAR(FH[[#This Row],[Fecha]])</f>
        <v>2019</v>
      </c>
      <c r="AO18">
        <f>MONTH(FH[[#This Row],[Fecha]])</f>
        <v>2</v>
      </c>
      <c r="AP18">
        <f>WEEKNUM(FH[[#This Row],[Fecha]],2)</f>
        <v>5</v>
      </c>
      <c r="AQ18" s="25">
        <v>43497</v>
      </c>
      <c r="AR18" t="s">
        <v>132</v>
      </c>
      <c r="AS18" t="s">
        <v>72</v>
      </c>
      <c r="AT18" t="s">
        <v>129</v>
      </c>
      <c r="AU18">
        <v>45</v>
      </c>
      <c r="AV18">
        <v>36015.54</v>
      </c>
    </row>
    <row r="19" spans="1:48" ht="15.6" x14ac:dyDescent="0.3">
      <c r="A19" s="5">
        <f>YEAR(VentaHuevo[[#This Row],[FECHA]])</f>
        <v>2018</v>
      </c>
      <c r="B19" s="5">
        <f>MONTH(VentaHuevo[[#This Row],[FECHA]])</f>
        <v>6</v>
      </c>
      <c r="C19" s="5">
        <f>WEEKNUM(VentaHuevo[[#This Row],[FECHA]],2)</f>
        <v>26</v>
      </c>
      <c r="D19" s="6">
        <v>43281</v>
      </c>
      <c r="E19" s="7" t="s">
        <v>25</v>
      </c>
      <c r="F19" s="7">
        <v>5922.7999999999993</v>
      </c>
      <c r="G19" s="7">
        <v>0</v>
      </c>
      <c r="H19" s="7">
        <v>71622.000000000015</v>
      </c>
      <c r="I19" s="7">
        <v>101559.849</v>
      </c>
      <c r="J19" s="7">
        <v>27</v>
      </c>
      <c r="K19" s="7">
        <v>0</v>
      </c>
      <c r="M19">
        <f>YEAR(RecoleccionHuevo[[#This Row],[Fecha]])</f>
        <v>2020</v>
      </c>
      <c r="N19">
        <f>MONTH(RecoleccionHuevo[[#This Row],[Fecha]])</f>
        <v>6</v>
      </c>
      <c r="O19">
        <f>WEEKNUM(RecoleccionHuevo[[#This Row],[Fecha]],2)</f>
        <v>23</v>
      </c>
      <c r="P19" s="25">
        <v>43983</v>
      </c>
      <c r="Q19" t="s">
        <v>28</v>
      </c>
      <c r="R19" s="7">
        <v>301320</v>
      </c>
      <c r="S19" s="7">
        <v>18683.87</v>
      </c>
      <c r="T19" s="7">
        <v>837</v>
      </c>
      <c r="V19">
        <f>YEAR(NH[[#This Row],[Fecha]])</f>
        <v>2019</v>
      </c>
      <c r="W19">
        <f>MONTH(NH[[#This Row],[Fecha]])</f>
        <v>2</v>
      </c>
      <c r="X19">
        <f>WEEKNUM(NH[[#This Row],[Fecha]],2)</f>
        <v>5</v>
      </c>
      <c r="Y19" s="6">
        <v>43497</v>
      </c>
      <c r="Z19" s="9" t="s">
        <v>65</v>
      </c>
      <c r="AA19" s="9" t="s">
        <v>25</v>
      </c>
      <c r="AB19" s="9">
        <v>3946</v>
      </c>
      <c r="AC19" s="9">
        <v>4.0000000000000001E-3</v>
      </c>
      <c r="AE19">
        <f>YEAR(MH[[#This Row],[Fecha]])</f>
        <v>2018</v>
      </c>
      <c r="AF19">
        <f>MONTH(MH[[#This Row],[Fecha]])</f>
        <v>9</v>
      </c>
      <c r="AG19">
        <f>WEEKNUM(MH[[#This Row],[Fecha]],2)</f>
        <v>38</v>
      </c>
      <c r="AH19" s="77">
        <v>43365</v>
      </c>
      <c r="AI19" s="75" t="s">
        <v>63</v>
      </c>
      <c r="AJ19" s="75" t="s">
        <v>73</v>
      </c>
      <c r="AK19" s="80">
        <v>12040</v>
      </c>
      <c r="AL19" s="76">
        <v>726727.6</v>
      </c>
      <c r="AN19">
        <f>YEAR(FH[[#This Row],[Fecha]])</f>
        <v>2019</v>
      </c>
      <c r="AO19">
        <f>MONTH(FH[[#This Row],[Fecha]])</f>
        <v>3</v>
      </c>
      <c r="AP19">
        <f>WEEKNUM(FH[[#This Row],[Fecha]],2)</f>
        <v>9</v>
      </c>
      <c r="AQ19" s="25">
        <v>43525</v>
      </c>
      <c r="AR19" t="s">
        <v>132</v>
      </c>
      <c r="AS19" t="s">
        <v>72</v>
      </c>
      <c r="AT19" t="s">
        <v>129</v>
      </c>
      <c r="AU19">
        <v>45</v>
      </c>
      <c r="AV19">
        <v>39078.720000000001</v>
      </c>
    </row>
    <row r="20" spans="1:48" ht="15.6" x14ac:dyDescent="0.3">
      <c r="A20" s="5">
        <f>YEAR(VentaHuevo[[#This Row],[FECHA]])</f>
        <v>2018</v>
      </c>
      <c r="B20" s="5">
        <f>MONTH(VentaHuevo[[#This Row],[FECHA]])</f>
        <v>6</v>
      </c>
      <c r="C20" s="5">
        <f>WEEKNUM(VentaHuevo[[#This Row],[FECHA]],2)</f>
        <v>26</v>
      </c>
      <c r="D20" s="6">
        <v>43281</v>
      </c>
      <c r="E20" s="7" t="s">
        <v>27</v>
      </c>
      <c r="F20" s="7">
        <v>105230.39000000001</v>
      </c>
      <c r="G20" s="7">
        <v>767.25</v>
      </c>
      <c r="H20" s="7">
        <v>1719463.27</v>
      </c>
      <c r="I20" s="7">
        <v>1784726.2360000003</v>
      </c>
      <c r="J20" s="7">
        <v>154</v>
      </c>
      <c r="K20" s="7">
        <v>3</v>
      </c>
      <c r="M20">
        <f>YEAR(RecoleccionHuevo[[#This Row],[Fecha]])</f>
        <v>2020</v>
      </c>
      <c r="N20">
        <f>MONTH(RecoleccionHuevo[[#This Row],[Fecha]])</f>
        <v>7</v>
      </c>
      <c r="O20">
        <f>WEEKNUM(RecoleccionHuevo[[#This Row],[Fecha]],2)</f>
        <v>27</v>
      </c>
      <c r="P20" s="25">
        <v>44013</v>
      </c>
      <c r="Q20" t="s">
        <v>28</v>
      </c>
      <c r="R20" s="7">
        <v>123840</v>
      </c>
      <c r="S20" s="7">
        <v>9539.42</v>
      </c>
      <c r="T20" s="7">
        <v>341</v>
      </c>
      <c r="V20">
        <f>YEAR(NH[[#This Row],[Fecha]])</f>
        <v>2019</v>
      </c>
      <c r="W20">
        <f>MONTH(NH[[#This Row],[Fecha]])</f>
        <v>4</v>
      </c>
      <c r="X20">
        <f>WEEKNUM(NH[[#This Row],[Fecha]],2)</f>
        <v>14</v>
      </c>
      <c r="Y20" s="6">
        <v>43556</v>
      </c>
      <c r="Z20" s="9" t="s">
        <v>65</v>
      </c>
      <c r="AA20" s="9" t="s">
        <v>25</v>
      </c>
      <c r="AB20" s="9">
        <v>10920</v>
      </c>
      <c r="AC20" s="9">
        <v>1.0999999999999999E-2</v>
      </c>
      <c r="AE20">
        <f>YEAR(MH[[#This Row],[Fecha]])</f>
        <v>2018</v>
      </c>
      <c r="AF20">
        <f>MONTH(MH[[#This Row],[Fecha]])</f>
        <v>10</v>
      </c>
      <c r="AG20">
        <f>WEEKNUM(MH[[#This Row],[Fecha]],2)</f>
        <v>44</v>
      </c>
      <c r="AH20" s="51">
        <v>43404</v>
      </c>
      <c r="AI20" s="52" t="s">
        <v>63</v>
      </c>
      <c r="AJ20" s="52" t="s">
        <v>73</v>
      </c>
      <c r="AK20" s="78">
        <v>20</v>
      </c>
      <c r="AL20" s="73">
        <v>0</v>
      </c>
      <c r="AN20">
        <f>YEAR(FH[[#This Row],[Fecha]])</f>
        <v>2019</v>
      </c>
      <c r="AO20">
        <f>MONTH(FH[[#This Row],[Fecha]])</f>
        <v>4</v>
      </c>
      <c r="AP20">
        <f>WEEKNUM(FH[[#This Row],[Fecha]],2)</f>
        <v>14</v>
      </c>
      <c r="AQ20" s="25">
        <v>43556</v>
      </c>
      <c r="AR20" t="s">
        <v>132</v>
      </c>
      <c r="AS20" t="s">
        <v>72</v>
      </c>
      <c r="AT20" t="s">
        <v>129</v>
      </c>
      <c r="AU20">
        <v>55</v>
      </c>
      <c r="AV20">
        <v>43057.54</v>
      </c>
    </row>
    <row r="21" spans="1:48" ht="15.6" x14ac:dyDescent="0.3">
      <c r="A21" s="5">
        <f>YEAR(VentaHuevo[[#This Row],[FECHA]])</f>
        <v>2018</v>
      </c>
      <c r="B21" s="5">
        <f>MONTH(VentaHuevo[[#This Row],[FECHA]])</f>
        <v>6</v>
      </c>
      <c r="C21" s="5">
        <f>WEEKNUM(VentaHuevo[[#This Row],[FECHA]],2)</f>
        <v>26</v>
      </c>
      <c r="D21" s="6">
        <v>43281</v>
      </c>
      <c r="E21" s="7" t="s">
        <v>29</v>
      </c>
      <c r="F21" s="7">
        <v>2864.33</v>
      </c>
      <c r="G21" s="7">
        <v>0</v>
      </c>
      <c r="H21" s="7">
        <v>42715.399999999994</v>
      </c>
      <c r="I21" s="7">
        <v>52546.059000000001</v>
      </c>
      <c r="J21" s="7">
        <v>16</v>
      </c>
      <c r="K21" s="7">
        <v>0</v>
      </c>
      <c r="M21">
        <f>YEAR(RecoleccionHuevo[[#This Row],[Fecha]])</f>
        <v>2020</v>
      </c>
      <c r="N21">
        <f>MONTH(RecoleccionHuevo[[#This Row],[Fecha]])</f>
        <v>8</v>
      </c>
      <c r="O21">
        <f>WEEKNUM(RecoleccionHuevo[[#This Row],[Fecha]],2)</f>
        <v>31</v>
      </c>
      <c r="P21" s="25">
        <v>44044</v>
      </c>
      <c r="Q21" t="s">
        <v>28</v>
      </c>
      <c r="R21" s="7">
        <v>6120</v>
      </c>
      <c r="S21" s="7">
        <v>771.40000000000009</v>
      </c>
      <c r="T21" s="7">
        <v>16</v>
      </c>
      <c r="V21">
        <f>YEAR(NH[[#This Row],[Fecha]])</f>
        <v>2019</v>
      </c>
      <c r="W21">
        <f>MONTH(NH[[#This Row],[Fecha]])</f>
        <v>8</v>
      </c>
      <c r="X21">
        <f>WEEKNUM(NH[[#This Row],[Fecha]],2)</f>
        <v>31</v>
      </c>
      <c r="Y21" s="6">
        <v>43678</v>
      </c>
      <c r="Z21" s="9" t="s">
        <v>65</v>
      </c>
      <c r="AA21" s="9" t="s">
        <v>25</v>
      </c>
      <c r="AB21" s="9">
        <v>10533</v>
      </c>
      <c r="AC21" s="9">
        <v>1.0999999999999999E-2</v>
      </c>
      <c r="AE21">
        <f>YEAR(MH[[#This Row],[Fecha]])</f>
        <v>2018</v>
      </c>
      <c r="AF21">
        <f>MONTH(MH[[#This Row],[Fecha]])</f>
        <v>11</v>
      </c>
      <c r="AG21">
        <f>WEEKNUM(MH[[#This Row],[Fecha]],2)</f>
        <v>48</v>
      </c>
      <c r="AH21" s="77">
        <v>43434</v>
      </c>
      <c r="AI21" s="75" t="s">
        <v>63</v>
      </c>
      <c r="AJ21" s="75" t="s">
        <v>73</v>
      </c>
      <c r="AK21" s="79">
        <v>68</v>
      </c>
      <c r="AL21" s="76">
        <v>0</v>
      </c>
      <c r="AN21">
        <f>YEAR(FH[[#This Row],[Fecha]])</f>
        <v>2019</v>
      </c>
      <c r="AO21">
        <f>MONTH(FH[[#This Row],[Fecha]])</f>
        <v>5</v>
      </c>
      <c r="AP21">
        <f>WEEKNUM(FH[[#This Row],[Fecha]],2)</f>
        <v>18</v>
      </c>
      <c r="AQ21" s="25">
        <v>43586</v>
      </c>
      <c r="AR21" t="s">
        <v>132</v>
      </c>
      <c r="AS21" t="s">
        <v>72</v>
      </c>
      <c r="AT21" t="s">
        <v>129</v>
      </c>
      <c r="AU21">
        <v>43</v>
      </c>
      <c r="AV21">
        <v>31184.309999999998</v>
      </c>
    </row>
    <row r="22" spans="1:48" ht="15.6" x14ac:dyDescent="0.3">
      <c r="A22" s="5">
        <f>YEAR(VentaHuevo[[#This Row],[FECHA]])</f>
        <v>2018</v>
      </c>
      <c r="B22" s="5">
        <f>MONTH(VentaHuevo[[#This Row],[FECHA]])</f>
        <v>7</v>
      </c>
      <c r="C22" s="5">
        <f>WEEKNUM(VentaHuevo[[#This Row],[FECHA]],2)</f>
        <v>31</v>
      </c>
      <c r="D22" s="6">
        <v>43312</v>
      </c>
      <c r="E22" s="7" t="s">
        <v>25</v>
      </c>
      <c r="F22" s="7">
        <v>6899.9000000000005</v>
      </c>
      <c r="G22" s="7">
        <v>358.38</v>
      </c>
      <c r="H22" s="7">
        <v>82492.7</v>
      </c>
      <c r="I22" s="7">
        <v>102868.716</v>
      </c>
      <c r="J22" s="7">
        <v>25</v>
      </c>
      <c r="K22" s="7">
        <v>1</v>
      </c>
      <c r="M22">
        <f>YEAR(RecoleccionHuevo[[#This Row],[Fecha]])</f>
        <v>2020</v>
      </c>
      <c r="N22">
        <f>MONTH(RecoleccionHuevo[[#This Row],[Fecha]])</f>
        <v>9</v>
      </c>
      <c r="O22">
        <f>WEEKNUM(RecoleccionHuevo[[#This Row],[Fecha]],2)</f>
        <v>36</v>
      </c>
      <c r="P22" s="25">
        <v>44075</v>
      </c>
      <c r="Q22" t="s">
        <v>28</v>
      </c>
      <c r="R22" s="7">
        <v>326160</v>
      </c>
      <c r="S22" s="7">
        <v>17084.070000000003</v>
      </c>
      <c r="T22" s="7">
        <v>906</v>
      </c>
      <c r="V22">
        <f>YEAR(NH[[#This Row],[Fecha]])</f>
        <v>2019</v>
      </c>
      <c r="W22">
        <f>MONTH(NH[[#This Row],[Fecha]])</f>
        <v>11</v>
      </c>
      <c r="X22">
        <f>WEEKNUM(NH[[#This Row],[Fecha]],2)</f>
        <v>44</v>
      </c>
      <c r="Y22" s="6">
        <v>43770</v>
      </c>
      <c r="Z22" s="9" t="s">
        <v>65</v>
      </c>
      <c r="AA22" s="9" t="s">
        <v>25</v>
      </c>
      <c r="AB22" s="9">
        <v>16802</v>
      </c>
      <c r="AC22" s="9">
        <v>1.7000000000000001E-2</v>
      </c>
      <c r="AE22">
        <f>YEAR(MH[[#This Row],[Fecha]])</f>
        <v>2018</v>
      </c>
      <c r="AF22">
        <f>MONTH(MH[[#This Row],[Fecha]])</f>
        <v>12</v>
      </c>
      <c r="AG22">
        <f>WEEKNUM(MH[[#This Row],[Fecha]],2)</f>
        <v>53</v>
      </c>
      <c r="AH22" s="51">
        <v>43465</v>
      </c>
      <c r="AI22" s="52" t="s">
        <v>63</v>
      </c>
      <c r="AJ22" s="52" t="s">
        <v>73</v>
      </c>
      <c r="AK22" s="78">
        <v>77</v>
      </c>
      <c r="AL22" s="73">
        <v>0</v>
      </c>
      <c r="AN22">
        <f>YEAR(FH[[#This Row],[Fecha]])</f>
        <v>2019</v>
      </c>
      <c r="AO22">
        <f>MONTH(FH[[#This Row],[Fecha]])</f>
        <v>6</v>
      </c>
      <c r="AP22">
        <f>WEEKNUM(FH[[#This Row],[Fecha]],2)</f>
        <v>22</v>
      </c>
      <c r="AQ22" s="25">
        <v>43617</v>
      </c>
      <c r="AR22" t="s">
        <v>132</v>
      </c>
      <c r="AS22" t="s">
        <v>72</v>
      </c>
      <c r="AT22" t="s">
        <v>129</v>
      </c>
      <c r="AU22">
        <v>38</v>
      </c>
      <c r="AV22">
        <v>30385.93</v>
      </c>
    </row>
    <row r="23" spans="1:48" ht="15.6" x14ac:dyDescent="0.3">
      <c r="A23" s="5">
        <f>YEAR(VentaHuevo[[#This Row],[FECHA]])</f>
        <v>2018</v>
      </c>
      <c r="B23" s="5">
        <f>MONTH(VentaHuevo[[#This Row],[FECHA]])</f>
        <v>7</v>
      </c>
      <c r="C23" s="5">
        <f>WEEKNUM(VentaHuevo[[#This Row],[FECHA]],2)</f>
        <v>31</v>
      </c>
      <c r="D23" s="6">
        <v>43312</v>
      </c>
      <c r="E23" s="7" t="s">
        <v>27</v>
      </c>
      <c r="F23" s="7">
        <v>136673.37999999998</v>
      </c>
      <c r="G23" s="7">
        <v>3406.23</v>
      </c>
      <c r="H23" s="7">
        <v>2197072.9899999979</v>
      </c>
      <c r="I23" s="7">
        <v>2247433.291999999</v>
      </c>
      <c r="J23" s="7">
        <v>233</v>
      </c>
      <c r="K23" s="7">
        <v>3</v>
      </c>
      <c r="M23">
        <f>YEAR(RecoleccionHuevo[[#This Row],[Fecha]])</f>
        <v>2020</v>
      </c>
      <c r="N23">
        <f>MONTH(RecoleccionHuevo[[#This Row],[Fecha]])</f>
        <v>10</v>
      </c>
      <c r="O23">
        <f>WEEKNUM(RecoleccionHuevo[[#This Row],[Fecha]],2)</f>
        <v>40</v>
      </c>
      <c r="P23" s="25">
        <v>44105</v>
      </c>
      <c r="Q23" t="s">
        <v>28</v>
      </c>
      <c r="R23" s="7">
        <v>429120</v>
      </c>
      <c r="S23" s="7">
        <v>24993.17</v>
      </c>
      <c r="T23" s="7">
        <v>1191</v>
      </c>
      <c r="V23">
        <f>YEAR(NH[[#This Row],[Fecha]])</f>
        <v>2020</v>
      </c>
      <c r="W23">
        <f>MONTH(NH[[#This Row],[Fecha]])</f>
        <v>8</v>
      </c>
      <c r="X23">
        <f>WEEKNUM(NH[[#This Row],[Fecha]],2)</f>
        <v>31</v>
      </c>
      <c r="Y23" s="6">
        <v>44044</v>
      </c>
      <c r="Z23" s="9" t="s">
        <v>63</v>
      </c>
      <c r="AA23" s="9" t="s">
        <v>72</v>
      </c>
      <c r="AB23" s="9">
        <v>14939</v>
      </c>
      <c r="AC23" s="9">
        <v>1008427.317</v>
      </c>
      <c r="AE23">
        <f>YEAR(MH[[#This Row],[Fecha]])</f>
        <v>2018</v>
      </c>
      <c r="AF23">
        <f>MONTH(MH[[#This Row],[Fecha]])</f>
        <v>1</v>
      </c>
      <c r="AG23">
        <f>WEEKNUM(MH[[#This Row],[Fecha]],2)</f>
        <v>5</v>
      </c>
      <c r="AH23" s="77">
        <v>43131</v>
      </c>
      <c r="AI23" s="75" t="s">
        <v>63</v>
      </c>
      <c r="AJ23" s="75" t="s">
        <v>75</v>
      </c>
      <c r="AK23" s="79">
        <v>205</v>
      </c>
      <c r="AL23" s="76">
        <v>0</v>
      </c>
      <c r="AN23">
        <f>YEAR(FH[[#This Row],[Fecha]])</f>
        <v>2019</v>
      </c>
      <c r="AO23">
        <f>MONTH(FH[[#This Row],[Fecha]])</f>
        <v>7</v>
      </c>
      <c r="AP23">
        <f>WEEKNUM(FH[[#This Row],[Fecha]],2)</f>
        <v>27</v>
      </c>
      <c r="AQ23" s="25">
        <v>43647</v>
      </c>
      <c r="AR23" t="s">
        <v>132</v>
      </c>
      <c r="AS23" t="s">
        <v>72</v>
      </c>
      <c r="AT23" t="s">
        <v>129</v>
      </c>
      <c r="AU23">
        <v>30</v>
      </c>
      <c r="AV23">
        <v>10976.62</v>
      </c>
    </row>
    <row r="24" spans="1:48" ht="15.6" x14ac:dyDescent="0.3">
      <c r="A24" s="5">
        <f>YEAR(VentaHuevo[[#This Row],[FECHA]])</f>
        <v>2018</v>
      </c>
      <c r="B24" s="5">
        <f>MONTH(VentaHuevo[[#This Row],[FECHA]])</f>
        <v>7</v>
      </c>
      <c r="C24" s="5">
        <f>WEEKNUM(VentaHuevo[[#This Row],[FECHA]],2)</f>
        <v>31</v>
      </c>
      <c r="D24" s="6">
        <v>43312</v>
      </c>
      <c r="E24" s="7" t="s">
        <v>29</v>
      </c>
      <c r="F24" s="7">
        <v>2029.9499999999998</v>
      </c>
      <c r="G24" s="7">
        <v>0</v>
      </c>
      <c r="H24" s="7">
        <v>34903.740000000005</v>
      </c>
      <c r="I24" s="7">
        <v>30505.546000000002</v>
      </c>
      <c r="J24" s="7">
        <v>14</v>
      </c>
      <c r="K24" s="7">
        <v>0</v>
      </c>
      <c r="M24">
        <f>YEAR(RecoleccionHuevo[[#This Row],[Fecha]])</f>
        <v>2020</v>
      </c>
      <c r="N24">
        <f>MONTH(RecoleccionHuevo[[#This Row],[Fecha]])</f>
        <v>11</v>
      </c>
      <c r="O24">
        <f>WEEKNUM(RecoleccionHuevo[[#This Row],[Fecha]],2)</f>
        <v>44</v>
      </c>
      <c r="P24" s="25">
        <v>44136</v>
      </c>
      <c r="Q24" t="s">
        <v>28</v>
      </c>
      <c r="R24" s="7">
        <v>342720</v>
      </c>
      <c r="S24" s="7">
        <v>20520.280000000002</v>
      </c>
      <c r="T24" s="7">
        <v>950</v>
      </c>
      <c r="V24">
        <f>YEAR(NH[[#This Row],[Fecha]])</f>
        <v>2020</v>
      </c>
      <c r="W24">
        <f>MONTH(NH[[#This Row],[Fecha]])</f>
        <v>11</v>
      </c>
      <c r="X24">
        <f>WEEKNUM(NH[[#This Row],[Fecha]],2)</f>
        <v>44</v>
      </c>
      <c r="Y24" s="6">
        <v>44136</v>
      </c>
      <c r="Z24" s="9" t="s">
        <v>63</v>
      </c>
      <c r="AA24" s="9" t="s">
        <v>73</v>
      </c>
      <c r="AB24" s="9">
        <v>14655</v>
      </c>
      <c r="AC24" s="9">
        <v>946329.03899999999</v>
      </c>
      <c r="AE24">
        <f>YEAR(MH[[#This Row],[Fecha]])</f>
        <v>2018</v>
      </c>
      <c r="AF24">
        <f>MONTH(MH[[#This Row],[Fecha]])</f>
        <v>2</v>
      </c>
      <c r="AG24">
        <f>WEEKNUM(MH[[#This Row],[Fecha]],2)</f>
        <v>9</v>
      </c>
      <c r="AH24" s="51">
        <v>43159</v>
      </c>
      <c r="AI24" s="52" t="s">
        <v>63</v>
      </c>
      <c r="AJ24" s="52" t="s">
        <v>75</v>
      </c>
      <c r="AK24" s="78">
        <v>160</v>
      </c>
      <c r="AL24" s="73">
        <v>0</v>
      </c>
      <c r="AN24">
        <f>YEAR(FH[[#This Row],[Fecha]])</f>
        <v>2019</v>
      </c>
      <c r="AO24">
        <f>MONTH(FH[[#This Row],[Fecha]])</f>
        <v>8</v>
      </c>
      <c r="AP24">
        <f>WEEKNUM(FH[[#This Row],[Fecha]],2)</f>
        <v>31</v>
      </c>
      <c r="AQ24" s="25">
        <v>43678</v>
      </c>
      <c r="AR24" t="s">
        <v>132</v>
      </c>
      <c r="AS24" t="s">
        <v>72</v>
      </c>
      <c r="AT24" t="s">
        <v>129</v>
      </c>
      <c r="AU24">
        <v>36</v>
      </c>
      <c r="AV24">
        <v>12376.96</v>
      </c>
    </row>
    <row r="25" spans="1:48" ht="15.6" x14ac:dyDescent="0.3">
      <c r="A25" s="5">
        <f>YEAR(VentaHuevo[[#This Row],[FECHA]])</f>
        <v>2018</v>
      </c>
      <c r="B25" s="5">
        <f>MONTH(VentaHuevo[[#This Row],[FECHA]])</f>
        <v>8</v>
      </c>
      <c r="C25" s="5">
        <f>WEEKNUM(VentaHuevo[[#This Row],[FECHA]],2)</f>
        <v>35</v>
      </c>
      <c r="D25" s="6">
        <v>43343</v>
      </c>
      <c r="E25" s="7" t="s">
        <v>25</v>
      </c>
      <c r="F25" s="7">
        <v>11711.930000000004</v>
      </c>
      <c r="G25" s="7">
        <v>2440.0700000000002</v>
      </c>
      <c r="H25" s="7">
        <v>120234.40000000001</v>
      </c>
      <c r="I25" s="7">
        <v>154604.66299999997</v>
      </c>
      <c r="J25" s="7">
        <v>43</v>
      </c>
      <c r="K25" s="7">
        <v>10</v>
      </c>
      <c r="M25">
        <f>YEAR(RecoleccionHuevo[[#This Row],[Fecha]])</f>
        <v>2020</v>
      </c>
      <c r="N25">
        <f>MONTH(RecoleccionHuevo[[#This Row],[Fecha]])</f>
        <v>12</v>
      </c>
      <c r="O25">
        <f>WEEKNUM(RecoleccionHuevo[[#This Row],[Fecha]],2)</f>
        <v>49</v>
      </c>
      <c r="P25" s="25">
        <v>44166</v>
      </c>
      <c r="Q25" t="s">
        <v>28</v>
      </c>
      <c r="R25" s="7">
        <v>511920</v>
      </c>
      <c r="S25" s="7">
        <v>31364.36</v>
      </c>
      <c r="T25" s="7">
        <v>1422</v>
      </c>
      <c r="V25">
        <f>YEAR(NH[[#This Row],[Fecha]])</f>
        <v>2020</v>
      </c>
      <c r="W25">
        <f>MONTH(NH[[#This Row],[Fecha]])</f>
        <v>5</v>
      </c>
      <c r="X25">
        <f>WEEKNUM(NH[[#This Row],[Fecha]],2)</f>
        <v>18</v>
      </c>
      <c r="Y25" s="6">
        <v>43952</v>
      </c>
      <c r="Z25" s="9" t="s">
        <v>63</v>
      </c>
      <c r="AA25" s="9" t="s">
        <v>75</v>
      </c>
      <c r="AB25" s="9">
        <v>1</v>
      </c>
      <c r="AC25" s="9">
        <v>0</v>
      </c>
      <c r="AE25">
        <f>YEAR(MH[[#This Row],[Fecha]])</f>
        <v>2018</v>
      </c>
      <c r="AF25">
        <f>MONTH(MH[[#This Row],[Fecha]])</f>
        <v>3</v>
      </c>
      <c r="AG25">
        <f>WEEKNUM(MH[[#This Row],[Fecha]],2)</f>
        <v>13</v>
      </c>
      <c r="AH25" s="77">
        <v>43190</v>
      </c>
      <c r="AI25" s="75" t="s">
        <v>63</v>
      </c>
      <c r="AJ25" s="75" t="s">
        <v>75</v>
      </c>
      <c r="AK25" s="79">
        <v>235</v>
      </c>
      <c r="AL25" s="76">
        <v>0</v>
      </c>
      <c r="AN25">
        <f>YEAR(FH[[#This Row],[Fecha]])</f>
        <v>2019</v>
      </c>
      <c r="AO25">
        <f>MONTH(FH[[#This Row],[Fecha]])</f>
        <v>9</v>
      </c>
      <c r="AP25">
        <f>WEEKNUM(FH[[#This Row],[Fecha]],2)</f>
        <v>35</v>
      </c>
      <c r="AQ25" s="25">
        <v>43709</v>
      </c>
      <c r="AR25" t="s">
        <v>132</v>
      </c>
      <c r="AS25" t="s">
        <v>72</v>
      </c>
      <c r="AT25" t="s">
        <v>129</v>
      </c>
      <c r="AU25">
        <v>39</v>
      </c>
      <c r="AV25">
        <v>11415.7</v>
      </c>
    </row>
    <row r="26" spans="1:48" ht="15.6" x14ac:dyDescent="0.3">
      <c r="A26" s="5">
        <f>YEAR(VentaHuevo[[#This Row],[FECHA]])</f>
        <v>2018</v>
      </c>
      <c r="B26" s="5">
        <f>MONTH(VentaHuevo[[#This Row],[FECHA]])</f>
        <v>8</v>
      </c>
      <c r="C26" s="5">
        <f>WEEKNUM(VentaHuevo[[#This Row],[FECHA]],2)</f>
        <v>35</v>
      </c>
      <c r="D26" s="6">
        <v>43343</v>
      </c>
      <c r="E26" s="7" t="s">
        <v>27</v>
      </c>
      <c r="F26" s="7">
        <v>120231.29999999996</v>
      </c>
      <c r="G26" s="7">
        <v>1218.54</v>
      </c>
      <c r="H26" s="7">
        <v>2206388.879999999</v>
      </c>
      <c r="I26" s="7">
        <v>2009112.7719999999</v>
      </c>
      <c r="J26" s="7">
        <v>164</v>
      </c>
      <c r="K26" s="7">
        <v>1</v>
      </c>
      <c r="M26">
        <f>YEAR(RecoleccionHuevo[[#This Row],[Fecha]])</f>
        <v>2020</v>
      </c>
      <c r="N26">
        <f>MONTH(RecoleccionHuevo[[#This Row],[Fecha]])</f>
        <v>1</v>
      </c>
      <c r="O26">
        <f>WEEKNUM(RecoleccionHuevo[[#This Row],[Fecha]],2)</f>
        <v>1</v>
      </c>
      <c r="P26" s="25">
        <v>43831</v>
      </c>
      <c r="Q26" t="s">
        <v>30</v>
      </c>
      <c r="R26" s="7">
        <v>341640</v>
      </c>
      <c r="S26" s="7">
        <v>23133.100000000002</v>
      </c>
      <c r="T26" s="7">
        <v>949</v>
      </c>
      <c r="V26">
        <f>YEAR(NH[[#This Row],[Fecha]])</f>
        <v>2020</v>
      </c>
      <c r="W26">
        <f>MONTH(NH[[#This Row],[Fecha]])</f>
        <v>1</v>
      </c>
      <c r="X26">
        <f>WEEKNUM(NH[[#This Row],[Fecha]],2)</f>
        <v>1</v>
      </c>
      <c r="Y26" s="6">
        <v>43831</v>
      </c>
      <c r="Z26" s="9" t="s">
        <v>63</v>
      </c>
      <c r="AA26" s="9" t="s">
        <v>77</v>
      </c>
      <c r="AB26" s="9">
        <v>14830</v>
      </c>
      <c r="AC26" s="9">
        <v>976221.82499999995</v>
      </c>
      <c r="AE26">
        <f>YEAR(MH[[#This Row],[Fecha]])</f>
        <v>2018</v>
      </c>
      <c r="AF26">
        <f>MONTH(MH[[#This Row],[Fecha]])</f>
        <v>4</v>
      </c>
      <c r="AG26">
        <f>WEEKNUM(MH[[#This Row],[Fecha]],2)</f>
        <v>18</v>
      </c>
      <c r="AH26" s="51">
        <v>43220</v>
      </c>
      <c r="AI26" s="52" t="s">
        <v>63</v>
      </c>
      <c r="AJ26" s="52" t="s">
        <v>75</v>
      </c>
      <c r="AK26" s="78">
        <v>340</v>
      </c>
      <c r="AL26" s="73">
        <v>0</v>
      </c>
      <c r="AN26">
        <f>YEAR(FH[[#This Row],[Fecha]])</f>
        <v>2019</v>
      </c>
      <c r="AO26">
        <f>MONTH(FH[[#This Row],[Fecha]])</f>
        <v>10</v>
      </c>
      <c r="AP26">
        <f>WEEKNUM(FH[[#This Row],[Fecha]],2)</f>
        <v>40</v>
      </c>
      <c r="AQ26" s="25">
        <v>43739</v>
      </c>
      <c r="AR26" t="s">
        <v>132</v>
      </c>
      <c r="AS26" t="s">
        <v>72</v>
      </c>
      <c r="AT26" t="s">
        <v>129</v>
      </c>
      <c r="AU26">
        <v>51</v>
      </c>
      <c r="AV26">
        <v>17311.89</v>
      </c>
    </row>
    <row r="27" spans="1:48" ht="15.6" x14ac:dyDescent="0.3">
      <c r="A27" s="5">
        <f>YEAR(VentaHuevo[[#This Row],[FECHA]])</f>
        <v>2018</v>
      </c>
      <c r="B27" s="5">
        <f>MONTH(VentaHuevo[[#This Row],[FECHA]])</f>
        <v>8</v>
      </c>
      <c r="C27" s="5">
        <f>WEEKNUM(VentaHuevo[[#This Row],[FECHA]],2)</f>
        <v>35</v>
      </c>
      <c r="D27" s="6">
        <v>43343</v>
      </c>
      <c r="E27" s="7" t="s">
        <v>29</v>
      </c>
      <c r="F27" s="7">
        <v>4449.2300000000005</v>
      </c>
      <c r="G27" s="7">
        <v>140.49</v>
      </c>
      <c r="H27" s="7">
        <v>73218.36</v>
      </c>
      <c r="I27" s="7">
        <v>73047.03899999999</v>
      </c>
      <c r="J27" s="7">
        <v>28</v>
      </c>
      <c r="K27" s="7">
        <v>2</v>
      </c>
      <c r="M27">
        <f>YEAR(RecoleccionHuevo[[#This Row],[Fecha]])</f>
        <v>2020</v>
      </c>
      <c r="N27">
        <f>MONTH(RecoleccionHuevo[[#This Row],[Fecha]])</f>
        <v>2</v>
      </c>
      <c r="O27">
        <f>WEEKNUM(RecoleccionHuevo[[#This Row],[Fecha]],2)</f>
        <v>5</v>
      </c>
      <c r="P27" s="25">
        <v>43862</v>
      </c>
      <c r="Q27" t="s">
        <v>30</v>
      </c>
      <c r="R27" s="7">
        <v>295560</v>
      </c>
      <c r="S27" s="7">
        <v>19979.249999999996</v>
      </c>
      <c r="T27" s="7">
        <v>821</v>
      </c>
      <c r="V27">
        <f>YEAR(NH[[#This Row],[Fecha]])</f>
        <v>2020</v>
      </c>
      <c r="W27">
        <f>MONTH(NH[[#This Row],[Fecha]])</f>
        <v>3</v>
      </c>
      <c r="X27">
        <f>WEEKNUM(NH[[#This Row],[Fecha]],2)</f>
        <v>9</v>
      </c>
      <c r="Y27" s="6">
        <v>43891</v>
      </c>
      <c r="Z27" s="9" t="s">
        <v>63</v>
      </c>
      <c r="AA27" s="9" t="s">
        <v>74</v>
      </c>
      <c r="AB27" s="9">
        <v>14688</v>
      </c>
      <c r="AC27" s="9">
        <v>915951.02399999998</v>
      </c>
      <c r="AE27">
        <f>YEAR(MH[[#This Row],[Fecha]])</f>
        <v>2018</v>
      </c>
      <c r="AF27">
        <f>MONTH(MH[[#This Row],[Fecha]])</f>
        <v>5</v>
      </c>
      <c r="AG27">
        <f>WEEKNUM(MH[[#This Row],[Fecha]],2)</f>
        <v>22</v>
      </c>
      <c r="AH27" s="77">
        <v>43251</v>
      </c>
      <c r="AI27" s="75" t="s">
        <v>63</v>
      </c>
      <c r="AJ27" s="75" t="s">
        <v>75</v>
      </c>
      <c r="AK27" s="79">
        <v>480</v>
      </c>
      <c r="AL27" s="76">
        <v>0</v>
      </c>
      <c r="AN27">
        <f>YEAR(FH[[#This Row],[Fecha]])</f>
        <v>2019</v>
      </c>
      <c r="AO27">
        <f>MONTH(FH[[#This Row],[Fecha]])</f>
        <v>11</v>
      </c>
      <c r="AP27">
        <f>WEEKNUM(FH[[#This Row],[Fecha]],2)</f>
        <v>44</v>
      </c>
      <c r="AQ27" s="25">
        <v>43770</v>
      </c>
      <c r="AR27" t="s">
        <v>132</v>
      </c>
      <c r="AS27" t="s">
        <v>72</v>
      </c>
      <c r="AT27" t="s">
        <v>129</v>
      </c>
      <c r="AU27">
        <v>42</v>
      </c>
      <c r="AV27">
        <v>12408.510000000002</v>
      </c>
    </row>
    <row r="28" spans="1:48" ht="15.6" x14ac:dyDescent="0.3">
      <c r="A28" s="5">
        <f>YEAR(VentaHuevo[[#This Row],[FECHA]])</f>
        <v>2018</v>
      </c>
      <c r="B28" s="5">
        <f>MONTH(VentaHuevo[[#This Row],[FECHA]])</f>
        <v>9</v>
      </c>
      <c r="C28" s="5">
        <f>WEEKNUM(VentaHuevo[[#This Row],[FECHA]],2)</f>
        <v>39</v>
      </c>
      <c r="D28" s="6">
        <v>43373</v>
      </c>
      <c r="E28" s="7" t="s">
        <v>25</v>
      </c>
      <c r="F28" s="7">
        <v>3794.079999999999</v>
      </c>
      <c r="G28" s="7">
        <v>0</v>
      </c>
      <c r="H28" s="7">
        <v>38225.639999999992</v>
      </c>
      <c r="I28" s="7">
        <v>71003.788</v>
      </c>
      <c r="J28" s="7">
        <v>21</v>
      </c>
      <c r="K28" s="7">
        <v>0</v>
      </c>
      <c r="M28">
        <f>YEAR(RecoleccionHuevo[[#This Row],[Fecha]])</f>
        <v>2020</v>
      </c>
      <c r="N28">
        <f>MONTH(RecoleccionHuevo[[#This Row],[Fecha]])</f>
        <v>3</v>
      </c>
      <c r="O28">
        <f>WEEKNUM(RecoleccionHuevo[[#This Row],[Fecha]],2)</f>
        <v>9</v>
      </c>
      <c r="P28" s="25">
        <v>43891</v>
      </c>
      <c r="Q28" t="s">
        <v>30</v>
      </c>
      <c r="R28" s="7">
        <v>324000</v>
      </c>
      <c r="S28" s="7">
        <v>20991.500000000004</v>
      </c>
      <c r="T28" s="7">
        <v>900</v>
      </c>
      <c r="V28">
        <f>YEAR(NH[[#This Row],[Fecha]])</f>
        <v>2020</v>
      </c>
      <c r="W28">
        <f>MONTH(NH[[#This Row],[Fecha]])</f>
        <v>9</v>
      </c>
      <c r="X28">
        <f>WEEKNUM(NH[[#This Row],[Fecha]],2)</f>
        <v>36</v>
      </c>
      <c r="Y28" s="6">
        <v>44075</v>
      </c>
      <c r="Z28" s="9" t="s">
        <v>64</v>
      </c>
      <c r="AA28" s="9" t="s">
        <v>25</v>
      </c>
      <c r="AB28" s="9">
        <v>1935.5350000000001</v>
      </c>
      <c r="AC28" s="9">
        <v>2E-3</v>
      </c>
      <c r="AE28">
        <f>YEAR(MH[[#This Row],[Fecha]])</f>
        <v>2018</v>
      </c>
      <c r="AF28">
        <f>MONTH(MH[[#This Row],[Fecha]])</f>
        <v>6</v>
      </c>
      <c r="AG28">
        <f>WEEKNUM(MH[[#This Row],[Fecha]],2)</f>
        <v>26</v>
      </c>
      <c r="AH28" s="51">
        <v>43281</v>
      </c>
      <c r="AI28" s="52" t="s">
        <v>63</v>
      </c>
      <c r="AJ28" s="52" t="s">
        <v>75</v>
      </c>
      <c r="AK28" s="78">
        <v>390</v>
      </c>
      <c r="AL28" s="73">
        <v>0</v>
      </c>
      <c r="AN28">
        <f>YEAR(FH[[#This Row],[Fecha]])</f>
        <v>2019</v>
      </c>
      <c r="AO28">
        <f>MONTH(FH[[#This Row],[Fecha]])</f>
        <v>12</v>
      </c>
      <c r="AP28">
        <f>WEEKNUM(FH[[#This Row],[Fecha]],2)</f>
        <v>48</v>
      </c>
      <c r="AQ28" s="25">
        <v>43800</v>
      </c>
      <c r="AR28" t="s">
        <v>132</v>
      </c>
      <c r="AS28" t="s">
        <v>72</v>
      </c>
      <c r="AT28" t="s">
        <v>129</v>
      </c>
      <c r="AU28">
        <v>39</v>
      </c>
      <c r="AV28">
        <v>5438.47</v>
      </c>
    </row>
    <row r="29" spans="1:48" ht="15.6" x14ac:dyDescent="0.3">
      <c r="A29" s="5">
        <f>YEAR(VentaHuevo[[#This Row],[FECHA]])</f>
        <v>2018</v>
      </c>
      <c r="B29" s="5">
        <f>MONTH(VentaHuevo[[#This Row],[FECHA]])</f>
        <v>9</v>
      </c>
      <c r="C29" s="5">
        <f>WEEKNUM(VentaHuevo[[#This Row],[FECHA]],2)</f>
        <v>39</v>
      </c>
      <c r="D29" s="6">
        <v>43373</v>
      </c>
      <c r="E29" s="7" t="s">
        <v>27</v>
      </c>
      <c r="F29" s="7">
        <v>107695.03999999998</v>
      </c>
      <c r="G29" s="7">
        <v>300.45999999999998</v>
      </c>
      <c r="H29" s="7">
        <v>1982437.0800000003</v>
      </c>
      <c r="I29" s="7">
        <v>1935251.7289999998</v>
      </c>
      <c r="J29" s="7">
        <v>143</v>
      </c>
      <c r="K29" s="7">
        <v>1</v>
      </c>
      <c r="M29">
        <f>YEAR(RecoleccionHuevo[[#This Row],[Fecha]])</f>
        <v>2020</v>
      </c>
      <c r="N29">
        <f>MONTH(RecoleccionHuevo[[#This Row],[Fecha]])</f>
        <v>4</v>
      </c>
      <c r="O29">
        <f>WEEKNUM(RecoleccionHuevo[[#This Row],[Fecha]],2)</f>
        <v>14</v>
      </c>
      <c r="P29" s="25">
        <v>43922</v>
      </c>
      <c r="Q29" t="s">
        <v>30</v>
      </c>
      <c r="R29" s="7">
        <v>324000</v>
      </c>
      <c r="S29" s="7">
        <v>20642.659999999996</v>
      </c>
      <c r="T29" s="7">
        <v>900</v>
      </c>
      <c r="V29">
        <f>YEAR(NH[[#This Row],[Fecha]])</f>
        <v>2020</v>
      </c>
      <c r="W29">
        <f>MONTH(NH[[#This Row],[Fecha]])</f>
        <v>3</v>
      </c>
      <c r="X29">
        <f>WEEKNUM(NH[[#This Row],[Fecha]],2)</f>
        <v>9</v>
      </c>
      <c r="Y29" s="6">
        <v>43891</v>
      </c>
      <c r="Z29" s="9" t="s">
        <v>65</v>
      </c>
      <c r="AA29" s="9" t="s">
        <v>25</v>
      </c>
      <c r="AB29" s="9">
        <v>11825</v>
      </c>
      <c r="AC29" s="9">
        <v>1.2E-2</v>
      </c>
      <c r="AE29">
        <f>YEAR(MH[[#This Row],[Fecha]])</f>
        <v>2018</v>
      </c>
      <c r="AF29">
        <f>MONTH(MH[[#This Row],[Fecha]])</f>
        <v>7</v>
      </c>
      <c r="AG29">
        <f>WEEKNUM(MH[[#This Row],[Fecha]],2)</f>
        <v>31</v>
      </c>
      <c r="AH29" s="77">
        <v>43312</v>
      </c>
      <c r="AI29" s="75" t="s">
        <v>63</v>
      </c>
      <c r="AJ29" s="75" t="s">
        <v>75</v>
      </c>
      <c r="AK29" s="79">
        <v>150</v>
      </c>
      <c r="AL29" s="76">
        <v>0</v>
      </c>
      <c r="AN29">
        <f>YEAR(FH[[#This Row],[Fecha]])</f>
        <v>2020</v>
      </c>
      <c r="AO29">
        <f>MONTH(FH[[#This Row],[Fecha]])</f>
        <v>1</v>
      </c>
      <c r="AP29">
        <f>WEEKNUM(FH[[#This Row],[Fecha]],2)</f>
        <v>1</v>
      </c>
      <c r="AQ29" s="25">
        <v>43831</v>
      </c>
      <c r="AR29" t="s">
        <v>132</v>
      </c>
      <c r="AS29" t="s">
        <v>72</v>
      </c>
      <c r="AT29" t="s">
        <v>129</v>
      </c>
      <c r="AU29">
        <v>48</v>
      </c>
      <c r="AV29">
        <v>5342.35</v>
      </c>
    </row>
    <row r="30" spans="1:48" ht="15.6" x14ac:dyDescent="0.3">
      <c r="A30" s="5">
        <f>YEAR(VentaHuevo[[#This Row],[FECHA]])</f>
        <v>2018</v>
      </c>
      <c r="B30" s="5">
        <f>MONTH(VentaHuevo[[#This Row],[FECHA]])</f>
        <v>9</v>
      </c>
      <c r="C30" s="5">
        <f>WEEKNUM(VentaHuevo[[#This Row],[FECHA]],2)</f>
        <v>39</v>
      </c>
      <c r="D30" s="6">
        <v>43373</v>
      </c>
      <c r="E30" s="7" t="s">
        <v>29</v>
      </c>
      <c r="F30" s="7">
        <v>2806.14</v>
      </c>
      <c r="G30" s="7">
        <v>0</v>
      </c>
      <c r="H30" s="7">
        <v>52769.86</v>
      </c>
      <c r="I30" s="7">
        <v>48637.109000000004</v>
      </c>
      <c r="J30" s="7">
        <v>17</v>
      </c>
      <c r="K30" s="7">
        <v>0</v>
      </c>
      <c r="M30">
        <f>YEAR(RecoleccionHuevo[[#This Row],[Fecha]])</f>
        <v>2020</v>
      </c>
      <c r="N30">
        <f>MONTH(RecoleccionHuevo[[#This Row],[Fecha]])</f>
        <v>5</v>
      </c>
      <c r="O30">
        <f>WEEKNUM(RecoleccionHuevo[[#This Row],[Fecha]],2)</f>
        <v>18</v>
      </c>
      <c r="P30" s="25">
        <v>43952</v>
      </c>
      <c r="Q30" t="s">
        <v>30</v>
      </c>
      <c r="R30" s="7">
        <v>269280</v>
      </c>
      <c r="S30" s="7">
        <v>16997.25</v>
      </c>
      <c r="T30" s="7">
        <v>748</v>
      </c>
      <c r="V30">
        <f>YEAR(NH[[#This Row],[Fecha]])</f>
        <v>2020</v>
      </c>
      <c r="W30">
        <f>MONTH(NH[[#This Row],[Fecha]])</f>
        <v>7</v>
      </c>
      <c r="X30">
        <f>WEEKNUM(NH[[#This Row],[Fecha]],2)</f>
        <v>27</v>
      </c>
      <c r="Y30" s="6">
        <v>44013</v>
      </c>
      <c r="Z30" s="9" t="s">
        <v>65</v>
      </c>
      <c r="AA30" s="9" t="s">
        <v>25</v>
      </c>
      <c r="AB30" s="9">
        <v>11825</v>
      </c>
      <c r="AC30" s="9">
        <v>1.2E-2</v>
      </c>
      <c r="AE30">
        <f>YEAR(MH[[#This Row],[Fecha]])</f>
        <v>2018</v>
      </c>
      <c r="AF30">
        <f>MONTH(MH[[#This Row],[Fecha]])</f>
        <v>8</v>
      </c>
      <c r="AG30">
        <f>WEEKNUM(MH[[#This Row],[Fecha]],2)</f>
        <v>35</v>
      </c>
      <c r="AH30" s="51">
        <v>43343</v>
      </c>
      <c r="AI30" s="52" t="s">
        <v>63</v>
      </c>
      <c r="AJ30" s="52" t="s">
        <v>75</v>
      </c>
      <c r="AK30" s="78">
        <v>95</v>
      </c>
      <c r="AL30" s="73">
        <v>0</v>
      </c>
      <c r="AN30">
        <f>YEAR(FH[[#This Row],[Fecha]])</f>
        <v>2020</v>
      </c>
      <c r="AO30">
        <f>MONTH(FH[[#This Row],[Fecha]])</f>
        <v>3</v>
      </c>
      <c r="AP30">
        <f>WEEKNUM(FH[[#This Row],[Fecha]],2)</f>
        <v>9</v>
      </c>
      <c r="AQ30" s="25">
        <v>43891</v>
      </c>
      <c r="AR30" t="s">
        <v>132</v>
      </c>
      <c r="AS30" t="s">
        <v>72</v>
      </c>
      <c r="AT30" t="s">
        <v>129</v>
      </c>
      <c r="AU30">
        <v>18</v>
      </c>
      <c r="AV30">
        <v>806.83999999999992</v>
      </c>
    </row>
    <row r="31" spans="1:48" ht="15.6" x14ac:dyDescent="0.3">
      <c r="A31" s="5">
        <f>YEAR(VentaHuevo[[#This Row],[FECHA]])</f>
        <v>2018</v>
      </c>
      <c r="B31" s="5">
        <f>MONTH(VentaHuevo[[#This Row],[FECHA]])</f>
        <v>10</v>
      </c>
      <c r="C31" s="5">
        <f>WEEKNUM(VentaHuevo[[#This Row],[FECHA]],2)</f>
        <v>44</v>
      </c>
      <c r="D31" s="6">
        <v>43404</v>
      </c>
      <c r="E31" s="7" t="s">
        <v>25</v>
      </c>
      <c r="F31" s="7">
        <v>4441.1000000000004</v>
      </c>
      <c r="G31" s="7">
        <v>983.13999999999987</v>
      </c>
      <c r="H31" s="7">
        <v>39679.320000000007</v>
      </c>
      <c r="I31" s="7">
        <v>48423.537999999986</v>
      </c>
      <c r="J31" s="7">
        <v>30</v>
      </c>
      <c r="K31" s="7">
        <v>6</v>
      </c>
      <c r="M31">
        <f>YEAR(RecoleccionHuevo[[#This Row],[Fecha]])</f>
        <v>2020</v>
      </c>
      <c r="N31">
        <f>MONTH(RecoleccionHuevo[[#This Row],[Fecha]])</f>
        <v>6</v>
      </c>
      <c r="O31">
        <f>WEEKNUM(RecoleccionHuevo[[#This Row],[Fecha]],2)</f>
        <v>23</v>
      </c>
      <c r="P31" s="25">
        <v>43983</v>
      </c>
      <c r="Q31" t="s">
        <v>30</v>
      </c>
      <c r="R31" s="7">
        <v>299160</v>
      </c>
      <c r="S31" s="7">
        <v>18716.649999999998</v>
      </c>
      <c r="T31" s="7">
        <v>831</v>
      </c>
      <c r="V31">
        <f>YEAR(NH[[#This Row],[Fecha]])</f>
        <v>2020</v>
      </c>
      <c r="W31">
        <f>MONTH(NH[[#This Row],[Fecha]])</f>
        <v>10</v>
      </c>
      <c r="X31">
        <f>WEEKNUM(NH[[#This Row],[Fecha]],2)</f>
        <v>40</v>
      </c>
      <c r="Y31" s="6">
        <v>44105</v>
      </c>
      <c r="Z31" s="9" t="s">
        <v>65</v>
      </c>
      <c r="AA31" s="9" t="s">
        <v>25</v>
      </c>
      <c r="AB31" s="9">
        <v>14271</v>
      </c>
      <c r="AC31" s="9">
        <v>1.4E-2</v>
      </c>
      <c r="AE31">
        <f>YEAR(MH[[#This Row],[Fecha]])</f>
        <v>2018</v>
      </c>
      <c r="AF31">
        <f>MONTH(MH[[#This Row],[Fecha]])</f>
        <v>9</v>
      </c>
      <c r="AG31">
        <f>WEEKNUM(MH[[#This Row],[Fecha]],2)</f>
        <v>39</v>
      </c>
      <c r="AH31" s="77">
        <v>43373</v>
      </c>
      <c r="AI31" s="75" t="s">
        <v>63</v>
      </c>
      <c r="AJ31" s="75" t="s">
        <v>73</v>
      </c>
      <c r="AK31" s="79">
        <v>135</v>
      </c>
      <c r="AL31" s="76">
        <v>0</v>
      </c>
      <c r="AN31">
        <f>YEAR(FH[[#This Row],[Fecha]])</f>
        <v>2018</v>
      </c>
      <c r="AO31">
        <f>MONTH(FH[[#This Row],[Fecha]])</f>
        <v>1</v>
      </c>
      <c r="AP31">
        <f>WEEKNUM(FH[[#This Row],[Fecha]],2)</f>
        <v>1</v>
      </c>
      <c r="AQ31" s="25">
        <v>43101</v>
      </c>
      <c r="AR31" t="s">
        <v>132</v>
      </c>
      <c r="AS31" t="s">
        <v>73</v>
      </c>
      <c r="AT31" t="s">
        <v>129</v>
      </c>
      <c r="AU31">
        <v>50</v>
      </c>
      <c r="AV31">
        <v>15976.65</v>
      </c>
    </row>
    <row r="32" spans="1:48" ht="15.6" x14ac:dyDescent="0.3">
      <c r="A32" s="5">
        <f>YEAR(VentaHuevo[[#This Row],[FECHA]])</f>
        <v>2018</v>
      </c>
      <c r="B32" s="5">
        <f>MONTH(VentaHuevo[[#This Row],[FECHA]])</f>
        <v>10</v>
      </c>
      <c r="C32" s="5">
        <f>WEEKNUM(VentaHuevo[[#This Row],[FECHA]],2)</f>
        <v>44</v>
      </c>
      <c r="D32" s="6">
        <v>43404</v>
      </c>
      <c r="E32" s="7" t="s">
        <v>27</v>
      </c>
      <c r="F32" s="7">
        <v>128987.20999999996</v>
      </c>
      <c r="G32" s="7">
        <v>1273.01</v>
      </c>
      <c r="H32" s="7">
        <v>2438699.9200000013</v>
      </c>
      <c r="I32" s="7">
        <v>1305565784.1229987</v>
      </c>
      <c r="J32" s="7">
        <v>185</v>
      </c>
      <c r="K32" s="7">
        <v>2</v>
      </c>
      <c r="M32">
        <f>YEAR(RecoleccionHuevo[[#This Row],[Fecha]])</f>
        <v>2020</v>
      </c>
      <c r="N32">
        <f>MONTH(RecoleccionHuevo[[#This Row],[Fecha]])</f>
        <v>7</v>
      </c>
      <c r="O32">
        <f>WEEKNUM(RecoleccionHuevo[[#This Row],[Fecha]],2)</f>
        <v>27</v>
      </c>
      <c r="P32" s="25">
        <v>44013</v>
      </c>
      <c r="Q32" t="s">
        <v>30</v>
      </c>
      <c r="R32" s="7">
        <v>270360</v>
      </c>
      <c r="S32" s="7">
        <v>18277.569999999992</v>
      </c>
      <c r="T32" s="7">
        <v>749</v>
      </c>
      <c r="V32">
        <f>YEAR(NH[[#This Row],[Fecha]])</f>
        <v>2021</v>
      </c>
      <c r="W32">
        <f>MONTH(NH[[#This Row],[Fecha]])</f>
        <v>1</v>
      </c>
      <c r="X32">
        <f>WEEKNUM(NH[[#This Row],[Fecha]],2)</f>
        <v>2</v>
      </c>
      <c r="Y32" s="57">
        <v>44205</v>
      </c>
      <c r="Z32" s="7" t="s">
        <v>66</v>
      </c>
      <c r="AA32" s="7" t="s">
        <v>25</v>
      </c>
      <c r="AB32" s="7">
        <v>20</v>
      </c>
      <c r="AC32" s="7">
        <v>0</v>
      </c>
      <c r="AE32">
        <f>YEAR(MH[[#This Row],[Fecha]])</f>
        <v>2018</v>
      </c>
      <c r="AF32">
        <f>MONTH(MH[[#This Row],[Fecha]])</f>
        <v>10</v>
      </c>
      <c r="AG32">
        <f>WEEKNUM(MH[[#This Row],[Fecha]],2)</f>
        <v>44</v>
      </c>
      <c r="AH32" s="51">
        <v>43404</v>
      </c>
      <c r="AI32" s="52" t="s">
        <v>63</v>
      </c>
      <c r="AJ32" s="52" t="s">
        <v>75</v>
      </c>
      <c r="AK32" s="78">
        <v>100</v>
      </c>
      <c r="AL32" s="73">
        <v>0</v>
      </c>
      <c r="AN32">
        <f>YEAR(FH[[#This Row],[Fecha]])</f>
        <v>2018</v>
      </c>
      <c r="AO32">
        <f>MONTH(FH[[#This Row],[Fecha]])</f>
        <v>2</v>
      </c>
      <c r="AP32">
        <f>WEEKNUM(FH[[#This Row],[Fecha]],2)</f>
        <v>5</v>
      </c>
      <c r="AQ32" s="25">
        <v>43132</v>
      </c>
      <c r="AR32" t="s">
        <v>132</v>
      </c>
      <c r="AS32" t="s">
        <v>73</v>
      </c>
      <c r="AT32" t="s">
        <v>129</v>
      </c>
      <c r="AU32">
        <v>41</v>
      </c>
      <c r="AV32">
        <v>12068.62</v>
      </c>
    </row>
    <row r="33" spans="1:48" ht="15.6" x14ac:dyDescent="0.3">
      <c r="A33" s="5">
        <f>YEAR(VentaHuevo[[#This Row],[FECHA]])</f>
        <v>2018</v>
      </c>
      <c r="B33" s="5">
        <f>MONTH(VentaHuevo[[#This Row],[FECHA]])</f>
        <v>10</v>
      </c>
      <c r="C33" s="5">
        <f>WEEKNUM(VentaHuevo[[#This Row],[FECHA]],2)</f>
        <v>44</v>
      </c>
      <c r="D33" s="6">
        <v>43404</v>
      </c>
      <c r="E33" s="7" t="s">
        <v>29</v>
      </c>
      <c r="F33" s="7">
        <v>1715.35</v>
      </c>
      <c r="G33" s="7">
        <v>0</v>
      </c>
      <c r="H33" s="7">
        <v>31220.739999999998</v>
      </c>
      <c r="I33" s="7">
        <v>30759.166000000001</v>
      </c>
      <c r="J33" s="7">
        <v>14</v>
      </c>
      <c r="K33" s="7">
        <v>0</v>
      </c>
      <c r="M33">
        <f>YEAR(RecoleccionHuevo[[#This Row],[Fecha]])</f>
        <v>2020</v>
      </c>
      <c r="N33">
        <f>MONTH(RecoleccionHuevo[[#This Row],[Fecha]])</f>
        <v>8</v>
      </c>
      <c r="O33">
        <f>WEEKNUM(RecoleccionHuevo[[#This Row],[Fecha]],2)</f>
        <v>31</v>
      </c>
      <c r="P33" s="25">
        <v>44044</v>
      </c>
      <c r="Q33" t="s">
        <v>30</v>
      </c>
      <c r="R33" s="7">
        <v>226080</v>
      </c>
      <c r="S33" s="7">
        <v>14605.669999999996</v>
      </c>
      <c r="T33" s="7">
        <v>627</v>
      </c>
      <c r="AE33">
        <f>YEAR(MH[[#This Row],[Fecha]])</f>
        <v>2018</v>
      </c>
      <c r="AF33">
        <f>MONTH(MH[[#This Row],[Fecha]])</f>
        <v>11</v>
      </c>
      <c r="AG33">
        <f>WEEKNUM(MH[[#This Row],[Fecha]],2)</f>
        <v>48</v>
      </c>
      <c r="AH33" s="77">
        <v>43434</v>
      </c>
      <c r="AI33" s="75" t="s">
        <v>63</v>
      </c>
      <c r="AJ33" s="75" t="s">
        <v>75</v>
      </c>
      <c r="AK33" s="79">
        <v>70</v>
      </c>
      <c r="AL33" s="76">
        <v>0</v>
      </c>
      <c r="AN33">
        <f>YEAR(FH[[#This Row],[Fecha]])</f>
        <v>2018</v>
      </c>
      <c r="AO33">
        <f>MONTH(FH[[#This Row],[Fecha]])</f>
        <v>3</v>
      </c>
      <c r="AP33">
        <f>WEEKNUM(FH[[#This Row],[Fecha]],2)</f>
        <v>9</v>
      </c>
      <c r="AQ33" s="25">
        <v>43160</v>
      </c>
      <c r="AR33" t="s">
        <v>132</v>
      </c>
      <c r="AS33" t="s">
        <v>73</v>
      </c>
      <c r="AT33" t="s">
        <v>129</v>
      </c>
      <c r="AU33">
        <v>34</v>
      </c>
      <c r="AV33">
        <v>9451.59</v>
      </c>
    </row>
    <row r="34" spans="1:48" ht="15.6" x14ac:dyDescent="0.3">
      <c r="A34" s="5">
        <f>YEAR(VentaHuevo[[#This Row],[FECHA]])</f>
        <v>2018</v>
      </c>
      <c r="B34" s="5">
        <f>MONTH(VentaHuevo[[#This Row],[FECHA]])</f>
        <v>11</v>
      </c>
      <c r="C34" s="5">
        <f>WEEKNUM(VentaHuevo[[#This Row],[FECHA]],2)</f>
        <v>48</v>
      </c>
      <c r="D34" s="6">
        <v>43434</v>
      </c>
      <c r="E34" s="7" t="s">
        <v>25</v>
      </c>
      <c r="F34" s="7">
        <v>12951.339999999998</v>
      </c>
      <c r="G34" s="7">
        <v>1264.67</v>
      </c>
      <c r="H34" s="7">
        <v>198223.23</v>
      </c>
      <c r="I34" s="7">
        <v>209919.52400000006</v>
      </c>
      <c r="J34" s="7">
        <v>44</v>
      </c>
      <c r="K34" s="7">
        <v>5</v>
      </c>
      <c r="M34">
        <f>YEAR(RecoleccionHuevo[[#This Row],[Fecha]])</f>
        <v>2020</v>
      </c>
      <c r="N34">
        <f>MONTH(RecoleccionHuevo[[#This Row],[Fecha]])</f>
        <v>9</v>
      </c>
      <c r="O34">
        <f>WEEKNUM(RecoleccionHuevo[[#This Row],[Fecha]],2)</f>
        <v>36</v>
      </c>
      <c r="P34" s="25">
        <v>44075</v>
      </c>
      <c r="Q34" t="s">
        <v>30</v>
      </c>
      <c r="R34" s="7">
        <v>209160</v>
      </c>
      <c r="S34" s="7">
        <v>12678.789999999999</v>
      </c>
      <c r="T34" s="7">
        <v>581</v>
      </c>
      <c r="AE34">
        <f>YEAR(MH[[#This Row],[Fecha]])</f>
        <v>2018</v>
      </c>
      <c r="AF34">
        <f>MONTH(MH[[#This Row],[Fecha]])</f>
        <v>12</v>
      </c>
      <c r="AG34">
        <f>WEEKNUM(MH[[#This Row],[Fecha]],2)</f>
        <v>53</v>
      </c>
      <c r="AH34" s="51">
        <v>43465</v>
      </c>
      <c r="AI34" s="52" t="s">
        <v>63</v>
      </c>
      <c r="AJ34" s="52" t="s">
        <v>75</v>
      </c>
      <c r="AK34" s="78">
        <v>100</v>
      </c>
      <c r="AL34" s="73">
        <v>0</v>
      </c>
      <c r="AN34">
        <f>YEAR(FH[[#This Row],[Fecha]])</f>
        <v>2018</v>
      </c>
      <c r="AO34">
        <f>MONTH(FH[[#This Row],[Fecha]])</f>
        <v>4</v>
      </c>
      <c r="AP34">
        <f>WEEKNUM(FH[[#This Row],[Fecha]],2)</f>
        <v>13</v>
      </c>
      <c r="AQ34" s="25">
        <v>43191</v>
      </c>
      <c r="AR34" t="s">
        <v>132</v>
      </c>
      <c r="AS34" t="s">
        <v>73</v>
      </c>
      <c r="AT34" t="s">
        <v>129</v>
      </c>
      <c r="AU34">
        <v>49</v>
      </c>
      <c r="AV34">
        <v>14829.150000000001</v>
      </c>
    </row>
    <row r="35" spans="1:48" ht="15.6" x14ac:dyDescent="0.3">
      <c r="A35" s="5">
        <f>YEAR(VentaHuevo[[#This Row],[FECHA]])</f>
        <v>2018</v>
      </c>
      <c r="B35" s="5">
        <f>MONTH(VentaHuevo[[#This Row],[FECHA]])</f>
        <v>11</v>
      </c>
      <c r="C35" s="5">
        <f>WEEKNUM(VentaHuevo[[#This Row],[FECHA]],2)</f>
        <v>48</v>
      </c>
      <c r="D35" s="6">
        <v>43434</v>
      </c>
      <c r="E35" s="7" t="s">
        <v>27</v>
      </c>
      <c r="F35" s="7">
        <v>120282.11999999994</v>
      </c>
      <c r="G35" s="7">
        <v>1632.9299999999998</v>
      </c>
      <c r="H35" s="7">
        <v>2468739.5900000017</v>
      </c>
      <c r="I35" s="7">
        <v>1914394.4480000003</v>
      </c>
      <c r="J35" s="7">
        <v>219</v>
      </c>
      <c r="K35" s="7">
        <v>8</v>
      </c>
      <c r="M35">
        <f>YEAR(RecoleccionHuevo[[#This Row],[Fecha]])</f>
        <v>2020</v>
      </c>
      <c r="N35">
        <f>MONTH(RecoleccionHuevo[[#This Row],[Fecha]])</f>
        <v>10</v>
      </c>
      <c r="O35">
        <f>WEEKNUM(RecoleccionHuevo[[#This Row],[Fecha]],2)</f>
        <v>40</v>
      </c>
      <c r="P35" s="25">
        <v>44105</v>
      </c>
      <c r="Q35" t="s">
        <v>30</v>
      </c>
      <c r="R35" s="7">
        <v>137520</v>
      </c>
      <c r="S35" s="7">
        <v>8402.75</v>
      </c>
      <c r="T35" s="7">
        <v>382</v>
      </c>
      <c r="AE35">
        <f>YEAR(MH[[#This Row],[Fecha]])</f>
        <v>2018</v>
      </c>
      <c r="AF35">
        <f>MONTH(MH[[#This Row],[Fecha]])</f>
        <v>1</v>
      </c>
      <c r="AG35">
        <f>WEEKNUM(MH[[#This Row],[Fecha]],2)</f>
        <v>5</v>
      </c>
      <c r="AH35" s="77">
        <v>43131</v>
      </c>
      <c r="AI35" s="75" t="s">
        <v>63</v>
      </c>
      <c r="AJ35" s="75" t="s">
        <v>76</v>
      </c>
      <c r="AK35" s="79">
        <v>165</v>
      </c>
      <c r="AL35" s="76">
        <v>0</v>
      </c>
      <c r="AN35">
        <f>YEAR(FH[[#This Row],[Fecha]])</f>
        <v>2018</v>
      </c>
      <c r="AO35">
        <f>MONTH(FH[[#This Row],[Fecha]])</f>
        <v>5</v>
      </c>
      <c r="AP35">
        <f>WEEKNUM(FH[[#This Row],[Fecha]],2)</f>
        <v>18</v>
      </c>
      <c r="AQ35" s="25">
        <v>43221</v>
      </c>
      <c r="AR35" t="s">
        <v>132</v>
      </c>
      <c r="AS35" t="s">
        <v>73</v>
      </c>
      <c r="AT35" t="s">
        <v>129</v>
      </c>
      <c r="AU35">
        <v>33</v>
      </c>
      <c r="AV35">
        <v>15243.31</v>
      </c>
    </row>
    <row r="36" spans="1:48" ht="15.6" x14ac:dyDescent="0.3">
      <c r="A36" s="5">
        <f>YEAR(VentaHuevo[[#This Row],[FECHA]])</f>
        <v>2018</v>
      </c>
      <c r="B36" s="5">
        <f>MONTH(VentaHuevo[[#This Row],[FECHA]])</f>
        <v>11</v>
      </c>
      <c r="C36" s="5">
        <f>WEEKNUM(VentaHuevo[[#This Row],[FECHA]],2)</f>
        <v>48</v>
      </c>
      <c r="D36" s="6">
        <v>43434</v>
      </c>
      <c r="E36" s="7" t="s">
        <v>29</v>
      </c>
      <c r="F36" s="7">
        <v>3551.1299999999997</v>
      </c>
      <c r="G36" s="7">
        <v>69.319999999999993</v>
      </c>
      <c r="H36" s="7">
        <v>72047.219999999987</v>
      </c>
      <c r="I36" s="7">
        <v>55288.425999999992</v>
      </c>
      <c r="J36" s="7">
        <v>23</v>
      </c>
      <c r="K36" s="7">
        <v>2</v>
      </c>
      <c r="M36">
        <f>YEAR(RecoleccionHuevo[[#This Row],[Fecha]])</f>
        <v>2020</v>
      </c>
      <c r="N36">
        <f>MONTH(RecoleccionHuevo[[#This Row],[Fecha]])</f>
        <v>11</v>
      </c>
      <c r="O36">
        <f>WEEKNUM(RecoleccionHuevo[[#This Row],[Fecha]],2)</f>
        <v>44</v>
      </c>
      <c r="P36" s="25">
        <v>44136</v>
      </c>
      <c r="Q36" t="s">
        <v>30</v>
      </c>
      <c r="R36" s="7">
        <v>10440</v>
      </c>
      <c r="S36" s="7">
        <v>477.48</v>
      </c>
      <c r="T36" s="7">
        <v>29</v>
      </c>
      <c r="AE36">
        <f>YEAR(MH[[#This Row],[Fecha]])</f>
        <v>2018</v>
      </c>
      <c r="AF36">
        <f>MONTH(MH[[#This Row],[Fecha]])</f>
        <v>2</v>
      </c>
      <c r="AG36">
        <f>WEEKNUM(MH[[#This Row],[Fecha]],2)</f>
        <v>9</v>
      </c>
      <c r="AH36" s="51">
        <v>43159</v>
      </c>
      <c r="AI36" s="52" t="s">
        <v>63</v>
      </c>
      <c r="AJ36" s="52" t="s">
        <v>76</v>
      </c>
      <c r="AK36" s="78">
        <v>186</v>
      </c>
      <c r="AL36" s="73">
        <v>0</v>
      </c>
      <c r="AN36">
        <f>YEAR(FH[[#This Row],[Fecha]])</f>
        <v>2018</v>
      </c>
      <c r="AO36">
        <f>MONTH(FH[[#This Row],[Fecha]])</f>
        <v>6</v>
      </c>
      <c r="AP36">
        <f>WEEKNUM(FH[[#This Row],[Fecha]],2)</f>
        <v>22</v>
      </c>
      <c r="AQ36" s="25">
        <v>43252</v>
      </c>
      <c r="AR36" t="s">
        <v>132</v>
      </c>
      <c r="AS36" t="s">
        <v>73</v>
      </c>
      <c r="AT36" t="s">
        <v>129</v>
      </c>
      <c r="AU36">
        <v>37</v>
      </c>
      <c r="AV36">
        <v>12960.039999999999</v>
      </c>
    </row>
    <row r="37" spans="1:48" ht="15.6" x14ac:dyDescent="0.3">
      <c r="A37" s="5">
        <f>YEAR(VentaHuevo[[#This Row],[FECHA]])</f>
        <v>2018</v>
      </c>
      <c r="B37" s="5">
        <f>MONTH(VentaHuevo[[#This Row],[FECHA]])</f>
        <v>12</v>
      </c>
      <c r="C37" s="5">
        <f>WEEKNUM(VentaHuevo[[#This Row],[FECHA]],2)</f>
        <v>53</v>
      </c>
      <c r="D37" s="6">
        <v>43465</v>
      </c>
      <c r="E37" s="7" t="s">
        <v>25</v>
      </c>
      <c r="F37" s="7">
        <v>10602.750000000002</v>
      </c>
      <c r="G37" s="7">
        <v>2159.44</v>
      </c>
      <c r="H37" s="7">
        <v>155906.33999999997</v>
      </c>
      <c r="I37" s="7">
        <v>171057.25299999997</v>
      </c>
      <c r="J37" s="7">
        <v>38</v>
      </c>
      <c r="K37" s="7">
        <v>6</v>
      </c>
      <c r="M37">
        <f>YEAR(RecoleccionHuevo[[#This Row],[Fecha]])</f>
        <v>2020</v>
      </c>
      <c r="N37">
        <f>MONTH(RecoleccionHuevo[[#This Row],[Fecha]])</f>
        <v>12</v>
      </c>
      <c r="O37">
        <f>WEEKNUM(RecoleccionHuevo[[#This Row],[Fecha]],2)</f>
        <v>49</v>
      </c>
      <c r="P37" s="25">
        <v>44166</v>
      </c>
      <c r="Q37" t="s">
        <v>30</v>
      </c>
      <c r="R37" s="7">
        <v>421560</v>
      </c>
      <c r="S37" s="7">
        <v>22886.92</v>
      </c>
      <c r="T37" s="7">
        <v>1171</v>
      </c>
      <c r="AE37">
        <f>YEAR(MH[[#This Row],[Fecha]])</f>
        <v>2018</v>
      </c>
      <c r="AF37">
        <f>MONTH(MH[[#This Row],[Fecha]])</f>
        <v>3</v>
      </c>
      <c r="AG37">
        <f>WEEKNUM(MH[[#This Row],[Fecha]],2)</f>
        <v>13</v>
      </c>
      <c r="AH37" s="77">
        <v>43190</v>
      </c>
      <c r="AI37" s="75" t="s">
        <v>63</v>
      </c>
      <c r="AJ37" s="75" t="s">
        <v>76</v>
      </c>
      <c r="AK37" s="79">
        <v>21</v>
      </c>
      <c r="AL37" s="76">
        <v>0</v>
      </c>
      <c r="AN37">
        <f>YEAR(FH[[#This Row],[Fecha]])</f>
        <v>2018</v>
      </c>
      <c r="AO37">
        <f>MONTH(FH[[#This Row],[Fecha]])</f>
        <v>7</v>
      </c>
      <c r="AP37">
        <f>WEEKNUM(FH[[#This Row],[Fecha]],2)</f>
        <v>26</v>
      </c>
      <c r="AQ37" s="25">
        <v>43282</v>
      </c>
      <c r="AR37" t="s">
        <v>132</v>
      </c>
      <c r="AS37" t="s">
        <v>73</v>
      </c>
      <c r="AT37" t="s">
        <v>129</v>
      </c>
      <c r="AU37">
        <v>47</v>
      </c>
      <c r="AV37">
        <v>12992.3</v>
      </c>
    </row>
    <row r="38" spans="1:48" ht="15.6" x14ac:dyDescent="0.3">
      <c r="A38" s="5">
        <f>YEAR(VentaHuevo[[#This Row],[FECHA]])</f>
        <v>2018</v>
      </c>
      <c r="B38" s="5">
        <f>MONTH(VentaHuevo[[#This Row],[FECHA]])</f>
        <v>12</v>
      </c>
      <c r="C38" s="5">
        <f>WEEKNUM(VentaHuevo[[#This Row],[FECHA]],2)</f>
        <v>53</v>
      </c>
      <c r="D38" s="6">
        <v>43465</v>
      </c>
      <c r="E38" s="7" t="s">
        <v>27</v>
      </c>
      <c r="F38" s="7">
        <v>142196.26999999999</v>
      </c>
      <c r="G38" s="7">
        <v>688.01</v>
      </c>
      <c r="H38" s="7">
        <v>3098328.0599999996</v>
      </c>
      <c r="I38" s="7">
        <v>2525952.4160000021</v>
      </c>
      <c r="J38" s="7">
        <v>198</v>
      </c>
      <c r="K38" s="7">
        <v>3</v>
      </c>
      <c r="M38">
        <f>YEAR(RecoleccionHuevo[[#This Row],[Fecha]])</f>
        <v>2020</v>
      </c>
      <c r="N38">
        <f>MONTH(RecoleccionHuevo[[#This Row],[Fecha]])</f>
        <v>1</v>
      </c>
      <c r="O38">
        <f>WEEKNUM(RecoleccionHuevo[[#This Row],[Fecha]],2)</f>
        <v>1</v>
      </c>
      <c r="P38" s="25">
        <v>43831</v>
      </c>
      <c r="Q38" t="s">
        <v>31</v>
      </c>
      <c r="R38" s="7">
        <v>407880</v>
      </c>
      <c r="S38" s="7">
        <v>24736.249999999996</v>
      </c>
      <c r="T38" s="7">
        <v>1133</v>
      </c>
      <c r="AE38">
        <f>YEAR(MH[[#This Row],[Fecha]])</f>
        <v>2018</v>
      </c>
      <c r="AF38">
        <f>MONTH(MH[[#This Row],[Fecha]])</f>
        <v>4</v>
      </c>
      <c r="AG38">
        <f>WEEKNUM(MH[[#This Row],[Fecha]],2)</f>
        <v>18</v>
      </c>
      <c r="AH38" s="51">
        <v>43220</v>
      </c>
      <c r="AI38" s="52" t="s">
        <v>63</v>
      </c>
      <c r="AJ38" s="52" t="s">
        <v>76</v>
      </c>
      <c r="AK38" s="78">
        <v>303</v>
      </c>
      <c r="AL38" s="73">
        <v>0</v>
      </c>
      <c r="AN38">
        <f>YEAR(FH[[#This Row],[Fecha]])</f>
        <v>2018</v>
      </c>
      <c r="AO38">
        <f>MONTH(FH[[#This Row],[Fecha]])</f>
        <v>8</v>
      </c>
      <c r="AP38">
        <f>WEEKNUM(FH[[#This Row],[Fecha]],2)</f>
        <v>31</v>
      </c>
      <c r="AQ38" s="25">
        <v>43313</v>
      </c>
      <c r="AR38" t="s">
        <v>132</v>
      </c>
      <c r="AS38" t="s">
        <v>73</v>
      </c>
      <c r="AT38" t="s">
        <v>129</v>
      </c>
      <c r="AU38">
        <v>32</v>
      </c>
      <c r="AV38">
        <v>19919.37</v>
      </c>
    </row>
    <row r="39" spans="1:48" ht="15.6" x14ac:dyDescent="0.3">
      <c r="A39" s="5">
        <f>YEAR(VentaHuevo[[#This Row],[FECHA]])</f>
        <v>2018</v>
      </c>
      <c r="B39" s="5">
        <f>MONTH(VentaHuevo[[#This Row],[FECHA]])</f>
        <v>12</v>
      </c>
      <c r="C39" s="5">
        <f>WEEKNUM(VentaHuevo[[#This Row],[FECHA]],2)</f>
        <v>53</v>
      </c>
      <c r="D39" s="6">
        <v>43465</v>
      </c>
      <c r="E39" s="7" t="s">
        <v>29</v>
      </c>
      <c r="F39" s="7">
        <v>3110.8899999999994</v>
      </c>
      <c r="G39" s="7">
        <v>390.95</v>
      </c>
      <c r="H39" s="7">
        <v>59422.73000000001</v>
      </c>
      <c r="I39" s="7">
        <v>47511.862000000008</v>
      </c>
      <c r="J39" s="7">
        <v>18</v>
      </c>
      <c r="K39" s="7">
        <v>1</v>
      </c>
      <c r="M39">
        <f>YEAR(RecoleccionHuevo[[#This Row],[Fecha]])</f>
        <v>2020</v>
      </c>
      <c r="N39">
        <f>MONTH(RecoleccionHuevo[[#This Row],[Fecha]])</f>
        <v>2</v>
      </c>
      <c r="O39">
        <f>WEEKNUM(RecoleccionHuevo[[#This Row],[Fecha]],2)</f>
        <v>5</v>
      </c>
      <c r="P39" s="25">
        <v>43862</v>
      </c>
      <c r="Q39" t="s">
        <v>31</v>
      </c>
      <c r="R39" s="7">
        <v>357840</v>
      </c>
      <c r="S39" s="7">
        <v>22033.740000000005</v>
      </c>
      <c r="T39" s="7">
        <v>994</v>
      </c>
      <c r="AE39">
        <f>YEAR(MH[[#This Row],[Fecha]])</f>
        <v>2018</v>
      </c>
      <c r="AF39">
        <f>MONTH(MH[[#This Row],[Fecha]])</f>
        <v>5</v>
      </c>
      <c r="AG39">
        <f>WEEKNUM(MH[[#This Row],[Fecha]],2)</f>
        <v>22</v>
      </c>
      <c r="AH39" s="77">
        <v>43251</v>
      </c>
      <c r="AI39" s="75" t="s">
        <v>63</v>
      </c>
      <c r="AJ39" s="75" t="s">
        <v>76</v>
      </c>
      <c r="AK39" s="79">
        <v>530</v>
      </c>
      <c r="AL39" s="76">
        <v>0</v>
      </c>
      <c r="AN39">
        <f>YEAR(FH[[#This Row],[Fecha]])</f>
        <v>2018</v>
      </c>
      <c r="AO39">
        <f>MONTH(FH[[#This Row],[Fecha]])</f>
        <v>9</v>
      </c>
      <c r="AP39">
        <f>WEEKNUM(FH[[#This Row],[Fecha]],2)</f>
        <v>35</v>
      </c>
      <c r="AQ39" s="25">
        <v>43344</v>
      </c>
      <c r="AR39" t="s">
        <v>132</v>
      </c>
      <c r="AS39" t="s">
        <v>73</v>
      </c>
      <c r="AT39" t="s">
        <v>129</v>
      </c>
      <c r="AU39">
        <v>20</v>
      </c>
      <c r="AV39">
        <v>15257.14</v>
      </c>
    </row>
    <row r="40" spans="1:48" ht="15.6" x14ac:dyDescent="0.3">
      <c r="A40" s="5">
        <f>YEAR(VentaHuevo[[#This Row],[FECHA]])</f>
        <v>2019</v>
      </c>
      <c r="B40" s="5">
        <f>MONTH(VentaHuevo[[#This Row],[FECHA]])</f>
        <v>1</v>
      </c>
      <c r="C40" s="5">
        <f>WEEKNUM(VentaHuevo[[#This Row],[FECHA]],2)</f>
        <v>1</v>
      </c>
      <c r="D40" s="6">
        <v>43466</v>
      </c>
      <c r="E40" s="7" t="s">
        <v>25</v>
      </c>
      <c r="F40" s="7">
        <v>10794.71</v>
      </c>
      <c r="G40" s="7">
        <v>2343.96</v>
      </c>
      <c r="H40" s="7">
        <v>135258.97</v>
      </c>
      <c r="I40" s="7">
        <v>121050.101</v>
      </c>
      <c r="J40" s="7">
        <v>35</v>
      </c>
      <c r="K40" s="7">
        <v>7</v>
      </c>
      <c r="M40">
        <f>YEAR(RecoleccionHuevo[[#This Row],[Fecha]])</f>
        <v>2020</v>
      </c>
      <c r="N40">
        <f>MONTH(RecoleccionHuevo[[#This Row],[Fecha]])</f>
        <v>3</v>
      </c>
      <c r="O40">
        <f>WEEKNUM(RecoleccionHuevo[[#This Row],[Fecha]],2)</f>
        <v>9</v>
      </c>
      <c r="P40" s="25">
        <v>43891</v>
      </c>
      <c r="Q40" t="s">
        <v>31</v>
      </c>
      <c r="R40" s="7">
        <v>385560</v>
      </c>
      <c r="S40" s="7">
        <v>23466.7</v>
      </c>
      <c r="T40" s="7">
        <v>1071</v>
      </c>
      <c r="AE40">
        <f>YEAR(MH[[#This Row],[Fecha]])</f>
        <v>2018</v>
      </c>
      <c r="AF40">
        <f>MONTH(MH[[#This Row],[Fecha]])</f>
        <v>7</v>
      </c>
      <c r="AG40">
        <f>WEEKNUM(MH[[#This Row],[Fecha]],2)</f>
        <v>31</v>
      </c>
      <c r="AH40" s="51">
        <v>43312</v>
      </c>
      <c r="AI40" s="52" t="s">
        <v>63</v>
      </c>
      <c r="AJ40" s="52" t="s">
        <v>76</v>
      </c>
      <c r="AK40" s="78">
        <v>505</v>
      </c>
      <c r="AL40" s="73">
        <v>0</v>
      </c>
      <c r="AN40">
        <f>YEAR(FH[[#This Row],[Fecha]])</f>
        <v>2018</v>
      </c>
      <c r="AO40">
        <f>MONTH(FH[[#This Row],[Fecha]])</f>
        <v>10</v>
      </c>
      <c r="AP40">
        <f>WEEKNUM(FH[[#This Row],[Fecha]],2)</f>
        <v>40</v>
      </c>
      <c r="AQ40" s="25">
        <v>43374</v>
      </c>
      <c r="AR40" t="s">
        <v>132</v>
      </c>
      <c r="AS40" t="s">
        <v>73</v>
      </c>
      <c r="AT40" t="s">
        <v>129</v>
      </c>
      <c r="AU40">
        <v>24</v>
      </c>
      <c r="AV40">
        <v>6460.3799999999992</v>
      </c>
    </row>
    <row r="41" spans="1:48" ht="15.6" x14ac:dyDescent="0.3">
      <c r="A41" s="5">
        <f>YEAR(VentaHuevo[[#This Row],[FECHA]])</f>
        <v>2019</v>
      </c>
      <c r="B41" s="5">
        <f>MONTH(VentaHuevo[[#This Row],[FECHA]])</f>
        <v>1</v>
      </c>
      <c r="C41" s="5">
        <f>WEEKNUM(VentaHuevo[[#This Row],[FECHA]],2)</f>
        <v>1</v>
      </c>
      <c r="D41" s="6">
        <v>43466</v>
      </c>
      <c r="E41" s="7" t="s">
        <v>27</v>
      </c>
      <c r="F41" s="7">
        <v>131800.96199999994</v>
      </c>
      <c r="G41" s="7">
        <v>2888.7</v>
      </c>
      <c r="H41" s="7">
        <v>2557276.7200000002</v>
      </c>
      <c r="I41" s="7">
        <v>1779012.5199999998</v>
      </c>
      <c r="J41" s="7">
        <v>157</v>
      </c>
      <c r="K41" s="7">
        <v>3</v>
      </c>
      <c r="M41">
        <f>YEAR(RecoleccionHuevo[[#This Row],[Fecha]])</f>
        <v>2020</v>
      </c>
      <c r="N41">
        <f>MONTH(RecoleccionHuevo[[#This Row],[Fecha]])</f>
        <v>4</v>
      </c>
      <c r="O41">
        <f>WEEKNUM(RecoleccionHuevo[[#This Row],[Fecha]],2)</f>
        <v>14</v>
      </c>
      <c r="P41" s="25">
        <v>43922</v>
      </c>
      <c r="Q41" t="s">
        <v>31</v>
      </c>
      <c r="R41" s="7">
        <v>411480</v>
      </c>
      <c r="S41" s="7">
        <v>25910.920000000002</v>
      </c>
      <c r="T41" s="7">
        <v>1142</v>
      </c>
      <c r="AE41">
        <f>YEAR(MH[[#This Row],[Fecha]])</f>
        <v>2018</v>
      </c>
      <c r="AF41">
        <f>MONTH(MH[[#This Row],[Fecha]])</f>
        <v>8</v>
      </c>
      <c r="AG41">
        <f>WEEKNUM(MH[[#This Row],[Fecha]],2)</f>
        <v>35</v>
      </c>
      <c r="AH41" s="77">
        <v>43343</v>
      </c>
      <c r="AI41" s="75" t="s">
        <v>63</v>
      </c>
      <c r="AJ41" s="75" t="s">
        <v>76</v>
      </c>
      <c r="AK41" s="79">
        <v>80</v>
      </c>
      <c r="AL41" s="76">
        <v>0</v>
      </c>
      <c r="AN41">
        <f>YEAR(FH[[#This Row],[Fecha]])</f>
        <v>2018</v>
      </c>
      <c r="AO41">
        <f>MONTH(FH[[#This Row],[Fecha]])</f>
        <v>11</v>
      </c>
      <c r="AP41">
        <f>WEEKNUM(FH[[#This Row],[Fecha]],2)</f>
        <v>44</v>
      </c>
      <c r="AQ41" s="25">
        <v>43405</v>
      </c>
      <c r="AR41" t="s">
        <v>132</v>
      </c>
      <c r="AS41" t="s">
        <v>73</v>
      </c>
      <c r="AT41" t="s">
        <v>129</v>
      </c>
      <c r="AU41">
        <v>39</v>
      </c>
      <c r="AV41">
        <v>13639.09</v>
      </c>
    </row>
    <row r="42" spans="1:48" ht="15.6" x14ac:dyDescent="0.3">
      <c r="A42" s="5">
        <f>YEAR(VentaHuevo[[#This Row],[FECHA]])</f>
        <v>2019</v>
      </c>
      <c r="B42" s="5">
        <f>MONTH(VentaHuevo[[#This Row],[FECHA]])</f>
        <v>1</v>
      </c>
      <c r="C42" s="5">
        <f>WEEKNUM(VentaHuevo[[#This Row],[FECHA]],2)</f>
        <v>1</v>
      </c>
      <c r="D42" s="6">
        <v>43466</v>
      </c>
      <c r="E42" s="7" t="s">
        <v>29</v>
      </c>
      <c r="F42" s="7">
        <v>3506.9399999999996</v>
      </c>
      <c r="G42" s="7">
        <v>0</v>
      </c>
      <c r="H42" s="7">
        <v>68889.45</v>
      </c>
      <c r="I42" s="7">
        <v>53269.217999999993</v>
      </c>
      <c r="J42" s="7">
        <v>17</v>
      </c>
      <c r="K42" s="7">
        <v>0</v>
      </c>
      <c r="M42">
        <f>YEAR(RecoleccionHuevo[[#This Row],[Fecha]])</f>
        <v>2020</v>
      </c>
      <c r="N42">
        <f>MONTH(RecoleccionHuevo[[#This Row],[Fecha]])</f>
        <v>5</v>
      </c>
      <c r="O42">
        <f>WEEKNUM(RecoleccionHuevo[[#This Row],[Fecha]],2)</f>
        <v>18</v>
      </c>
      <c r="P42" s="25">
        <v>43952</v>
      </c>
      <c r="Q42" t="s">
        <v>31</v>
      </c>
      <c r="R42" s="7">
        <v>339480</v>
      </c>
      <c r="S42" s="7">
        <v>20372.829999999998</v>
      </c>
      <c r="T42" s="7">
        <v>943</v>
      </c>
      <c r="AE42">
        <f>YEAR(MH[[#This Row],[Fecha]])</f>
        <v>2018</v>
      </c>
      <c r="AF42">
        <f>MONTH(MH[[#This Row],[Fecha]])</f>
        <v>10</v>
      </c>
      <c r="AG42">
        <f>WEEKNUM(MH[[#This Row],[Fecha]],2)</f>
        <v>44</v>
      </c>
      <c r="AH42" s="51">
        <v>43404</v>
      </c>
      <c r="AI42" s="52" t="s">
        <v>63</v>
      </c>
      <c r="AJ42" s="52" t="s">
        <v>76</v>
      </c>
      <c r="AK42" s="78">
        <v>235</v>
      </c>
      <c r="AL42" s="73">
        <v>0</v>
      </c>
      <c r="AN42">
        <f>YEAR(FH[[#This Row],[Fecha]])</f>
        <v>2018</v>
      </c>
      <c r="AO42">
        <f>MONTH(FH[[#This Row],[Fecha]])</f>
        <v>12</v>
      </c>
      <c r="AP42">
        <f>WEEKNUM(FH[[#This Row],[Fecha]],2)</f>
        <v>48</v>
      </c>
      <c r="AQ42" s="25">
        <v>43435</v>
      </c>
      <c r="AR42" t="s">
        <v>132</v>
      </c>
      <c r="AS42" t="s">
        <v>73</v>
      </c>
      <c r="AT42" t="s">
        <v>129</v>
      </c>
      <c r="AU42">
        <v>60</v>
      </c>
      <c r="AV42">
        <v>25456.799999999999</v>
      </c>
    </row>
    <row r="43" spans="1:48" ht="15.6" x14ac:dyDescent="0.3">
      <c r="A43" s="5">
        <f>YEAR(VentaHuevo[[#This Row],[FECHA]])</f>
        <v>2019</v>
      </c>
      <c r="B43" s="5">
        <f>MONTH(VentaHuevo[[#This Row],[FECHA]])</f>
        <v>2</v>
      </c>
      <c r="C43" s="5">
        <f>WEEKNUM(VentaHuevo[[#This Row],[FECHA]],2)</f>
        <v>5</v>
      </c>
      <c r="D43" s="6">
        <v>43497</v>
      </c>
      <c r="E43" s="7" t="s">
        <v>25</v>
      </c>
      <c r="F43" s="7">
        <v>8141.6499999999987</v>
      </c>
      <c r="G43" s="7">
        <v>522.34</v>
      </c>
      <c r="H43" s="7">
        <v>142921.13</v>
      </c>
      <c r="I43" s="7">
        <v>108403.167</v>
      </c>
      <c r="J43" s="7">
        <v>29</v>
      </c>
      <c r="K43" s="7">
        <v>2</v>
      </c>
      <c r="M43">
        <f>YEAR(RecoleccionHuevo[[#This Row],[Fecha]])</f>
        <v>2020</v>
      </c>
      <c r="N43">
        <f>MONTH(RecoleccionHuevo[[#This Row],[Fecha]])</f>
        <v>6</v>
      </c>
      <c r="O43">
        <f>WEEKNUM(RecoleccionHuevo[[#This Row],[Fecha]],2)</f>
        <v>23</v>
      </c>
      <c r="P43" s="25">
        <v>43983</v>
      </c>
      <c r="Q43" t="s">
        <v>31</v>
      </c>
      <c r="R43" s="7">
        <v>390240</v>
      </c>
      <c r="S43" s="7">
        <v>24152.809999999998</v>
      </c>
      <c r="T43" s="7">
        <v>1084</v>
      </c>
      <c r="AE43">
        <f>YEAR(MH[[#This Row],[Fecha]])</f>
        <v>2018</v>
      </c>
      <c r="AF43">
        <f>MONTH(MH[[#This Row],[Fecha]])</f>
        <v>11</v>
      </c>
      <c r="AG43">
        <f>WEEKNUM(MH[[#This Row],[Fecha]],2)</f>
        <v>48</v>
      </c>
      <c r="AH43" s="77">
        <v>43434</v>
      </c>
      <c r="AI43" s="75" t="s">
        <v>63</v>
      </c>
      <c r="AJ43" s="75" t="s">
        <v>76</v>
      </c>
      <c r="AK43" s="79">
        <v>75</v>
      </c>
      <c r="AL43" s="76">
        <v>0</v>
      </c>
      <c r="AN43">
        <f>YEAR(FH[[#This Row],[Fecha]])</f>
        <v>2019</v>
      </c>
      <c r="AO43">
        <f>MONTH(FH[[#This Row],[Fecha]])</f>
        <v>1</v>
      </c>
      <c r="AP43">
        <f>WEEKNUM(FH[[#This Row],[Fecha]],2)</f>
        <v>1</v>
      </c>
      <c r="AQ43" s="25">
        <v>43466</v>
      </c>
      <c r="AR43" t="s">
        <v>132</v>
      </c>
      <c r="AS43" t="s">
        <v>73</v>
      </c>
      <c r="AT43" t="s">
        <v>129</v>
      </c>
      <c r="AU43">
        <v>42</v>
      </c>
      <c r="AV43">
        <v>24748.979999999996</v>
      </c>
    </row>
    <row r="44" spans="1:48" ht="15.6" x14ac:dyDescent="0.3">
      <c r="A44" s="5">
        <f>YEAR(VentaHuevo[[#This Row],[FECHA]])</f>
        <v>2019</v>
      </c>
      <c r="B44" s="5">
        <f>MONTH(VentaHuevo[[#This Row],[FECHA]])</f>
        <v>2</v>
      </c>
      <c r="C44" s="5">
        <f>WEEKNUM(VentaHuevo[[#This Row],[FECHA]],2)</f>
        <v>5</v>
      </c>
      <c r="D44" s="6">
        <v>43497</v>
      </c>
      <c r="E44" s="7" t="s">
        <v>27</v>
      </c>
      <c r="F44" s="7">
        <v>116890.96799999998</v>
      </c>
      <c r="G44" s="7">
        <v>338.61</v>
      </c>
      <c r="H44" s="7">
        <v>2816442.6900000013</v>
      </c>
      <c r="I44" s="7">
        <v>1737979.87</v>
      </c>
      <c r="J44" s="7">
        <v>157</v>
      </c>
      <c r="K44" s="7">
        <v>1</v>
      </c>
      <c r="M44">
        <f>YEAR(RecoleccionHuevo[[#This Row],[Fecha]])</f>
        <v>2020</v>
      </c>
      <c r="N44">
        <f>MONTH(RecoleccionHuevo[[#This Row],[Fecha]])</f>
        <v>7</v>
      </c>
      <c r="O44">
        <f>WEEKNUM(RecoleccionHuevo[[#This Row],[Fecha]],2)</f>
        <v>27</v>
      </c>
      <c r="P44" s="25">
        <v>44013</v>
      </c>
      <c r="Q44" t="s">
        <v>31</v>
      </c>
      <c r="R44" s="7">
        <v>356400</v>
      </c>
      <c r="S44" s="7">
        <v>23884.809999999994</v>
      </c>
      <c r="T44" s="7">
        <v>988</v>
      </c>
      <c r="AE44">
        <f>YEAR(MH[[#This Row],[Fecha]])</f>
        <v>2018</v>
      </c>
      <c r="AF44">
        <f>MONTH(MH[[#This Row],[Fecha]])</f>
        <v>12</v>
      </c>
      <c r="AG44">
        <f>WEEKNUM(MH[[#This Row],[Fecha]],2)</f>
        <v>53</v>
      </c>
      <c r="AH44" s="51">
        <v>43465</v>
      </c>
      <c r="AI44" s="52" t="s">
        <v>63</v>
      </c>
      <c r="AJ44" s="52" t="s">
        <v>76</v>
      </c>
      <c r="AK44" s="78">
        <v>110</v>
      </c>
      <c r="AL44" s="73">
        <v>0</v>
      </c>
      <c r="AN44">
        <f>YEAR(FH[[#This Row],[Fecha]])</f>
        <v>2019</v>
      </c>
      <c r="AO44">
        <f>MONTH(FH[[#This Row],[Fecha]])</f>
        <v>2</v>
      </c>
      <c r="AP44">
        <f>WEEKNUM(FH[[#This Row],[Fecha]],2)</f>
        <v>5</v>
      </c>
      <c r="AQ44" s="25">
        <v>43497</v>
      </c>
      <c r="AR44" t="s">
        <v>132</v>
      </c>
      <c r="AS44" t="s">
        <v>73</v>
      </c>
      <c r="AT44" t="s">
        <v>129</v>
      </c>
      <c r="AU44">
        <v>45</v>
      </c>
      <c r="AV44">
        <v>34003.65</v>
      </c>
    </row>
    <row r="45" spans="1:48" ht="15.6" x14ac:dyDescent="0.3">
      <c r="A45" s="5">
        <f>YEAR(VentaHuevo[[#This Row],[FECHA]])</f>
        <v>2019</v>
      </c>
      <c r="B45" s="5">
        <f>MONTH(VentaHuevo[[#This Row],[FECHA]])</f>
        <v>2</v>
      </c>
      <c r="C45" s="5">
        <f>WEEKNUM(VentaHuevo[[#This Row],[FECHA]],2)</f>
        <v>5</v>
      </c>
      <c r="D45" s="6">
        <v>43497</v>
      </c>
      <c r="E45" s="7" t="s">
        <v>29</v>
      </c>
      <c r="F45" s="7">
        <v>2137.4299999999998</v>
      </c>
      <c r="G45" s="7">
        <v>0</v>
      </c>
      <c r="H45" s="7">
        <v>51718.619999999995</v>
      </c>
      <c r="I45" s="7">
        <v>40586.103999999999</v>
      </c>
      <c r="J45" s="7">
        <v>12</v>
      </c>
      <c r="K45" s="7">
        <v>0</v>
      </c>
      <c r="M45">
        <f>YEAR(RecoleccionHuevo[[#This Row],[Fecha]])</f>
        <v>2020</v>
      </c>
      <c r="N45">
        <f>MONTH(RecoleccionHuevo[[#This Row],[Fecha]])</f>
        <v>8</v>
      </c>
      <c r="O45">
        <f>WEEKNUM(RecoleccionHuevo[[#This Row],[Fecha]],2)</f>
        <v>31</v>
      </c>
      <c r="P45" s="25">
        <v>44044</v>
      </c>
      <c r="Q45" t="s">
        <v>31</v>
      </c>
      <c r="R45" s="7">
        <v>315000</v>
      </c>
      <c r="S45" s="7">
        <v>19725.669999999998</v>
      </c>
      <c r="T45" s="7">
        <v>875</v>
      </c>
      <c r="AE45">
        <f>YEAR(MH[[#This Row],[Fecha]])</f>
        <v>2018</v>
      </c>
      <c r="AF45">
        <f>MONTH(MH[[#This Row],[Fecha]])</f>
        <v>1</v>
      </c>
      <c r="AG45">
        <f>WEEKNUM(MH[[#This Row],[Fecha]],2)</f>
        <v>5</v>
      </c>
      <c r="AH45" s="77">
        <v>43131</v>
      </c>
      <c r="AI45" s="75" t="s">
        <v>63</v>
      </c>
      <c r="AJ45" s="75" t="s">
        <v>77</v>
      </c>
      <c r="AK45" s="79">
        <v>75</v>
      </c>
      <c r="AL45" s="76">
        <v>0</v>
      </c>
      <c r="AN45">
        <f>YEAR(FH[[#This Row],[Fecha]])</f>
        <v>2019</v>
      </c>
      <c r="AO45">
        <f>MONTH(FH[[#This Row],[Fecha]])</f>
        <v>3</v>
      </c>
      <c r="AP45">
        <f>WEEKNUM(FH[[#This Row],[Fecha]],2)</f>
        <v>9</v>
      </c>
      <c r="AQ45" s="25">
        <v>43525</v>
      </c>
      <c r="AR45" t="s">
        <v>132</v>
      </c>
      <c r="AS45" t="s">
        <v>73</v>
      </c>
      <c r="AT45" t="s">
        <v>129</v>
      </c>
      <c r="AU45">
        <v>45</v>
      </c>
      <c r="AV45">
        <v>39078.720000000001</v>
      </c>
    </row>
    <row r="46" spans="1:48" ht="15.6" x14ac:dyDescent="0.3">
      <c r="A46" s="5">
        <f>YEAR(VentaHuevo[[#This Row],[FECHA]])</f>
        <v>2019</v>
      </c>
      <c r="B46" s="5">
        <f>MONTH(VentaHuevo[[#This Row],[FECHA]])</f>
        <v>3</v>
      </c>
      <c r="C46" s="5">
        <f>WEEKNUM(VentaHuevo[[#This Row],[FECHA]],2)</f>
        <v>9</v>
      </c>
      <c r="D46" s="6">
        <v>43525</v>
      </c>
      <c r="E46" s="7" t="s">
        <v>25</v>
      </c>
      <c r="F46" s="7">
        <v>13068.950000000003</v>
      </c>
      <c r="G46" s="7">
        <v>908.1400000000001</v>
      </c>
      <c r="H46" s="7">
        <v>213784.11000000004</v>
      </c>
      <c r="I46" s="7">
        <v>190811.46299999996</v>
      </c>
      <c r="J46" s="7">
        <v>46</v>
      </c>
      <c r="K46" s="7">
        <v>4</v>
      </c>
      <c r="M46">
        <f>YEAR(RecoleccionHuevo[[#This Row],[Fecha]])</f>
        <v>2020</v>
      </c>
      <c r="N46">
        <f>MONTH(RecoleccionHuevo[[#This Row],[Fecha]])</f>
        <v>9</v>
      </c>
      <c r="O46">
        <f>WEEKNUM(RecoleccionHuevo[[#This Row],[Fecha]],2)</f>
        <v>36</v>
      </c>
      <c r="P46" s="25">
        <v>44075</v>
      </c>
      <c r="Q46" t="s">
        <v>31</v>
      </c>
      <c r="R46" s="7">
        <v>290160</v>
      </c>
      <c r="S46" s="7">
        <v>18105.290000000005</v>
      </c>
      <c r="T46" s="7">
        <v>806</v>
      </c>
      <c r="AE46">
        <f>YEAR(MH[[#This Row],[Fecha]])</f>
        <v>2018</v>
      </c>
      <c r="AF46">
        <f>MONTH(MH[[#This Row],[Fecha]])</f>
        <v>2</v>
      </c>
      <c r="AG46">
        <f>WEEKNUM(MH[[#This Row],[Fecha]],2)</f>
        <v>9</v>
      </c>
      <c r="AH46" s="51">
        <v>43159</v>
      </c>
      <c r="AI46" s="52" t="s">
        <v>63</v>
      </c>
      <c r="AJ46" s="52" t="s">
        <v>77</v>
      </c>
      <c r="AK46" s="78">
        <v>70</v>
      </c>
      <c r="AL46" s="73">
        <v>0</v>
      </c>
      <c r="AN46">
        <f>YEAR(FH[[#This Row],[Fecha]])</f>
        <v>2019</v>
      </c>
      <c r="AO46">
        <f>MONTH(FH[[#This Row],[Fecha]])</f>
        <v>4</v>
      </c>
      <c r="AP46">
        <f>WEEKNUM(FH[[#This Row],[Fecha]],2)</f>
        <v>14</v>
      </c>
      <c r="AQ46" s="25">
        <v>43556</v>
      </c>
      <c r="AR46" t="s">
        <v>132</v>
      </c>
      <c r="AS46" t="s">
        <v>73</v>
      </c>
      <c r="AT46" t="s">
        <v>129</v>
      </c>
      <c r="AU46">
        <v>55</v>
      </c>
      <c r="AV46">
        <v>42810.29</v>
      </c>
    </row>
    <row r="47" spans="1:48" ht="15.6" x14ac:dyDescent="0.3">
      <c r="A47" s="5">
        <f>YEAR(VentaHuevo[[#This Row],[FECHA]])</f>
        <v>2019</v>
      </c>
      <c r="B47" s="5">
        <f>MONTH(VentaHuevo[[#This Row],[FECHA]])</f>
        <v>3</v>
      </c>
      <c r="C47" s="5">
        <f>WEEKNUM(VentaHuevo[[#This Row],[FECHA]],2)</f>
        <v>9</v>
      </c>
      <c r="D47" s="6">
        <v>43525</v>
      </c>
      <c r="E47" s="7" t="s">
        <v>27</v>
      </c>
      <c r="F47" s="7">
        <v>134430.54</v>
      </c>
      <c r="G47" s="7">
        <v>787.83</v>
      </c>
      <c r="H47" s="7">
        <v>2808773.8899999983</v>
      </c>
      <c r="I47" s="7">
        <v>2099231.7840000005</v>
      </c>
      <c r="J47" s="7">
        <v>205</v>
      </c>
      <c r="K47" s="7">
        <v>3</v>
      </c>
      <c r="M47">
        <f>YEAR(RecoleccionHuevo[[#This Row],[Fecha]])</f>
        <v>2020</v>
      </c>
      <c r="N47">
        <f>MONTH(RecoleccionHuevo[[#This Row],[Fecha]])</f>
        <v>10</v>
      </c>
      <c r="O47">
        <f>WEEKNUM(RecoleccionHuevo[[#This Row],[Fecha]],2)</f>
        <v>40</v>
      </c>
      <c r="P47" s="25">
        <v>44105</v>
      </c>
      <c r="Q47" t="s">
        <v>31</v>
      </c>
      <c r="R47" s="7">
        <v>149040</v>
      </c>
      <c r="S47" s="7">
        <v>9393.14</v>
      </c>
      <c r="T47" s="7">
        <v>414</v>
      </c>
      <c r="AE47">
        <f>YEAR(MH[[#This Row],[Fecha]])</f>
        <v>2018</v>
      </c>
      <c r="AF47">
        <f>MONTH(MH[[#This Row],[Fecha]])</f>
        <v>3</v>
      </c>
      <c r="AG47">
        <f>WEEKNUM(MH[[#This Row],[Fecha]],2)</f>
        <v>13</v>
      </c>
      <c r="AH47" s="77">
        <v>43190</v>
      </c>
      <c r="AI47" s="75" t="s">
        <v>63</v>
      </c>
      <c r="AJ47" s="75" t="s">
        <v>77</v>
      </c>
      <c r="AK47" s="79">
        <v>105</v>
      </c>
      <c r="AL47" s="76">
        <v>0</v>
      </c>
      <c r="AN47">
        <f>YEAR(FH[[#This Row],[Fecha]])</f>
        <v>2019</v>
      </c>
      <c r="AO47">
        <f>MONTH(FH[[#This Row],[Fecha]])</f>
        <v>5</v>
      </c>
      <c r="AP47">
        <f>WEEKNUM(FH[[#This Row],[Fecha]],2)</f>
        <v>18</v>
      </c>
      <c r="AQ47" s="25">
        <v>43586</v>
      </c>
      <c r="AR47" t="s">
        <v>132</v>
      </c>
      <c r="AS47" t="s">
        <v>73</v>
      </c>
      <c r="AT47" t="s">
        <v>129</v>
      </c>
      <c r="AU47">
        <v>41</v>
      </c>
      <c r="AV47">
        <v>30491.11</v>
      </c>
    </row>
    <row r="48" spans="1:48" ht="15.6" x14ac:dyDescent="0.3">
      <c r="A48" s="5">
        <f>YEAR(VentaHuevo[[#This Row],[FECHA]])</f>
        <v>2019</v>
      </c>
      <c r="B48" s="5">
        <f>MONTH(VentaHuevo[[#This Row],[FECHA]])</f>
        <v>4</v>
      </c>
      <c r="C48" s="5">
        <f>WEEKNUM(VentaHuevo[[#This Row],[FECHA]],2)</f>
        <v>14</v>
      </c>
      <c r="D48" s="6">
        <v>43556</v>
      </c>
      <c r="E48" s="7" t="s">
        <v>25</v>
      </c>
      <c r="F48" s="7">
        <v>6425.6299999999983</v>
      </c>
      <c r="G48" s="7">
        <v>1591.73</v>
      </c>
      <c r="H48" s="7">
        <v>66086.180000000008</v>
      </c>
      <c r="I48" s="7">
        <v>69040.679999999993</v>
      </c>
      <c r="J48" s="7">
        <v>23</v>
      </c>
      <c r="K48" s="7">
        <v>3</v>
      </c>
      <c r="M48">
        <f>YEAR(RecoleccionHuevo[[#This Row],[Fecha]])</f>
        <v>2020</v>
      </c>
      <c r="N48">
        <f>MONTH(RecoleccionHuevo[[#This Row],[Fecha]])</f>
        <v>11</v>
      </c>
      <c r="O48">
        <f>WEEKNUM(RecoleccionHuevo[[#This Row],[Fecha]],2)</f>
        <v>44</v>
      </c>
      <c r="P48" s="25">
        <v>44136</v>
      </c>
      <c r="Q48" t="s">
        <v>31</v>
      </c>
      <c r="R48" s="7">
        <v>36000</v>
      </c>
      <c r="S48" s="7">
        <v>2232.71</v>
      </c>
      <c r="T48" s="7">
        <v>97</v>
      </c>
      <c r="AE48">
        <f>YEAR(MH[[#This Row],[Fecha]])</f>
        <v>2018</v>
      </c>
      <c r="AF48">
        <f>MONTH(MH[[#This Row],[Fecha]])</f>
        <v>4</v>
      </c>
      <c r="AG48">
        <f>WEEKNUM(MH[[#This Row],[Fecha]],2)</f>
        <v>18</v>
      </c>
      <c r="AH48" s="51">
        <v>43220</v>
      </c>
      <c r="AI48" s="52" t="s">
        <v>63</v>
      </c>
      <c r="AJ48" s="52" t="s">
        <v>77</v>
      </c>
      <c r="AK48" s="78">
        <v>365</v>
      </c>
      <c r="AL48" s="73">
        <v>0</v>
      </c>
      <c r="AN48">
        <f>YEAR(FH[[#This Row],[Fecha]])</f>
        <v>2019</v>
      </c>
      <c r="AO48">
        <f>MONTH(FH[[#This Row],[Fecha]])</f>
        <v>6</v>
      </c>
      <c r="AP48">
        <f>WEEKNUM(FH[[#This Row],[Fecha]],2)</f>
        <v>22</v>
      </c>
      <c r="AQ48" s="25">
        <v>43617</v>
      </c>
      <c r="AR48" t="s">
        <v>132</v>
      </c>
      <c r="AS48" t="s">
        <v>73</v>
      </c>
      <c r="AT48" t="s">
        <v>129</v>
      </c>
      <c r="AU48">
        <v>40</v>
      </c>
      <c r="AV48">
        <v>30850.41</v>
      </c>
    </row>
    <row r="49" spans="1:48" ht="15.6" x14ac:dyDescent="0.3">
      <c r="A49" s="5">
        <f>YEAR(VentaHuevo[[#This Row],[FECHA]])</f>
        <v>2019</v>
      </c>
      <c r="B49" s="5">
        <f>MONTH(VentaHuevo[[#This Row],[FECHA]])</f>
        <v>4</v>
      </c>
      <c r="C49" s="5">
        <f>WEEKNUM(VentaHuevo[[#This Row],[FECHA]],2)</f>
        <v>14</v>
      </c>
      <c r="D49" s="6">
        <v>43556</v>
      </c>
      <c r="E49" s="7" t="s">
        <v>27</v>
      </c>
      <c r="F49" s="7">
        <v>94134.32</v>
      </c>
      <c r="G49" s="7">
        <v>432.56000000000006</v>
      </c>
      <c r="H49" s="7">
        <v>2004393.6200000003</v>
      </c>
      <c r="I49" s="7">
        <v>1410698.7579999997</v>
      </c>
      <c r="J49" s="7">
        <v>167</v>
      </c>
      <c r="K49" s="7">
        <v>3</v>
      </c>
      <c r="M49">
        <f>YEAR(RecoleccionHuevo[[#This Row],[Fecha]])</f>
        <v>2020</v>
      </c>
      <c r="N49">
        <f>MONTH(RecoleccionHuevo[[#This Row],[Fecha]])</f>
        <v>12</v>
      </c>
      <c r="O49">
        <f>WEEKNUM(RecoleccionHuevo[[#This Row],[Fecha]],2)</f>
        <v>49</v>
      </c>
      <c r="P49" s="25">
        <v>44166</v>
      </c>
      <c r="Q49" t="s">
        <v>31</v>
      </c>
      <c r="R49" s="7">
        <v>337320</v>
      </c>
      <c r="S49" s="7">
        <v>23142.215000000004</v>
      </c>
      <c r="T49" s="7">
        <v>936</v>
      </c>
      <c r="AE49">
        <f>YEAR(MH[[#This Row],[Fecha]])</f>
        <v>2018</v>
      </c>
      <c r="AF49">
        <f>MONTH(MH[[#This Row],[Fecha]])</f>
        <v>5</v>
      </c>
      <c r="AG49">
        <f>WEEKNUM(MH[[#This Row],[Fecha]],2)</f>
        <v>22</v>
      </c>
      <c r="AH49" s="77">
        <v>43251</v>
      </c>
      <c r="AI49" s="75" t="s">
        <v>63</v>
      </c>
      <c r="AJ49" s="75" t="s">
        <v>77</v>
      </c>
      <c r="AK49" s="79">
        <v>160</v>
      </c>
      <c r="AL49" s="76">
        <v>0</v>
      </c>
      <c r="AN49">
        <f>YEAR(FH[[#This Row],[Fecha]])</f>
        <v>2019</v>
      </c>
      <c r="AO49">
        <f>MONTH(FH[[#This Row],[Fecha]])</f>
        <v>7</v>
      </c>
      <c r="AP49">
        <f>WEEKNUM(FH[[#This Row],[Fecha]],2)</f>
        <v>27</v>
      </c>
      <c r="AQ49" s="25">
        <v>43647</v>
      </c>
      <c r="AR49" t="s">
        <v>132</v>
      </c>
      <c r="AS49" t="s">
        <v>73</v>
      </c>
      <c r="AT49" t="s">
        <v>129</v>
      </c>
      <c r="AU49">
        <v>54</v>
      </c>
      <c r="AV49">
        <v>18391.77</v>
      </c>
    </row>
    <row r="50" spans="1:48" ht="15.6" x14ac:dyDescent="0.3">
      <c r="A50" s="5">
        <f>YEAR(VentaHuevo[[#This Row],[FECHA]])</f>
        <v>2019</v>
      </c>
      <c r="B50" s="5">
        <f>MONTH(VentaHuevo[[#This Row],[FECHA]])</f>
        <v>4</v>
      </c>
      <c r="C50" s="5">
        <f>WEEKNUM(VentaHuevo[[#This Row],[FECHA]],2)</f>
        <v>14</v>
      </c>
      <c r="D50" s="6">
        <v>43556</v>
      </c>
      <c r="E50" s="7" t="s">
        <v>29</v>
      </c>
      <c r="F50" s="7">
        <v>2996.16</v>
      </c>
      <c r="G50" s="7">
        <v>0</v>
      </c>
      <c r="H50" s="7">
        <v>53080.450000000004</v>
      </c>
      <c r="I50" s="7">
        <v>112936.186</v>
      </c>
      <c r="J50" s="7">
        <v>12</v>
      </c>
      <c r="K50" s="7">
        <v>0</v>
      </c>
      <c r="M50">
        <f>YEAR(RecoleccionHuevo[[#This Row],[Fecha]])</f>
        <v>2020</v>
      </c>
      <c r="N50">
        <f>MONTH(RecoleccionHuevo[[#This Row],[Fecha]])</f>
        <v>1</v>
      </c>
      <c r="O50">
        <f>WEEKNUM(RecoleccionHuevo[[#This Row],[Fecha]],2)</f>
        <v>1</v>
      </c>
      <c r="P50" s="25">
        <v>43831</v>
      </c>
      <c r="Q50" t="s">
        <v>32</v>
      </c>
      <c r="R50" s="7">
        <v>437040</v>
      </c>
      <c r="S50" s="7">
        <v>26207.710000000003</v>
      </c>
      <c r="T50" s="7">
        <v>1214</v>
      </c>
      <c r="AE50">
        <f>YEAR(MH[[#This Row],[Fecha]])</f>
        <v>2018</v>
      </c>
      <c r="AF50">
        <f>MONTH(MH[[#This Row],[Fecha]])</f>
        <v>6</v>
      </c>
      <c r="AG50">
        <f>WEEKNUM(MH[[#This Row],[Fecha]],2)</f>
        <v>26</v>
      </c>
      <c r="AH50" s="51">
        <v>43281</v>
      </c>
      <c r="AI50" s="52" t="s">
        <v>63</v>
      </c>
      <c r="AJ50" s="52" t="s">
        <v>77</v>
      </c>
      <c r="AK50" s="78">
        <v>100</v>
      </c>
      <c r="AL50" s="73">
        <v>0</v>
      </c>
      <c r="AN50">
        <f>YEAR(FH[[#This Row],[Fecha]])</f>
        <v>2019</v>
      </c>
      <c r="AO50">
        <f>MONTH(FH[[#This Row],[Fecha]])</f>
        <v>8</v>
      </c>
      <c r="AP50">
        <f>WEEKNUM(FH[[#This Row],[Fecha]],2)</f>
        <v>31</v>
      </c>
      <c r="AQ50" s="25">
        <v>43678</v>
      </c>
      <c r="AR50" t="s">
        <v>132</v>
      </c>
      <c r="AS50" t="s">
        <v>73</v>
      </c>
      <c r="AT50" t="s">
        <v>129</v>
      </c>
      <c r="AU50">
        <v>40</v>
      </c>
      <c r="AV50">
        <v>11492.18</v>
      </c>
    </row>
    <row r="51" spans="1:48" ht="15.6" x14ac:dyDescent="0.3">
      <c r="A51" s="5">
        <f>YEAR(VentaHuevo[[#This Row],[FECHA]])</f>
        <v>2019</v>
      </c>
      <c r="B51" s="5">
        <f>MONTH(VentaHuevo[[#This Row],[FECHA]])</f>
        <v>5</v>
      </c>
      <c r="C51" s="5">
        <f>WEEKNUM(VentaHuevo[[#This Row],[FECHA]],2)</f>
        <v>18</v>
      </c>
      <c r="D51" s="6">
        <v>43586</v>
      </c>
      <c r="E51" s="7" t="s">
        <v>25</v>
      </c>
      <c r="F51" s="7">
        <v>5698.18</v>
      </c>
      <c r="G51" s="7">
        <v>858.11999999999989</v>
      </c>
      <c r="H51" s="7">
        <v>63152.759999999995</v>
      </c>
      <c r="I51" s="7">
        <v>80596.286000000007</v>
      </c>
      <c r="J51" s="7">
        <v>24</v>
      </c>
      <c r="K51" s="7">
        <v>3</v>
      </c>
      <c r="M51">
        <f>YEAR(RecoleccionHuevo[[#This Row],[Fecha]])</f>
        <v>2020</v>
      </c>
      <c r="N51">
        <f>MONTH(RecoleccionHuevo[[#This Row],[Fecha]])</f>
        <v>2</v>
      </c>
      <c r="O51">
        <f>WEEKNUM(RecoleccionHuevo[[#This Row],[Fecha]],2)</f>
        <v>5</v>
      </c>
      <c r="P51" s="25">
        <v>43862</v>
      </c>
      <c r="Q51" t="s">
        <v>32</v>
      </c>
      <c r="R51" s="7">
        <v>343800</v>
      </c>
      <c r="S51" s="7">
        <v>20637.779999999995</v>
      </c>
      <c r="T51" s="7">
        <v>955</v>
      </c>
      <c r="AE51">
        <f>YEAR(MH[[#This Row],[Fecha]])</f>
        <v>2018</v>
      </c>
      <c r="AF51">
        <f>MONTH(MH[[#This Row],[Fecha]])</f>
        <v>7</v>
      </c>
      <c r="AG51">
        <f>WEEKNUM(MH[[#This Row],[Fecha]],2)</f>
        <v>31</v>
      </c>
      <c r="AH51" s="77">
        <v>43312</v>
      </c>
      <c r="AI51" s="75" t="s">
        <v>63</v>
      </c>
      <c r="AJ51" s="75" t="s">
        <v>77</v>
      </c>
      <c r="AK51" s="79">
        <v>120</v>
      </c>
      <c r="AL51" s="76">
        <v>0</v>
      </c>
      <c r="AN51">
        <f>YEAR(FH[[#This Row],[Fecha]])</f>
        <v>2019</v>
      </c>
      <c r="AO51">
        <f>MONTH(FH[[#This Row],[Fecha]])</f>
        <v>9</v>
      </c>
      <c r="AP51">
        <f>WEEKNUM(FH[[#This Row],[Fecha]],2)</f>
        <v>35</v>
      </c>
      <c r="AQ51" s="25">
        <v>43709</v>
      </c>
      <c r="AR51" t="s">
        <v>132</v>
      </c>
      <c r="AS51" t="s">
        <v>73</v>
      </c>
      <c r="AT51" t="s">
        <v>129</v>
      </c>
      <c r="AU51">
        <v>36</v>
      </c>
      <c r="AV51">
        <v>10511.5</v>
      </c>
    </row>
    <row r="52" spans="1:48" ht="15.6" x14ac:dyDescent="0.3">
      <c r="A52" s="5">
        <f>YEAR(VentaHuevo[[#This Row],[FECHA]])</f>
        <v>2019</v>
      </c>
      <c r="B52" s="5">
        <f>MONTH(VentaHuevo[[#This Row],[FECHA]])</f>
        <v>5</v>
      </c>
      <c r="C52" s="5">
        <f>WEEKNUM(VentaHuevo[[#This Row],[FECHA]],2)</f>
        <v>18</v>
      </c>
      <c r="D52" s="6">
        <v>43586</v>
      </c>
      <c r="E52" s="7" t="s">
        <v>27</v>
      </c>
      <c r="F52" s="7">
        <v>111746.11199999996</v>
      </c>
      <c r="G52" s="7">
        <v>0</v>
      </c>
      <c r="H52" s="7">
        <v>2376485.9700000016</v>
      </c>
      <c r="I52" s="7">
        <v>1980282.997</v>
      </c>
      <c r="J52" s="7">
        <v>190</v>
      </c>
      <c r="K52" s="7">
        <v>0</v>
      </c>
      <c r="M52">
        <f>YEAR(RecoleccionHuevo[[#This Row],[Fecha]])</f>
        <v>2020</v>
      </c>
      <c r="N52">
        <f>MONTH(RecoleccionHuevo[[#This Row],[Fecha]])</f>
        <v>3</v>
      </c>
      <c r="O52">
        <f>WEEKNUM(RecoleccionHuevo[[#This Row],[Fecha]],2)</f>
        <v>9</v>
      </c>
      <c r="P52" s="25">
        <v>43891</v>
      </c>
      <c r="Q52" t="s">
        <v>32</v>
      </c>
      <c r="R52" s="7">
        <v>431280</v>
      </c>
      <c r="S52" s="7">
        <v>27325.640000000007</v>
      </c>
      <c r="T52" s="7">
        <v>1197</v>
      </c>
      <c r="AE52">
        <f>YEAR(MH[[#This Row],[Fecha]])</f>
        <v>2018</v>
      </c>
      <c r="AF52">
        <f>MONTH(MH[[#This Row],[Fecha]])</f>
        <v>8</v>
      </c>
      <c r="AG52">
        <f>WEEKNUM(MH[[#This Row],[Fecha]],2)</f>
        <v>35</v>
      </c>
      <c r="AH52" s="51">
        <v>43343</v>
      </c>
      <c r="AI52" s="52" t="s">
        <v>63</v>
      </c>
      <c r="AJ52" s="52" t="s">
        <v>77</v>
      </c>
      <c r="AK52" s="78">
        <v>155</v>
      </c>
      <c r="AL52" s="73">
        <v>0</v>
      </c>
      <c r="AN52">
        <f>YEAR(FH[[#This Row],[Fecha]])</f>
        <v>2019</v>
      </c>
      <c r="AO52">
        <f>MONTH(FH[[#This Row],[Fecha]])</f>
        <v>10</v>
      </c>
      <c r="AP52">
        <f>WEEKNUM(FH[[#This Row],[Fecha]],2)</f>
        <v>40</v>
      </c>
      <c r="AQ52" s="25">
        <v>43739</v>
      </c>
      <c r="AR52" t="s">
        <v>132</v>
      </c>
      <c r="AS52" t="s">
        <v>73</v>
      </c>
      <c r="AT52" t="s">
        <v>129</v>
      </c>
      <c r="AU52">
        <v>37</v>
      </c>
      <c r="AV52">
        <v>13970.98</v>
      </c>
    </row>
    <row r="53" spans="1:48" ht="15.6" x14ac:dyDescent="0.3">
      <c r="A53" s="5">
        <f>YEAR(VentaHuevo[[#This Row],[FECHA]])</f>
        <v>2019</v>
      </c>
      <c r="B53" s="5">
        <f>MONTH(VentaHuevo[[#This Row],[FECHA]])</f>
        <v>5</v>
      </c>
      <c r="C53" s="5">
        <f>WEEKNUM(VentaHuevo[[#This Row],[FECHA]],2)</f>
        <v>18</v>
      </c>
      <c r="D53" s="6">
        <v>43586</v>
      </c>
      <c r="E53" s="7" t="s">
        <v>29</v>
      </c>
      <c r="F53" s="7">
        <v>4775.8410000000003</v>
      </c>
      <c r="G53" s="7">
        <v>636.70000000000005</v>
      </c>
      <c r="H53" s="7">
        <v>82544.310000000012</v>
      </c>
      <c r="I53" s="7">
        <v>103865.18900000001</v>
      </c>
      <c r="J53" s="7">
        <v>20</v>
      </c>
      <c r="K53" s="7">
        <v>4</v>
      </c>
      <c r="M53">
        <f>YEAR(RecoleccionHuevo[[#This Row],[Fecha]])</f>
        <v>2020</v>
      </c>
      <c r="N53">
        <f>MONTH(RecoleccionHuevo[[#This Row],[Fecha]])</f>
        <v>4</v>
      </c>
      <c r="O53">
        <f>WEEKNUM(RecoleccionHuevo[[#This Row],[Fecha]],2)</f>
        <v>14</v>
      </c>
      <c r="P53" s="25">
        <v>43922</v>
      </c>
      <c r="Q53" t="s">
        <v>32</v>
      </c>
      <c r="R53" s="7">
        <v>439200</v>
      </c>
      <c r="S53" s="7">
        <v>27372.530000000002</v>
      </c>
      <c r="T53" s="7">
        <v>1219</v>
      </c>
      <c r="AE53">
        <f>YEAR(MH[[#This Row],[Fecha]])</f>
        <v>2018</v>
      </c>
      <c r="AF53">
        <f>MONTH(MH[[#This Row],[Fecha]])</f>
        <v>9</v>
      </c>
      <c r="AG53">
        <f>WEEKNUM(MH[[#This Row],[Fecha]],2)</f>
        <v>39</v>
      </c>
      <c r="AH53" s="77">
        <v>43373</v>
      </c>
      <c r="AI53" s="75" t="s">
        <v>63</v>
      </c>
      <c r="AJ53" s="75" t="s">
        <v>77</v>
      </c>
      <c r="AK53" s="79">
        <v>85</v>
      </c>
      <c r="AL53" s="76">
        <v>0</v>
      </c>
      <c r="AN53">
        <f>YEAR(FH[[#This Row],[Fecha]])</f>
        <v>2019</v>
      </c>
      <c r="AO53">
        <f>MONTH(FH[[#This Row],[Fecha]])</f>
        <v>11</v>
      </c>
      <c r="AP53">
        <f>WEEKNUM(FH[[#This Row],[Fecha]],2)</f>
        <v>44</v>
      </c>
      <c r="AQ53" s="25">
        <v>43770</v>
      </c>
      <c r="AR53" t="s">
        <v>132</v>
      </c>
      <c r="AS53" t="s">
        <v>73</v>
      </c>
      <c r="AT53" t="s">
        <v>129</v>
      </c>
      <c r="AU53">
        <v>30</v>
      </c>
      <c r="AV53">
        <v>8530.11</v>
      </c>
    </row>
    <row r="54" spans="1:48" ht="15.6" x14ac:dyDescent="0.3">
      <c r="A54" s="5">
        <f>YEAR(VentaHuevo[[#This Row],[FECHA]])</f>
        <v>2019</v>
      </c>
      <c r="B54" s="5">
        <f>MONTH(VentaHuevo[[#This Row],[FECHA]])</f>
        <v>6</v>
      </c>
      <c r="C54" s="5">
        <f>WEEKNUM(VentaHuevo[[#This Row],[FECHA]],2)</f>
        <v>22</v>
      </c>
      <c r="D54" s="6">
        <v>43617</v>
      </c>
      <c r="E54" s="7" t="s">
        <v>25</v>
      </c>
      <c r="F54" s="7">
        <v>10455.19</v>
      </c>
      <c r="G54" s="7">
        <v>588.15</v>
      </c>
      <c r="H54" s="7">
        <v>141524.00999999995</v>
      </c>
      <c r="I54" s="7">
        <v>168223.74</v>
      </c>
      <c r="J54" s="7">
        <v>37</v>
      </c>
      <c r="K54" s="7">
        <v>2</v>
      </c>
      <c r="M54">
        <f>YEAR(RecoleccionHuevo[[#This Row],[Fecha]])</f>
        <v>2020</v>
      </c>
      <c r="N54">
        <f>MONTH(RecoleccionHuevo[[#This Row],[Fecha]])</f>
        <v>5</v>
      </c>
      <c r="O54">
        <f>WEEKNUM(RecoleccionHuevo[[#This Row],[Fecha]],2)</f>
        <v>18</v>
      </c>
      <c r="P54" s="25">
        <v>43952</v>
      </c>
      <c r="Q54" t="s">
        <v>32</v>
      </c>
      <c r="R54" s="7">
        <v>369000</v>
      </c>
      <c r="S54" s="7">
        <v>22273.699999999993</v>
      </c>
      <c r="T54" s="7">
        <v>1025</v>
      </c>
      <c r="AE54">
        <f>YEAR(MH[[#This Row],[Fecha]])</f>
        <v>2018</v>
      </c>
      <c r="AF54">
        <f>MONTH(MH[[#This Row],[Fecha]])</f>
        <v>10</v>
      </c>
      <c r="AG54">
        <f>WEEKNUM(MH[[#This Row],[Fecha]],2)</f>
        <v>44</v>
      </c>
      <c r="AH54" s="51">
        <v>43404</v>
      </c>
      <c r="AI54" s="52" t="s">
        <v>63</v>
      </c>
      <c r="AJ54" s="52" t="s">
        <v>77</v>
      </c>
      <c r="AK54" s="78">
        <v>110</v>
      </c>
      <c r="AL54" s="73">
        <v>0</v>
      </c>
      <c r="AN54">
        <f>YEAR(FH[[#This Row],[Fecha]])</f>
        <v>2019</v>
      </c>
      <c r="AO54">
        <f>MONTH(FH[[#This Row],[Fecha]])</f>
        <v>12</v>
      </c>
      <c r="AP54">
        <f>WEEKNUM(FH[[#This Row],[Fecha]],2)</f>
        <v>48</v>
      </c>
      <c r="AQ54" s="25">
        <v>43800</v>
      </c>
      <c r="AR54" t="s">
        <v>132</v>
      </c>
      <c r="AS54" t="s">
        <v>73</v>
      </c>
      <c r="AT54" t="s">
        <v>129</v>
      </c>
      <c r="AU54">
        <v>39</v>
      </c>
      <c r="AV54">
        <v>5438.37</v>
      </c>
    </row>
    <row r="55" spans="1:48" ht="15.6" x14ac:dyDescent="0.3">
      <c r="A55" s="5">
        <f>YEAR(VentaHuevo[[#This Row],[FECHA]])</f>
        <v>2019</v>
      </c>
      <c r="B55" s="5">
        <f>MONTH(VentaHuevo[[#This Row],[FECHA]])</f>
        <v>6</v>
      </c>
      <c r="C55" s="5">
        <f>WEEKNUM(VentaHuevo[[#This Row],[FECHA]],2)</f>
        <v>22</v>
      </c>
      <c r="D55" s="6">
        <v>43617</v>
      </c>
      <c r="E55" s="7" t="s">
        <v>27</v>
      </c>
      <c r="F55" s="7">
        <v>104623.80999999995</v>
      </c>
      <c r="G55" s="7">
        <v>793.7</v>
      </c>
      <c r="H55" s="7">
        <v>1946816.810000001</v>
      </c>
      <c r="I55" s="7">
        <v>1670592.7939999991</v>
      </c>
      <c r="J55" s="7">
        <v>183</v>
      </c>
      <c r="K55" s="7">
        <v>2</v>
      </c>
      <c r="M55">
        <f>YEAR(RecoleccionHuevo[[#This Row],[Fecha]])</f>
        <v>2020</v>
      </c>
      <c r="N55">
        <f>MONTH(RecoleccionHuevo[[#This Row],[Fecha]])</f>
        <v>6</v>
      </c>
      <c r="O55">
        <f>WEEKNUM(RecoleccionHuevo[[#This Row],[Fecha]],2)</f>
        <v>23</v>
      </c>
      <c r="P55" s="25">
        <v>43983</v>
      </c>
      <c r="Q55" t="s">
        <v>32</v>
      </c>
      <c r="R55" s="7">
        <v>416160</v>
      </c>
      <c r="S55" s="7">
        <v>25328.909999999996</v>
      </c>
      <c r="T55" s="7">
        <v>1155</v>
      </c>
      <c r="AE55">
        <f>YEAR(MH[[#This Row],[Fecha]])</f>
        <v>2018</v>
      </c>
      <c r="AF55">
        <f>MONTH(MH[[#This Row],[Fecha]])</f>
        <v>11</v>
      </c>
      <c r="AG55">
        <f>WEEKNUM(MH[[#This Row],[Fecha]],2)</f>
        <v>48</v>
      </c>
      <c r="AH55" s="77">
        <v>43434</v>
      </c>
      <c r="AI55" s="75" t="s">
        <v>63</v>
      </c>
      <c r="AJ55" s="75" t="s">
        <v>77</v>
      </c>
      <c r="AK55" s="79">
        <v>250</v>
      </c>
      <c r="AL55" s="76">
        <v>0</v>
      </c>
      <c r="AN55">
        <f>YEAR(FH[[#This Row],[Fecha]])</f>
        <v>2020</v>
      </c>
      <c r="AO55">
        <f>MONTH(FH[[#This Row],[Fecha]])</f>
        <v>1</v>
      </c>
      <c r="AP55">
        <f>WEEKNUM(FH[[#This Row],[Fecha]],2)</f>
        <v>1</v>
      </c>
      <c r="AQ55" s="25">
        <v>43831</v>
      </c>
      <c r="AR55" t="s">
        <v>132</v>
      </c>
      <c r="AS55" t="s">
        <v>73</v>
      </c>
      <c r="AT55" t="s">
        <v>129</v>
      </c>
      <c r="AU55">
        <v>45</v>
      </c>
      <c r="AV55">
        <v>5008.3</v>
      </c>
    </row>
    <row r="56" spans="1:48" ht="15.6" x14ac:dyDescent="0.3">
      <c r="A56" s="5">
        <f>YEAR(VentaHuevo[[#This Row],[FECHA]])</f>
        <v>2019</v>
      </c>
      <c r="B56" s="5">
        <f>MONTH(VentaHuevo[[#This Row],[FECHA]])</f>
        <v>6</v>
      </c>
      <c r="C56" s="5">
        <f>WEEKNUM(VentaHuevo[[#This Row],[FECHA]],2)</f>
        <v>22</v>
      </c>
      <c r="D56" s="6">
        <v>43617</v>
      </c>
      <c r="E56" s="7" t="s">
        <v>29</v>
      </c>
      <c r="F56" s="7">
        <v>1644.0600000000002</v>
      </c>
      <c r="G56" s="7">
        <v>523.34</v>
      </c>
      <c r="H56" s="7">
        <v>22335.97</v>
      </c>
      <c r="I56" s="7">
        <v>23305.864000000005</v>
      </c>
      <c r="J56" s="7">
        <v>14</v>
      </c>
      <c r="K56" s="7">
        <v>3</v>
      </c>
      <c r="M56">
        <f>YEAR(RecoleccionHuevo[[#This Row],[Fecha]])</f>
        <v>2020</v>
      </c>
      <c r="N56">
        <f>MONTH(RecoleccionHuevo[[#This Row],[Fecha]])</f>
        <v>7</v>
      </c>
      <c r="O56">
        <f>WEEKNUM(RecoleccionHuevo[[#This Row],[Fecha]],2)</f>
        <v>27</v>
      </c>
      <c r="P56" s="25">
        <v>44013</v>
      </c>
      <c r="Q56" t="s">
        <v>32</v>
      </c>
      <c r="R56" s="7">
        <v>386280</v>
      </c>
      <c r="S56" s="7">
        <v>23729.279999999995</v>
      </c>
      <c r="T56" s="7">
        <v>1073</v>
      </c>
      <c r="AE56">
        <f>YEAR(MH[[#This Row],[Fecha]])</f>
        <v>2018</v>
      </c>
      <c r="AF56">
        <f>MONTH(MH[[#This Row],[Fecha]])</f>
        <v>12</v>
      </c>
      <c r="AG56">
        <f>WEEKNUM(MH[[#This Row],[Fecha]],2)</f>
        <v>53</v>
      </c>
      <c r="AH56" s="51">
        <v>43465</v>
      </c>
      <c r="AI56" s="52" t="s">
        <v>63</v>
      </c>
      <c r="AJ56" s="52" t="s">
        <v>77</v>
      </c>
      <c r="AK56" s="78">
        <v>75</v>
      </c>
      <c r="AL56" s="73">
        <v>0</v>
      </c>
      <c r="AN56">
        <f>YEAR(FH[[#This Row],[Fecha]])</f>
        <v>2020</v>
      </c>
      <c r="AO56">
        <f>MONTH(FH[[#This Row],[Fecha]])</f>
        <v>3</v>
      </c>
      <c r="AP56">
        <f>WEEKNUM(FH[[#This Row],[Fecha]],2)</f>
        <v>9</v>
      </c>
      <c r="AQ56" s="25">
        <v>43891</v>
      </c>
      <c r="AR56" t="s">
        <v>132</v>
      </c>
      <c r="AS56" t="s">
        <v>73</v>
      </c>
      <c r="AT56" t="s">
        <v>129</v>
      </c>
      <c r="AU56">
        <v>18</v>
      </c>
      <c r="AV56">
        <v>850.45</v>
      </c>
    </row>
    <row r="57" spans="1:48" ht="15.6" x14ac:dyDescent="0.3">
      <c r="A57" s="5">
        <f>YEAR(VentaHuevo[[#This Row],[FECHA]])</f>
        <v>2019</v>
      </c>
      <c r="B57" s="5">
        <f>MONTH(VentaHuevo[[#This Row],[FECHA]])</f>
        <v>7</v>
      </c>
      <c r="C57" s="5">
        <f>WEEKNUM(VentaHuevo[[#This Row],[FECHA]],2)</f>
        <v>27</v>
      </c>
      <c r="D57" s="6">
        <v>43647</v>
      </c>
      <c r="E57" s="7" t="s">
        <v>25</v>
      </c>
      <c r="F57" s="7">
        <v>5282.7900000000009</v>
      </c>
      <c r="G57" s="7">
        <v>0</v>
      </c>
      <c r="H57" s="7">
        <v>67607.289999999979</v>
      </c>
      <c r="I57" s="7">
        <v>89360.614000000001</v>
      </c>
      <c r="J57" s="7">
        <v>17</v>
      </c>
      <c r="K57" s="7">
        <v>0</v>
      </c>
      <c r="M57">
        <f>YEAR(RecoleccionHuevo[[#This Row],[Fecha]])</f>
        <v>2020</v>
      </c>
      <c r="N57">
        <f>MONTH(RecoleccionHuevo[[#This Row],[Fecha]])</f>
        <v>8</v>
      </c>
      <c r="O57">
        <f>WEEKNUM(RecoleccionHuevo[[#This Row],[Fecha]],2)</f>
        <v>31</v>
      </c>
      <c r="P57" s="25">
        <v>44044</v>
      </c>
      <c r="Q57" t="s">
        <v>32</v>
      </c>
      <c r="R57" s="7">
        <v>357480</v>
      </c>
      <c r="S57" s="7">
        <v>21801.579999999998</v>
      </c>
      <c r="T57" s="7">
        <v>993</v>
      </c>
      <c r="AE57">
        <f>YEAR(MH[[#This Row],[Fecha]])</f>
        <v>2018</v>
      </c>
      <c r="AF57">
        <f>MONTH(MH[[#This Row],[Fecha]])</f>
        <v>1</v>
      </c>
      <c r="AG57">
        <f>WEEKNUM(MH[[#This Row],[Fecha]],2)</f>
        <v>4</v>
      </c>
      <c r="AH57" s="77">
        <v>43124</v>
      </c>
      <c r="AI57" s="75" t="s">
        <v>63</v>
      </c>
      <c r="AJ57" s="75" t="s">
        <v>74</v>
      </c>
      <c r="AK57" s="80">
        <v>13120</v>
      </c>
      <c r="AL57" s="76">
        <v>690731.55</v>
      </c>
      <c r="AN57">
        <f>YEAR(FH[[#This Row],[Fecha]])</f>
        <v>2018</v>
      </c>
      <c r="AO57">
        <f>MONTH(FH[[#This Row],[Fecha]])</f>
        <v>1</v>
      </c>
      <c r="AP57">
        <f>WEEKNUM(FH[[#This Row],[Fecha]],2)</f>
        <v>1</v>
      </c>
      <c r="AQ57" s="25">
        <v>43101</v>
      </c>
      <c r="AR57" t="s">
        <v>132</v>
      </c>
      <c r="AS57" t="s">
        <v>75</v>
      </c>
      <c r="AT57" t="s">
        <v>129</v>
      </c>
      <c r="AU57">
        <v>59</v>
      </c>
      <c r="AV57">
        <v>13384.09</v>
      </c>
    </row>
    <row r="58" spans="1:48" ht="15.6" x14ac:dyDescent="0.3">
      <c r="A58" s="5">
        <f>YEAR(VentaHuevo[[#This Row],[FECHA]])</f>
        <v>2019</v>
      </c>
      <c r="B58" s="5">
        <f>MONTH(VentaHuevo[[#This Row],[FECHA]])</f>
        <v>7</v>
      </c>
      <c r="C58" s="5">
        <f>WEEKNUM(VentaHuevo[[#This Row],[FECHA]],2)</f>
        <v>27</v>
      </c>
      <c r="D58" s="6">
        <v>43647</v>
      </c>
      <c r="E58" s="7" t="s">
        <v>27</v>
      </c>
      <c r="F58" s="7">
        <v>111165.75000000003</v>
      </c>
      <c r="G58" s="7">
        <v>119.31</v>
      </c>
      <c r="H58" s="7">
        <v>2112209.1599999992</v>
      </c>
      <c r="I58" s="7">
        <v>1804760.9359999991</v>
      </c>
      <c r="J58" s="7">
        <v>233</v>
      </c>
      <c r="K58" s="7">
        <v>2</v>
      </c>
      <c r="M58">
        <f>YEAR(RecoleccionHuevo[[#This Row],[Fecha]])</f>
        <v>2020</v>
      </c>
      <c r="N58">
        <f>MONTH(RecoleccionHuevo[[#This Row],[Fecha]])</f>
        <v>9</v>
      </c>
      <c r="O58">
        <f>WEEKNUM(RecoleccionHuevo[[#This Row],[Fecha]],2)</f>
        <v>36</v>
      </c>
      <c r="P58" s="25">
        <v>44075</v>
      </c>
      <c r="Q58" t="s">
        <v>32</v>
      </c>
      <c r="R58" s="7">
        <v>365400</v>
      </c>
      <c r="S58" s="7">
        <v>23203.620000000006</v>
      </c>
      <c r="T58" s="7">
        <v>1014</v>
      </c>
      <c r="AE58">
        <f>YEAR(MH[[#This Row],[Fecha]])</f>
        <v>2018</v>
      </c>
      <c r="AF58">
        <f>MONTH(MH[[#This Row],[Fecha]])</f>
        <v>3</v>
      </c>
      <c r="AG58">
        <f>WEEKNUM(MH[[#This Row],[Fecha]],2)</f>
        <v>13</v>
      </c>
      <c r="AH58" s="51">
        <v>43190</v>
      </c>
      <c r="AI58" s="52" t="s">
        <v>63</v>
      </c>
      <c r="AJ58" s="52" t="s">
        <v>74</v>
      </c>
      <c r="AK58" s="78">
        <v>80</v>
      </c>
      <c r="AL58" s="73">
        <v>0</v>
      </c>
      <c r="AN58">
        <f>YEAR(FH[[#This Row],[Fecha]])</f>
        <v>2018</v>
      </c>
      <c r="AO58">
        <f>MONTH(FH[[#This Row],[Fecha]])</f>
        <v>2</v>
      </c>
      <c r="AP58">
        <f>WEEKNUM(FH[[#This Row],[Fecha]],2)</f>
        <v>5</v>
      </c>
      <c r="AQ58" s="25">
        <v>43132</v>
      </c>
      <c r="AR58" t="s">
        <v>132</v>
      </c>
      <c r="AS58" t="s">
        <v>75</v>
      </c>
      <c r="AT58" t="s">
        <v>129</v>
      </c>
      <c r="AU58">
        <v>42</v>
      </c>
      <c r="AV58">
        <v>10819</v>
      </c>
    </row>
    <row r="59" spans="1:48" ht="15.6" x14ac:dyDescent="0.3">
      <c r="A59" s="5">
        <f>YEAR(VentaHuevo[[#This Row],[FECHA]])</f>
        <v>2019</v>
      </c>
      <c r="B59" s="5">
        <f>MONTH(VentaHuevo[[#This Row],[FECHA]])</f>
        <v>7</v>
      </c>
      <c r="C59" s="5">
        <f>WEEKNUM(VentaHuevo[[#This Row],[FECHA]],2)</f>
        <v>27</v>
      </c>
      <c r="D59" s="6">
        <v>43647</v>
      </c>
      <c r="E59" s="7" t="s">
        <v>29</v>
      </c>
      <c r="F59" s="7">
        <v>143.29</v>
      </c>
      <c r="G59" s="7">
        <v>0</v>
      </c>
      <c r="H59" s="7">
        <v>2587.1600000000003</v>
      </c>
      <c r="I59" s="7">
        <v>2664.4900000000002</v>
      </c>
      <c r="J59" s="7">
        <v>8</v>
      </c>
      <c r="K59" s="7">
        <v>0</v>
      </c>
      <c r="M59">
        <f>YEAR(RecoleccionHuevo[[#This Row],[Fecha]])</f>
        <v>2020</v>
      </c>
      <c r="N59">
        <f>MONTH(RecoleccionHuevo[[#This Row],[Fecha]])</f>
        <v>10</v>
      </c>
      <c r="O59">
        <f>WEEKNUM(RecoleccionHuevo[[#This Row],[Fecha]],2)</f>
        <v>40</v>
      </c>
      <c r="P59" s="25">
        <v>44105</v>
      </c>
      <c r="Q59" t="s">
        <v>32</v>
      </c>
      <c r="R59" s="7">
        <v>327240</v>
      </c>
      <c r="S59" s="7">
        <v>20201.499999999993</v>
      </c>
      <c r="T59" s="7">
        <v>909</v>
      </c>
      <c r="AE59">
        <f>YEAR(MH[[#This Row],[Fecha]])</f>
        <v>2018</v>
      </c>
      <c r="AF59">
        <f>MONTH(MH[[#This Row],[Fecha]])</f>
        <v>4</v>
      </c>
      <c r="AG59">
        <f>WEEKNUM(MH[[#This Row],[Fecha]],2)</f>
        <v>18</v>
      </c>
      <c r="AH59" s="77">
        <v>43220</v>
      </c>
      <c r="AI59" s="75" t="s">
        <v>63</v>
      </c>
      <c r="AJ59" s="75" t="s">
        <v>74</v>
      </c>
      <c r="AK59" s="79">
        <v>20</v>
      </c>
      <c r="AL59" s="76">
        <v>0</v>
      </c>
      <c r="AN59">
        <f>YEAR(FH[[#This Row],[Fecha]])</f>
        <v>2018</v>
      </c>
      <c r="AO59">
        <f>MONTH(FH[[#This Row],[Fecha]])</f>
        <v>3</v>
      </c>
      <c r="AP59">
        <f>WEEKNUM(FH[[#This Row],[Fecha]],2)</f>
        <v>9</v>
      </c>
      <c r="AQ59" s="25">
        <v>43160</v>
      </c>
      <c r="AR59" t="s">
        <v>132</v>
      </c>
      <c r="AS59" t="s">
        <v>75</v>
      </c>
      <c r="AT59" t="s">
        <v>129</v>
      </c>
      <c r="AU59">
        <v>39</v>
      </c>
      <c r="AV59">
        <v>7550.4500000000007</v>
      </c>
    </row>
    <row r="60" spans="1:48" ht="15.6" x14ac:dyDescent="0.3">
      <c r="A60" s="5">
        <f>YEAR(VentaHuevo[[#This Row],[FECHA]])</f>
        <v>2019</v>
      </c>
      <c r="B60" s="5">
        <f>MONTH(VentaHuevo[[#This Row],[FECHA]])</f>
        <v>8</v>
      </c>
      <c r="C60" s="5">
        <f>WEEKNUM(VentaHuevo[[#This Row],[FECHA]],2)</f>
        <v>31</v>
      </c>
      <c r="D60" s="6">
        <v>43678</v>
      </c>
      <c r="E60" s="7" t="s">
        <v>25</v>
      </c>
      <c r="F60" s="7">
        <v>10596.669999999998</v>
      </c>
      <c r="G60" s="7">
        <v>0</v>
      </c>
      <c r="H60" s="7">
        <v>162362.18</v>
      </c>
      <c r="I60" s="7">
        <v>164406.51400000002</v>
      </c>
      <c r="J60" s="7">
        <v>32</v>
      </c>
      <c r="K60" s="7">
        <v>0</v>
      </c>
      <c r="M60">
        <f>YEAR(RecoleccionHuevo[[#This Row],[Fecha]])</f>
        <v>2020</v>
      </c>
      <c r="N60">
        <f>MONTH(RecoleccionHuevo[[#This Row],[Fecha]])</f>
        <v>11</v>
      </c>
      <c r="O60">
        <f>WEEKNUM(RecoleccionHuevo[[#This Row],[Fecha]],2)</f>
        <v>44</v>
      </c>
      <c r="P60" s="25">
        <v>44136</v>
      </c>
      <c r="Q60" t="s">
        <v>32</v>
      </c>
      <c r="R60" s="7">
        <v>267120</v>
      </c>
      <c r="S60" s="7">
        <v>17481.519999999997</v>
      </c>
      <c r="T60" s="7">
        <v>740</v>
      </c>
      <c r="AE60">
        <f>YEAR(MH[[#This Row],[Fecha]])</f>
        <v>2018</v>
      </c>
      <c r="AF60">
        <f>MONTH(MH[[#This Row],[Fecha]])</f>
        <v>5</v>
      </c>
      <c r="AG60">
        <f>WEEKNUM(MH[[#This Row],[Fecha]],2)</f>
        <v>22</v>
      </c>
      <c r="AH60" s="51">
        <v>43251</v>
      </c>
      <c r="AI60" s="52" t="s">
        <v>63</v>
      </c>
      <c r="AJ60" s="52" t="s">
        <v>74</v>
      </c>
      <c r="AK60" s="78">
        <v>60</v>
      </c>
      <c r="AL60" s="73">
        <v>0</v>
      </c>
      <c r="AN60">
        <f>YEAR(FH[[#This Row],[Fecha]])</f>
        <v>2018</v>
      </c>
      <c r="AO60">
        <f>MONTH(FH[[#This Row],[Fecha]])</f>
        <v>4</v>
      </c>
      <c r="AP60">
        <f>WEEKNUM(FH[[#This Row],[Fecha]],2)</f>
        <v>13</v>
      </c>
      <c r="AQ60" s="25">
        <v>43191</v>
      </c>
      <c r="AR60" t="s">
        <v>132</v>
      </c>
      <c r="AS60" t="s">
        <v>75</v>
      </c>
      <c r="AT60" t="s">
        <v>129</v>
      </c>
      <c r="AU60">
        <v>40</v>
      </c>
      <c r="AV60">
        <v>9557.74</v>
      </c>
    </row>
    <row r="61" spans="1:48" ht="15.6" x14ac:dyDescent="0.3">
      <c r="A61" s="5">
        <f>YEAR(VentaHuevo[[#This Row],[FECHA]])</f>
        <v>2019</v>
      </c>
      <c r="B61" s="5">
        <f>MONTH(VentaHuevo[[#This Row],[FECHA]])</f>
        <v>8</v>
      </c>
      <c r="C61" s="5">
        <f>WEEKNUM(VentaHuevo[[#This Row],[FECHA]],2)</f>
        <v>31</v>
      </c>
      <c r="D61" s="6">
        <v>43678</v>
      </c>
      <c r="E61" s="7" t="s">
        <v>27</v>
      </c>
      <c r="F61" s="7">
        <v>129063.16</v>
      </c>
      <c r="G61" s="7">
        <v>1746.7199999999998</v>
      </c>
      <c r="H61" s="7">
        <v>2934363.7700000023</v>
      </c>
      <c r="I61" s="7">
        <v>2075716.432000001</v>
      </c>
      <c r="J61" s="7">
        <v>252</v>
      </c>
      <c r="K61" s="7">
        <v>5</v>
      </c>
      <c r="M61">
        <f>YEAR(RecoleccionHuevo[[#This Row],[Fecha]])</f>
        <v>2020</v>
      </c>
      <c r="N61">
        <f>MONTH(RecoleccionHuevo[[#This Row],[Fecha]])</f>
        <v>12</v>
      </c>
      <c r="O61">
        <f>WEEKNUM(RecoleccionHuevo[[#This Row],[Fecha]],2)</f>
        <v>49</v>
      </c>
      <c r="P61" s="25">
        <v>44166</v>
      </c>
      <c r="Q61" t="s">
        <v>32</v>
      </c>
      <c r="R61" s="7">
        <v>387000</v>
      </c>
      <c r="S61" s="7">
        <v>24583.66</v>
      </c>
      <c r="T61" s="7">
        <v>1075</v>
      </c>
      <c r="AE61">
        <f>YEAR(MH[[#This Row],[Fecha]])</f>
        <v>2018</v>
      </c>
      <c r="AF61">
        <f>MONTH(MH[[#This Row],[Fecha]])</f>
        <v>6</v>
      </c>
      <c r="AG61">
        <f>WEEKNUM(MH[[#This Row],[Fecha]],2)</f>
        <v>26</v>
      </c>
      <c r="AH61" s="77">
        <v>43281</v>
      </c>
      <c r="AI61" s="75" t="s">
        <v>63</v>
      </c>
      <c r="AJ61" s="75" t="s">
        <v>74</v>
      </c>
      <c r="AK61" s="79">
        <v>90</v>
      </c>
      <c r="AL61" s="76">
        <v>0</v>
      </c>
      <c r="AN61">
        <f>YEAR(FH[[#This Row],[Fecha]])</f>
        <v>2018</v>
      </c>
      <c r="AO61">
        <f>MONTH(FH[[#This Row],[Fecha]])</f>
        <v>5</v>
      </c>
      <c r="AP61">
        <f>WEEKNUM(FH[[#This Row],[Fecha]],2)</f>
        <v>18</v>
      </c>
      <c r="AQ61" s="25">
        <v>43221</v>
      </c>
      <c r="AR61" t="s">
        <v>132</v>
      </c>
      <c r="AS61" t="s">
        <v>75</v>
      </c>
      <c r="AT61" t="s">
        <v>129</v>
      </c>
      <c r="AU61">
        <v>25</v>
      </c>
      <c r="AV61">
        <v>6344.4699999999993</v>
      </c>
    </row>
    <row r="62" spans="1:48" ht="15.6" x14ac:dyDescent="0.3">
      <c r="A62" s="5">
        <f>YEAR(VentaHuevo[[#This Row],[FECHA]])</f>
        <v>2019</v>
      </c>
      <c r="B62" s="5">
        <f>MONTH(VentaHuevo[[#This Row],[FECHA]])</f>
        <v>8</v>
      </c>
      <c r="C62" s="5">
        <f>WEEKNUM(VentaHuevo[[#This Row],[FECHA]],2)</f>
        <v>31</v>
      </c>
      <c r="D62" s="6">
        <v>43678</v>
      </c>
      <c r="E62" s="7" t="s">
        <v>29</v>
      </c>
      <c r="F62" s="7">
        <v>913.48</v>
      </c>
      <c r="G62" s="7">
        <v>0</v>
      </c>
      <c r="H62" s="7">
        <v>20329.539999999997</v>
      </c>
      <c r="I62" s="7">
        <v>15323.271000000001</v>
      </c>
      <c r="J62" s="7">
        <v>12</v>
      </c>
      <c r="K62" s="7">
        <v>0</v>
      </c>
      <c r="M62">
        <f>YEAR(RecoleccionHuevo[[#This Row],[Fecha]])</f>
        <v>2020</v>
      </c>
      <c r="N62">
        <f>MONTH(RecoleccionHuevo[[#This Row],[Fecha]])</f>
        <v>1</v>
      </c>
      <c r="O62">
        <f>WEEKNUM(RecoleccionHuevo[[#This Row],[Fecha]],2)</f>
        <v>1</v>
      </c>
      <c r="P62" s="25">
        <v>43831</v>
      </c>
      <c r="Q62" t="s">
        <v>33</v>
      </c>
      <c r="R62" s="7">
        <v>145800</v>
      </c>
      <c r="S62" s="7">
        <v>8076.4999999999991</v>
      </c>
      <c r="T62" s="7">
        <v>404</v>
      </c>
      <c r="AE62">
        <f>YEAR(MH[[#This Row],[Fecha]])</f>
        <v>2018</v>
      </c>
      <c r="AF62">
        <f>MONTH(MH[[#This Row],[Fecha]])</f>
        <v>7</v>
      </c>
      <c r="AG62">
        <f>WEEKNUM(MH[[#This Row],[Fecha]],2)</f>
        <v>31</v>
      </c>
      <c r="AH62" s="51">
        <v>43312</v>
      </c>
      <c r="AI62" s="52" t="s">
        <v>63</v>
      </c>
      <c r="AJ62" s="52" t="s">
        <v>74</v>
      </c>
      <c r="AK62" s="78">
        <v>100</v>
      </c>
      <c r="AL62" s="73">
        <v>0</v>
      </c>
      <c r="AN62">
        <f>YEAR(FH[[#This Row],[Fecha]])</f>
        <v>2018</v>
      </c>
      <c r="AO62">
        <f>MONTH(FH[[#This Row],[Fecha]])</f>
        <v>6</v>
      </c>
      <c r="AP62">
        <f>WEEKNUM(FH[[#This Row],[Fecha]],2)</f>
        <v>22</v>
      </c>
      <c r="AQ62" s="25">
        <v>43252</v>
      </c>
      <c r="AR62" t="s">
        <v>132</v>
      </c>
      <c r="AS62" t="s">
        <v>75</v>
      </c>
      <c r="AT62" t="s">
        <v>129</v>
      </c>
      <c r="AU62">
        <v>43</v>
      </c>
      <c r="AV62">
        <v>26509.03</v>
      </c>
    </row>
    <row r="63" spans="1:48" ht="15.6" x14ac:dyDescent="0.3">
      <c r="A63" s="5">
        <f>YEAR(VentaHuevo[[#This Row],[FECHA]])</f>
        <v>2019</v>
      </c>
      <c r="B63" s="5">
        <f>MONTH(VentaHuevo[[#This Row],[FECHA]])</f>
        <v>9</v>
      </c>
      <c r="C63" s="5">
        <f>WEEKNUM(VentaHuevo[[#This Row],[FECHA]],2)</f>
        <v>35</v>
      </c>
      <c r="D63" s="6">
        <v>43709</v>
      </c>
      <c r="E63" s="7" t="s">
        <v>25</v>
      </c>
      <c r="F63" s="7">
        <v>6908.34</v>
      </c>
      <c r="G63" s="7">
        <v>4.7</v>
      </c>
      <c r="H63" s="7">
        <v>126177.85</v>
      </c>
      <c r="I63" s="7">
        <v>104373.97899999999</v>
      </c>
      <c r="J63" s="7">
        <v>29</v>
      </c>
      <c r="K63" s="7">
        <v>1</v>
      </c>
      <c r="M63">
        <f>YEAR(RecoleccionHuevo[[#This Row],[Fecha]])</f>
        <v>2020</v>
      </c>
      <c r="N63">
        <f>MONTH(RecoleccionHuevo[[#This Row],[Fecha]])</f>
        <v>2</v>
      </c>
      <c r="O63">
        <f>WEEKNUM(RecoleccionHuevo[[#This Row],[Fecha]],2)</f>
        <v>5</v>
      </c>
      <c r="P63" s="25">
        <v>43862</v>
      </c>
      <c r="Q63" t="s">
        <v>33</v>
      </c>
      <c r="R63" s="7">
        <v>370080</v>
      </c>
      <c r="S63" s="7">
        <v>20511.749999999996</v>
      </c>
      <c r="T63" s="7">
        <v>1028</v>
      </c>
      <c r="AE63">
        <f>YEAR(MH[[#This Row],[Fecha]])</f>
        <v>2018</v>
      </c>
      <c r="AF63">
        <f>MONTH(MH[[#This Row],[Fecha]])</f>
        <v>8</v>
      </c>
      <c r="AG63">
        <f>WEEKNUM(MH[[#This Row],[Fecha]],2)</f>
        <v>35</v>
      </c>
      <c r="AH63" s="77">
        <v>43343</v>
      </c>
      <c r="AI63" s="75" t="s">
        <v>63</v>
      </c>
      <c r="AJ63" s="75" t="s">
        <v>74</v>
      </c>
      <c r="AK63" s="79">
        <v>110</v>
      </c>
      <c r="AL63" s="76">
        <v>0</v>
      </c>
      <c r="AN63">
        <f>YEAR(FH[[#This Row],[Fecha]])</f>
        <v>2018</v>
      </c>
      <c r="AO63">
        <f>MONTH(FH[[#This Row],[Fecha]])</f>
        <v>7</v>
      </c>
      <c r="AP63">
        <f>WEEKNUM(FH[[#This Row],[Fecha]],2)</f>
        <v>26</v>
      </c>
      <c r="AQ63" s="25">
        <v>43282</v>
      </c>
      <c r="AR63" t="s">
        <v>132</v>
      </c>
      <c r="AS63" t="s">
        <v>75</v>
      </c>
      <c r="AT63" t="s">
        <v>129</v>
      </c>
      <c r="AU63">
        <v>37</v>
      </c>
      <c r="AV63">
        <v>10943.77</v>
      </c>
    </row>
    <row r="64" spans="1:48" ht="15.6" x14ac:dyDescent="0.3">
      <c r="A64" s="5">
        <f>YEAR(VentaHuevo[[#This Row],[FECHA]])</f>
        <v>2019</v>
      </c>
      <c r="B64" s="5">
        <f>MONTH(VentaHuevo[[#This Row],[FECHA]])</f>
        <v>9</v>
      </c>
      <c r="C64" s="5">
        <f>WEEKNUM(VentaHuevo[[#This Row],[FECHA]],2)</f>
        <v>35</v>
      </c>
      <c r="D64" s="6">
        <v>43709</v>
      </c>
      <c r="E64" s="7" t="s">
        <v>27</v>
      </c>
      <c r="F64" s="7">
        <v>113040.39</v>
      </c>
      <c r="G64" s="7">
        <v>561.75</v>
      </c>
      <c r="H64" s="7">
        <v>2605996.3900000006</v>
      </c>
      <c r="I64" s="7">
        <v>1797483.8629999997</v>
      </c>
      <c r="J64" s="7">
        <v>189</v>
      </c>
      <c r="K64" s="7">
        <v>1</v>
      </c>
      <c r="M64">
        <f>YEAR(RecoleccionHuevo[[#This Row],[Fecha]])</f>
        <v>2020</v>
      </c>
      <c r="N64">
        <f>MONTH(RecoleccionHuevo[[#This Row],[Fecha]])</f>
        <v>3</v>
      </c>
      <c r="O64">
        <f>WEEKNUM(RecoleccionHuevo[[#This Row],[Fecha]],2)</f>
        <v>9</v>
      </c>
      <c r="P64" s="25">
        <v>43891</v>
      </c>
      <c r="Q64" t="s">
        <v>33</v>
      </c>
      <c r="R64" s="7">
        <v>410400</v>
      </c>
      <c r="S64" s="7">
        <v>23731.040000000005</v>
      </c>
      <c r="T64" s="7">
        <v>1140</v>
      </c>
      <c r="AE64">
        <f>YEAR(MH[[#This Row],[Fecha]])</f>
        <v>2018</v>
      </c>
      <c r="AF64">
        <f>MONTH(MH[[#This Row],[Fecha]])</f>
        <v>9</v>
      </c>
      <c r="AG64">
        <f>WEEKNUM(MH[[#This Row],[Fecha]],2)</f>
        <v>39</v>
      </c>
      <c r="AH64" s="51">
        <v>43373</v>
      </c>
      <c r="AI64" s="52" t="s">
        <v>63</v>
      </c>
      <c r="AJ64" s="52" t="s">
        <v>74</v>
      </c>
      <c r="AK64" s="78">
        <v>105</v>
      </c>
      <c r="AL64" s="73">
        <v>0</v>
      </c>
      <c r="AN64">
        <f>YEAR(FH[[#This Row],[Fecha]])</f>
        <v>2018</v>
      </c>
      <c r="AO64">
        <f>MONTH(FH[[#This Row],[Fecha]])</f>
        <v>8</v>
      </c>
      <c r="AP64">
        <f>WEEKNUM(FH[[#This Row],[Fecha]],2)</f>
        <v>31</v>
      </c>
      <c r="AQ64" s="25">
        <v>43313</v>
      </c>
      <c r="AR64" t="s">
        <v>132</v>
      </c>
      <c r="AS64" t="s">
        <v>75</v>
      </c>
      <c r="AT64" t="s">
        <v>129</v>
      </c>
      <c r="AU64">
        <v>34</v>
      </c>
      <c r="AV64">
        <v>20862.830000000002</v>
      </c>
    </row>
    <row r="65" spans="1:48" ht="15.6" x14ac:dyDescent="0.3">
      <c r="A65" s="5">
        <f>YEAR(VentaHuevo[[#This Row],[FECHA]])</f>
        <v>2019</v>
      </c>
      <c r="B65" s="5">
        <f>MONTH(VentaHuevo[[#This Row],[FECHA]])</f>
        <v>9</v>
      </c>
      <c r="C65" s="5">
        <f>WEEKNUM(VentaHuevo[[#This Row],[FECHA]],2)</f>
        <v>35</v>
      </c>
      <c r="D65" s="6">
        <v>43709</v>
      </c>
      <c r="E65" s="7" t="s">
        <v>29</v>
      </c>
      <c r="F65" s="7">
        <v>103.44999999999999</v>
      </c>
      <c r="G65" s="7">
        <v>0</v>
      </c>
      <c r="H65" s="7">
        <v>2366.8599999999997</v>
      </c>
      <c r="I65" s="7">
        <v>2190.2240000000002</v>
      </c>
      <c r="J65" s="7">
        <v>8</v>
      </c>
      <c r="K65" s="7">
        <v>0</v>
      </c>
      <c r="M65">
        <f>YEAR(RecoleccionHuevo[[#This Row],[Fecha]])</f>
        <v>2020</v>
      </c>
      <c r="N65">
        <f>MONTH(RecoleccionHuevo[[#This Row],[Fecha]])</f>
        <v>4</v>
      </c>
      <c r="O65">
        <f>WEEKNUM(RecoleccionHuevo[[#This Row],[Fecha]],2)</f>
        <v>14</v>
      </c>
      <c r="P65" s="25">
        <v>43922</v>
      </c>
      <c r="Q65" t="s">
        <v>33</v>
      </c>
      <c r="R65" s="7">
        <v>411480</v>
      </c>
      <c r="S65" s="7">
        <v>23659.10999999999</v>
      </c>
      <c r="T65" s="7">
        <v>1143</v>
      </c>
      <c r="AE65">
        <f>YEAR(MH[[#This Row],[Fecha]])</f>
        <v>2018</v>
      </c>
      <c r="AF65">
        <f>MONTH(MH[[#This Row],[Fecha]])</f>
        <v>10</v>
      </c>
      <c r="AG65">
        <f>WEEKNUM(MH[[#This Row],[Fecha]],2)</f>
        <v>44</v>
      </c>
      <c r="AH65" s="77">
        <v>43404</v>
      </c>
      <c r="AI65" s="75" t="s">
        <v>63</v>
      </c>
      <c r="AJ65" s="75" t="s">
        <v>74</v>
      </c>
      <c r="AK65" s="79">
        <v>110</v>
      </c>
      <c r="AL65" s="76">
        <v>0</v>
      </c>
      <c r="AN65">
        <f>YEAR(FH[[#This Row],[Fecha]])</f>
        <v>2018</v>
      </c>
      <c r="AO65">
        <f>MONTH(FH[[#This Row],[Fecha]])</f>
        <v>9</v>
      </c>
      <c r="AP65">
        <f>WEEKNUM(FH[[#This Row],[Fecha]],2)</f>
        <v>35</v>
      </c>
      <c r="AQ65" s="25">
        <v>43344</v>
      </c>
      <c r="AR65" t="s">
        <v>132</v>
      </c>
      <c r="AS65" t="s">
        <v>75</v>
      </c>
      <c r="AT65" t="s">
        <v>129</v>
      </c>
      <c r="AU65">
        <v>43</v>
      </c>
      <c r="AV65">
        <v>28119.339999999997</v>
      </c>
    </row>
    <row r="66" spans="1:48" ht="15.6" x14ac:dyDescent="0.3">
      <c r="A66" s="5">
        <f>YEAR(VentaHuevo[[#This Row],[FECHA]])</f>
        <v>2019</v>
      </c>
      <c r="B66" s="5">
        <f>MONTH(VentaHuevo[[#This Row],[FECHA]])</f>
        <v>10</v>
      </c>
      <c r="C66" s="5">
        <f>WEEKNUM(VentaHuevo[[#This Row],[FECHA]],2)</f>
        <v>40</v>
      </c>
      <c r="D66" s="6">
        <v>43739</v>
      </c>
      <c r="E66" s="7" t="s">
        <v>25</v>
      </c>
      <c r="F66" s="7">
        <v>8594.7450000000008</v>
      </c>
      <c r="G66" s="7">
        <v>412.76000000000005</v>
      </c>
      <c r="H66" s="7">
        <v>143732.62000000002</v>
      </c>
      <c r="I66" s="7">
        <v>131154.98299999998</v>
      </c>
      <c r="J66" s="7">
        <v>36</v>
      </c>
      <c r="K66" s="7">
        <v>3</v>
      </c>
      <c r="M66">
        <f>YEAR(RecoleccionHuevo[[#This Row],[Fecha]])</f>
        <v>2020</v>
      </c>
      <c r="N66">
        <f>MONTH(RecoleccionHuevo[[#This Row],[Fecha]])</f>
        <v>5</v>
      </c>
      <c r="O66">
        <f>WEEKNUM(RecoleccionHuevo[[#This Row],[Fecha]],2)</f>
        <v>18</v>
      </c>
      <c r="P66" s="25">
        <v>43952</v>
      </c>
      <c r="Q66" t="s">
        <v>33</v>
      </c>
      <c r="R66" s="7">
        <v>354960</v>
      </c>
      <c r="S66" s="7">
        <v>20787.16</v>
      </c>
      <c r="T66" s="7">
        <v>986</v>
      </c>
      <c r="AE66">
        <f>YEAR(MH[[#This Row],[Fecha]])</f>
        <v>2018</v>
      </c>
      <c r="AF66">
        <f>MONTH(MH[[#This Row],[Fecha]])</f>
        <v>11</v>
      </c>
      <c r="AG66">
        <f>WEEKNUM(MH[[#This Row],[Fecha]],2)</f>
        <v>48</v>
      </c>
      <c r="AH66" s="51">
        <v>43434</v>
      </c>
      <c r="AI66" s="52" t="s">
        <v>63</v>
      </c>
      <c r="AJ66" s="52" t="s">
        <v>74</v>
      </c>
      <c r="AK66" s="78">
        <v>105</v>
      </c>
      <c r="AL66" s="73">
        <v>0</v>
      </c>
      <c r="AN66">
        <f>YEAR(FH[[#This Row],[Fecha]])</f>
        <v>2018</v>
      </c>
      <c r="AO66">
        <f>MONTH(FH[[#This Row],[Fecha]])</f>
        <v>10</v>
      </c>
      <c r="AP66">
        <f>WEEKNUM(FH[[#This Row],[Fecha]],2)</f>
        <v>40</v>
      </c>
      <c r="AQ66" s="25">
        <v>43374</v>
      </c>
      <c r="AR66" t="s">
        <v>132</v>
      </c>
      <c r="AS66" t="s">
        <v>75</v>
      </c>
      <c r="AT66" t="s">
        <v>129</v>
      </c>
      <c r="AU66">
        <v>40</v>
      </c>
      <c r="AV66">
        <v>16417.830000000002</v>
      </c>
    </row>
    <row r="67" spans="1:48" ht="15.6" x14ac:dyDescent="0.3">
      <c r="A67" s="5">
        <f>YEAR(VentaHuevo[[#This Row],[FECHA]])</f>
        <v>2019</v>
      </c>
      <c r="B67" s="5">
        <f>MONTH(VentaHuevo[[#This Row],[FECHA]])</f>
        <v>10</v>
      </c>
      <c r="C67" s="5">
        <f>WEEKNUM(VentaHuevo[[#This Row],[FECHA]],2)</f>
        <v>40</v>
      </c>
      <c r="D67" s="6">
        <v>43739</v>
      </c>
      <c r="E67" s="7" t="s">
        <v>27</v>
      </c>
      <c r="F67" s="7">
        <v>105029.59000000003</v>
      </c>
      <c r="G67" s="7">
        <v>5730.43</v>
      </c>
      <c r="H67" s="7">
        <v>2467717.3500000006</v>
      </c>
      <c r="I67" s="7">
        <v>1647849.139</v>
      </c>
      <c r="J67" s="7">
        <v>193</v>
      </c>
      <c r="K67" s="7">
        <v>11</v>
      </c>
      <c r="M67">
        <f>YEAR(RecoleccionHuevo[[#This Row],[Fecha]])</f>
        <v>2020</v>
      </c>
      <c r="N67">
        <f>MONTH(RecoleccionHuevo[[#This Row],[Fecha]])</f>
        <v>6</v>
      </c>
      <c r="O67">
        <f>WEEKNUM(RecoleccionHuevo[[#This Row],[Fecha]],2)</f>
        <v>23</v>
      </c>
      <c r="P67" s="25">
        <v>43983</v>
      </c>
      <c r="Q67" t="s">
        <v>33</v>
      </c>
      <c r="R67" s="7">
        <v>403920</v>
      </c>
      <c r="S67" s="7">
        <v>23477.200000000004</v>
      </c>
      <c r="T67" s="7">
        <v>1122</v>
      </c>
      <c r="AE67">
        <f>YEAR(MH[[#This Row],[Fecha]])</f>
        <v>2018</v>
      </c>
      <c r="AF67">
        <f>MONTH(MH[[#This Row],[Fecha]])</f>
        <v>12</v>
      </c>
      <c r="AG67">
        <f>WEEKNUM(MH[[#This Row],[Fecha]],2)</f>
        <v>53</v>
      </c>
      <c r="AH67" s="77">
        <v>43465</v>
      </c>
      <c r="AI67" s="75" t="s">
        <v>63</v>
      </c>
      <c r="AJ67" s="75" t="s">
        <v>74</v>
      </c>
      <c r="AK67" s="79">
        <v>120</v>
      </c>
      <c r="AL67" s="76">
        <v>0</v>
      </c>
      <c r="AN67">
        <f>YEAR(FH[[#This Row],[Fecha]])</f>
        <v>2018</v>
      </c>
      <c r="AO67">
        <f>MONTH(FH[[#This Row],[Fecha]])</f>
        <v>11</v>
      </c>
      <c r="AP67">
        <f>WEEKNUM(FH[[#This Row],[Fecha]],2)</f>
        <v>44</v>
      </c>
      <c r="AQ67" s="25">
        <v>43405</v>
      </c>
      <c r="AR67" t="s">
        <v>132</v>
      </c>
      <c r="AS67" t="s">
        <v>75</v>
      </c>
      <c r="AT67" t="s">
        <v>129</v>
      </c>
      <c r="AU67">
        <v>32</v>
      </c>
      <c r="AV67">
        <v>15632.27</v>
      </c>
    </row>
    <row r="68" spans="1:48" ht="15.6" x14ac:dyDescent="0.3">
      <c r="A68" s="5">
        <f>YEAR(VentaHuevo[[#This Row],[FECHA]])</f>
        <v>2019</v>
      </c>
      <c r="B68" s="5">
        <f>MONTH(VentaHuevo[[#This Row],[FECHA]])</f>
        <v>10</v>
      </c>
      <c r="C68" s="5">
        <f>WEEKNUM(VentaHuevo[[#This Row],[FECHA]],2)</f>
        <v>40</v>
      </c>
      <c r="D68" s="6">
        <v>43739</v>
      </c>
      <c r="E68" s="7" t="s">
        <v>29</v>
      </c>
      <c r="F68" s="7">
        <v>821.50999999999988</v>
      </c>
      <c r="G68" s="7">
        <v>274.68</v>
      </c>
      <c r="H68" s="7">
        <v>13949.249999999998</v>
      </c>
      <c r="I68" s="7">
        <v>11527.328999999998</v>
      </c>
      <c r="J68" s="7">
        <v>15</v>
      </c>
      <c r="K68" s="7">
        <v>4</v>
      </c>
      <c r="M68">
        <f>YEAR(RecoleccionHuevo[[#This Row],[Fecha]])</f>
        <v>2020</v>
      </c>
      <c r="N68">
        <f>MONTH(RecoleccionHuevo[[#This Row],[Fecha]])</f>
        <v>7</v>
      </c>
      <c r="O68">
        <f>WEEKNUM(RecoleccionHuevo[[#This Row],[Fecha]],2)</f>
        <v>27</v>
      </c>
      <c r="P68" s="25">
        <v>44013</v>
      </c>
      <c r="Q68" t="s">
        <v>33</v>
      </c>
      <c r="R68" s="7">
        <v>379080</v>
      </c>
      <c r="S68" s="7">
        <v>22805.360000000001</v>
      </c>
      <c r="T68" s="7">
        <v>1053</v>
      </c>
      <c r="AE68">
        <f>YEAR(MH[[#This Row],[Fecha]])</f>
        <v>2018</v>
      </c>
      <c r="AF68">
        <f>MONTH(MH[[#This Row],[Fecha]])</f>
        <v>2</v>
      </c>
      <c r="AG68">
        <f>WEEKNUM(MH[[#This Row],[Fecha]],2)</f>
        <v>6</v>
      </c>
      <c r="AH68" s="51">
        <v>43141</v>
      </c>
      <c r="AI68" s="52" t="s">
        <v>63</v>
      </c>
      <c r="AJ68" s="52" t="s">
        <v>78</v>
      </c>
      <c r="AK68" s="78">
        <v>178</v>
      </c>
      <c r="AL68" s="73">
        <v>0</v>
      </c>
      <c r="AN68">
        <f>YEAR(FH[[#This Row],[Fecha]])</f>
        <v>2018</v>
      </c>
      <c r="AO68">
        <f>MONTH(FH[[#This Row],[Fecha]])</f>
        <v>12</v>
      </c>
      <c r="AP68">
        <f>WEEKNUM(FH[[#This Row],[Fecha]],2)</f>
        <v>48</v>
      </c>
      <c r="AQ68" s="25">
        <v>43435</v>
      </c>
      <c r="AR68" t="s">
        <v>132</v>
      </c>
      <c r="AS68" t="s">
        <v>75</v>
      </c>
      <c r="AT68" t="s">
        <v>129</v>
      </c>
      <c r="AU68">
        <v>44</v>
      </c>
      <c r="AV68">
        <v>27151.47</v>
      </c>
    </row>
    <row r="69" spans="1:48" ht="15.6" x14ac:dyDescent="0.3">
      <c r="A69" s="5">
        <f>YEAR(VentaHuevo[[#This Row],[FECHA]])</f>
        <v>2019</v>
      </c>
      <c r="B69" s="5">
        <f>MONTH(VentaHuevo[[#This Row],[FECHA]])</f>
        <v>11</v>
      </c>
      <c r="C69" s="5">
        <f>WEEKNUM(VentaHuevo[[#This Row],[FECHA]],2)</f>
        <v>44</v>
      </c>
      <c r="D69" s="6">
        <v>43770</v>
      </c>
      <c r="E69" s="7" t="s">
        <v>25</v>
      </c>
      <c r="F69" s="7">
        <v>10996.429999999997</v>
      </c>
      <c r="G69" s="7">
        <v>1988.6999999999998</v>
      </c>
      <c r="H69" s="7">
        <v>181010.11</v>
      </c>
      <c r="I69" s="7">
        <v>155444.95500000002</v>
      </c>
      <c r="J69" s="7">
        <v>31</v>
      </c>
      <c r="K69" s="7">
        <v>3</v>
      </c>
      <c r="M69">
        <f>YEAR(RecoleccionHuevo[[#This Row],[Fecha]])</f>
        <v>2020</v>
      </c>
      <c r="N69">
        <f>MONTH(RecoleccionHuevo[[#This Row],[Fecha]])</f>
        <v>8</v>
      </c>
      <c r="O69">
        <f>WEEKNUM(RecoleccionHuevo[[#This Row],[Fecha]],2)</f>
        <v>31</v>
      </c>
      <c r="P69" s="25">
        <v>44044</v>
      </c>
      <c r="Q69" t="s">
        <v>33</v>
      </c>
      <c r="R69" s="7">
        <v>357120</v>
      </c>
      <c r="S69" s="7">
        <v>21615.860000000008</v>
      </c>
      <c r="T69" s="7">
        <v>992</v>
      </c>
      <c r="AE69">
        <f>YEAR(MH[[#This Row],[Fecha]])</f>
        <v>2018</v>
      </c>
      <c r="AF69">
        <f>MONTH(MH[[#This Row],[Fecha]])</f>
        <v>2</v>
      </c>
      <c r="AG69">
        <f>WEEKNUM(MH[[#This Row],[Fecha]],2)</f>
        <v>9</v>
      </c>
      <c r="AH69" s="77">
        <v>43159</v>
      </c>
      <c r="AI69" s="75" t="s">
        <v>63</v>
      </c>
      <c r="AJ69" s="75" t="s">
        <v>78</v>
      </c>
      <c r="AK69" s="79">
        <v>144</v>
      </c>
      <c r="AL69" s="76">
        <v>0</v>
      </c>
      <c r="AN69">
        <f>YEAR(FH[[#This Row],[Fecha]])</f>
        <v>2019</v>
      </c>
      <c r="AO69">
        <f>MONTH(FH[[#This Row],[Fecha]])</f>
        <v>1</v>
      </c>
      <c r="AP69">
        <f>WEEKNUM(FH[[#This Row],[Fecha]],2)</f>
        <v>1</v>
      </c>
      <c r="AQ69" s="25">
        <v>43466</v>
      </c>
      <c r="AR69" t="s">
        <v>132</v>
      </c>
      <c r="AS69" t="s">
        <v>75</v>
      </c>
      <c r="AT69" t="s">
        <v>129</v>
      </c>
      <c r="AU69">
        <v>31</v>
      </c>
      <c r="AV69">
        <v>22115.920000000002</v>
      </c>
    </row>
    <row r="70" spans="1:48" ht="15.6" x14ac:dyDescent="0.3">
      <c r="A70" s="5">
        <f>YEAR(VentaHuevo[[#This Row],[FECHA]])</f>
        <v>2019</v>
      </c>
      <c r="B70" s="5">
        <f>MONTH(VentaHuevo[[#This Row],[FECHA]])</f>
        <v>11</v>
      </c>
      <c r="C70" s="5">
        <f>WEEKNUM(VentaHuevo[[#This Row],[FECHA]],2)</f>
        <v>44</v>
      </c>
      <c r="D70" s="6">
        <v>43770</v>
      </c>
      <c r="E70" s="7" t="s">
        <v>27</v>
      </c>
      <c r="F70" s="7">
        <v>122188.7340000001</v>
      </c>
      <c r="G70" s="7">
        <v>1842.58</v>
      </c>
      <c r="H70" s="7">
        <v>3273484.4299999997</v>
      </c>
      <c r="I70" s="7">
        <v>1972651.6379999996</v>
      </c>
      <c r="J70" s="7">
        <v>273</v>
      </c>
      <c r="K70" s="7">
        <v>5</v>
      </c>
      <c r="M70">
        <f>YEAR(RecoleccionHuevo[[#This Row],[Fecha]])</f>
        <v>2020</v>
      </c>
      <c r="N70">
        <f>MONTH(RecoleccionHuevo[[#This Row],[Fecha]])</f>
        <v>9</v>
      </c>
      <c r="O70">
        <f>WEEKNUM(RecoleccionHuevo[[#This Row],[Fecha]],2)</f>
        <v>36</v>
      </c>
      <c r="P70" s="25">
        <v>44075</v>
      </c>
      <c r="Q70" t="s">
        <v>33</v>
      </c>
      <c r="R70" s="7">
        <v>367200</v>
      </c>
      <c r="S70" s="7">
        <v>22362.16</v>
      </c>
      <c r="T70" s="7">
        <v>1020</v>
      </c>
      <c r="AE70">
        <f>YEAR(MH[[#This Row],[Fecha]])</f>
        <v>2018</v>
      </c>
      <c r="AF70">
        <f>MONTH(MH[[#This Row],[Fecha]])</f>
        <v>4</v>
      </c>
      <c r="AG70">
        <f>WEEKNUM(MH[[#This Row],[Fecha]],2)</f>
        <v>18</v>
      </c>
      <c r="AH70" s="51">
        <v>43220</v>
      </c>
      <c r="AI70" s="52" t="s">
        <v>63</v>
      </c>
      <c r="AJ70" s="52" t="s">
        <v>78</v>
      </c>
      <c r="AK70" s="78">
        <v>218</v>
      </c>
      <c r="AL70" s="73">
        <v>0</v>
      </c>
      <c r="AN70">
        <f>YEAR(FH[[#This Row],[Fecha]])</f>
        <v>2019</v>
      </c>
      <c r="AO70">
        <f>MONTH(FH[[#This Row],[Fecha]])</f>
        <v>2</v>
      </c>
      <c r="AP70">
        <f>WEEKNUM(FH[[#This Row],[Fecha]],2)</f>
        <v>5</v>
      </c>
      <c r="AQ70" s="25">
        <v>43497</v>
      </c>
      <c r="AR70" t="s">
        <v>132</v>
      </c>
      <c r="AS70" t="s">
        <v>75</v>
      </c>
      <c r="AT70" t="s">
        <v>129</v>
      </c>
      <c r="AU70">
        <v>35</v>
      </c>
      <c r="AV70">
        <v>30895.910000000003</v>
      </c>
    </row>
    <row r="71" spans="1:48" ht="15.6" x14ac:dyDescent="0.3">
      <c r="A71" s="5">
        <f>YEAR(VentaHuevo[[#This Row],[FECHA]])</f>
        <v>2019</v>
      </c>
      <c r="B71" s="5">
        <f>MONTH(VentaHuevo[[#This Row],[FECHA]])</f>
        <v>11</v>
      </c>
      <c r="C71" s="5">
        <f>WEEKNUM(VentaHuevo[[#This Row],[FECHA]],2)</f>
        <v>44</v>
      </c>
      <c r="D71" s="6">
        <v>43770</v>
      </c>
      <c r="E71" s="7" t="s">
        <v>29</v>
      </c>
      <c r="F71" s="7">
        <v>166.45</v>
      </c>
      <c r="G71" s="7">
        <v>64.33</v>
      </c>
      <c r="H71" s="7">
        <v>2814.26</v>
      </c>
      <c r="I71" s="7">
        <v>1992.0010000000002</v>
      </c>
      <c r="J71" s="7">
        <v>9</v>
      </c>
      <c r="K71" s="7">
        <v>3</v>
      </c>
      <c r="M71">
        <f>YEAR(RecoleccionHuevo[[#This Row],[Fecha]])</f>
        <v>2020</v>
      </c>
      <c r="N71">
        <f>MONTH(RecoleccionHuevo[[#This Row],[Fecha]])</f>
        <v>10</v>
      </c>
      <c r="O71">
        <f>WEEKNUM(RecoleccionHuevo[[#This Row],[Fecha]],2)</f>
        <v>40</v>
      </c>
      <c r="P71" s="25">
        <v>44105</v>
      </c>
      <c r="Q71" t="s">
        <v>33</v>
      </c>
      <c r="R71" s="7">
        <v>341640</v>
      </c>
      <c r="S71" s="7">
        <v>21450.910000000007</v>
      </c>
      <c r="T71" s="7">
        <v>948</v>
      </c>
      <c r="AE71">
        <f>YEAR(MH[[#This Row],[Fecha]])</f>
        <v>2018</v>
      </c>
      <c r="AF71">
        <f>MONTH(MH[[#This Row],[Fecha]])</f>
        <v>7</v>
      </c>
      <c r="AG71">
        <f>WEEKNUM(MH[[#This Row],[Fecha]],2)</f>
        <v>31</v>
      </c>
      <c r="AH71" s="77">
        <v>43312</v>
      </c>
      <c r="AI71" s="75" t="s">
        <v>63</v>
      </c>
      <c r="AJ71" s="75" t="s">
        <v>78</v>
      </c>
      <c r="AK71" s="79">
        <v>129</v>
      </c>
      <c r="AL71" s="76">
        <v>0</v>
      </c>
      <c r="AN71">
        <f>YEAR(FH[[#This Row],[Fecha]])</f>
        <v>2019</v>
      </c>
      <c r="AO71">
        <f>MONTH(FH[[#This Row],[Fecha]])</f>
        <v>3</v>
      </c>
      <c r="AP71">
        <f>WEEKNUM(FH[[#This Row],[Fecha]],2)</f>
        <v>9</v>
      </c>
      <c r="AQ71" s="25">
        <v>43525</v>
      </c>
      <c r="AR71" t="s">
        <v>132</v>
      </c>
      <c r="AS71" t="s">
        <v>75</v>
      </c>
      <c r="AT71" t="s">
        <v>129</v>
      </c>
      <c r="AU71">
        <v>30</v>
      </c>
      <c r="AV71">
        <v>31625.129999999997</v>
      </c>
    </row>
    <row r="72" spans="1:48" ht="15.6" x14ac:dyDescent="0.3">
      <c r="A72" s="5">
        <f>YEAR(VentaHuevo[[#This Row],[FECHA]])</f>
        <v>2019</v>
      </c>
      <c r="B72" s="5">
        <f>MONTH(VentaHuevo[[#This Row],[FECHA]])</f>
        <v>12</v>
      </c>
      <c r="C72" s="5">
        <f>WEEKNUM(VentaHuevo[[#This Row],[FECHA]],2)</f>
        <v>48</v>
      </c>
      <c r="D72" s="6">
        <v>43800</v>
      </c>
      <c r="E72" s="7" t="s">
        <v>25</v>
      </c>
      <c r="F72" s="7">
        <v>3046.3500000000004</v>
      </c>
      <c r="G72" s="7">
        <v>420.92</v>
      </c>
      <c r="H72" s="7">
        <v>51926.07</v>
      </c>
      <c r="I72" s="7">
        <v>41391.476000000002</v>
      </c>
      <c r="J72" s="7">
        <v>9</v>
      </c>
      <c r="K72" s="7">
        <v>1</v>
      </c>
      <c r="M72">
        <f>YEAR(RecoleccionHuevo[[#This Row],[Fecha]])</f>
        <v>2020</v>
      </c>
      <c r="N72">
        <f>MONTH(RecoleccionHuevo[[#This Row],[Fecha]])</f>
        <v>11</v>
      </c>
      <c r="O72">
        <f>WEEKNUM(RecoleccionHuevo[[#This Row],[Fecha]],2)</f>
        <v>44</v>
      </c>
      <c r="P72" s="25">
        <v>44136</v>
      </c>
      <c r="Q72" t="s">
        <v>33</v>
      </c>
      <c r="R72" s="7">
        <v>270360</v>
      </c>
      <c r="S72" s="7">
        <v>16360.98</v>
      </c>
      <c r="T72" s="7">
        <v>750</v>
      </c>
      <c r="AE72">
        <f>YEAR(MH[[#This Row],[Fecha]])</f>
        <v>2018</v>
      </c>
      <c r="AF72">
        <f>MONTH(MH[[#This Row],[Fecha]])</f>
        <v>8</v>
      </c>
      <c r="AG72">
        <f>WEEKNUM(MH[[#This Row],[Fecha]],2)</f>
        <v>35</v>
      </c>
      <c r="AH72" s="51">
        <v>43343</v>
      </c>
      <c r="AI72" s="52" t="s">
        <v>63</v>
      </c>
      <c r="AJ72" s="52" t="s">
        <v>78</v>
      </c>
      <c r="AK72" s="78">
        <v>22</v>
      </c>
      <c r="AL72" s="73">
        <v>0</v>
      </c>
      <c r="AN72">
        <f>YEAR(FH[[#This Row],[Fecha]])</f>
        <v>2019</v>
      </c>
      <c r="AO72">
        <f>MONTH(FH[[#This Row],[Fecha]])</f>
        <v>4</v>
      </c>
      <c r="AP72">
        <f>WEEKNUM(FH[[#This Row],[Fecha]],2)</f>
        <v>14</v>
      </c>
      <c r="AQ72" s="25">
        <v>43556</v>
      </c>
      <c r="AR72" t="s">
        <v>132</v>
      </c>
      <c r="AS72" t="s">
        <v>75</v>
      </c>
      <c r="AT72" t="s">
        <v>129</v>
      </c>
      <c r="AU72">
        <v>14</v>
      </c>
      <c r="AV72">
        <v>10934.68</v>
      </c>
    </row>
    <row r="73" spans="1:48" ht="15.6" x14ac:dyDescent="0.3">
      <c r="A73" s="5">
        <f>YEAR(VentaHuevo[[#This Row],[FECHA]])</f>
        <v>2019</v>
      </c>
      <c r="B73" s="5">
        <f>MONTH(VentaHuevo[[#This Row],[FECHA]])</f>
        <v>12</v>
      </c>
      <c r="C73" s="5">
        <f>WEEKNUM(VentaHuevo[[#This Row],[FECHA]],2)</f>
        <v>48</v>
      </c>
      <c r="D73" s="6">
        <v>43800</v>
      </c>
      <c r="E73" s="7" t="s">
        <v>27</v>
      </c>
      <c r="F73" s="7">
        <v>116271.20000000001</v>
      </c>
      <c r="G73" s="7">
        <v>1450.72</v>
      </c>
      <c r="H73" s="7">
        <v>2837797.6999999983</v>
      </c>
      <c r="I73" s="7">
        <v>1653669.0300000003</v>
      </c>
      <c r="J73" s="7">
        <v>215</v>
      </c>
      <c r="K73" s="7">
        <v>2</v>
      </c>
      <c r="M73">
        <f>YEAR(RecoleccionHuevo[[#This Row],[Fecha]])</f>
        <v>2020</v>
      </c>
      <c r="N73">
        <f>MONTH(RecoleccionHuevo[[#This Row],[Fecha]])</f>
        <v>12</v>
      </c>
      <c r="O73">
        <f>WEEKNUM(RecoleccionHuevo[[#This Row],[Fecha]],2)</f>
        <v>49</v>
      </c>
      <c r="P73" s="25">
        <v>44166</v>
      </c>
      <c r="Q73" t="s">
        <v>33</v>
      </c>
      <c r="R73" s="7">
        <v>385560</v>
      </c>
      <c r="S73" s="7">
        <v>23622.3</v>
      </c>
      <c r="T73" s="7">
        <v>1071</v>
      </c>
      <c r="AE73">
        <f>YEAR(MH[[#This Row],[Fecha]])</f>
        <v>2018</v>
      </c>
      <c r="AF73">
        <f>MONTH(MH[[#This Row],[Fecha]])</f>
        <v>7</v>
      </c>
      <c r="AG73">
        <f>WEEKNUM(MH[[#This Row],[Fecha]],2)</f>
        <v>27</v>
      </c>
      <c r="AH73" s="77">
        <v>43288</v>
      </c>
      <c r="AI73" s="75" t="s">
        <v>64</v>
      </c>
      <c r="AJ73" s="75" t="s">
        <v>27</v>
      </c>
      <c r="AK73" s="79">
        <v>2.41</v>
      </c>
      <c r="AL73" s="76">
        <v>0</v>
      </c>
      <c r="AN73">
        <f>YEAR(FH[[#This Row],[Fecha]])</f>
        <v>2019</v>
      </c>
      <c r="AO73">
        <f>MONTH(FH[[#This Row],[Fecha]])</f>
        <v>5</v>
      </c>
      <c r="AP73">
        <f>WEEKNUM(FH[[#This Row],[Fecha]],2)</f>
        <v>18</v>
      </c>
      <c r="AQ73" s="25">
        <v>43586</v>
      </c>
      <c r="AR73" t="s">
        <v>132</v>
      </c>
      <c r="AS73" t="s">
        <v>75</v>
      </c>
      <c r="AT73" t="s">
        <v>129</v>
      </c>
      <c r="AU73">
        <v>9</v>
      </c>
      <c r="AV73">
        <v>8084.53</v>
      </c>
    </row>
    <row r="74" spans="1:48" ht="15.6" x14ac:dyDescent="0.3">
      <c r="A74" s="5">
        <f>YEAR(VentaHuevo[[#This Row],[FECHA]])</f>
        <v>2019</v>
      </c>
      <c r="B74" s="5">
        <f>MONTH(VentaHuevo[[#This Row],[FECHA]])</f>
        <v>12</v>
      </c>
      <c r="C74" s="5">
        <f>WEEKNUM(VentaHuevo[[#This Row],[FECHA]],2)</f>
        <v>48</v>
      </c>
      <c r="D74" s="6">
        <v>43800</v>
      </c>
      <c r="E74" s="7" t="s">
        <v>29</v>
      </c>
      <c r="F74" s="7">
        <v>56.480000000000004</v>
      </c>
      <c r="G74" s="7">
        <v>0</v>
      </c>
      <c r="H74" s="7">
        <v>1438.9399999999998</v>
      </c>
      <c r="I74" s="7">
        <v>1037.69</v>
      </c>
      <c r="J74" s="7">
        <v>4</v>
      </c>
      <c r="K74" s="7">
        <v>0</v>
      </c>
      <c r="M74">
        <f>YEAR(RecoleccionHuevo[[#This Row],[Fecha]])</f>
        <v>2020</v>
      </c>
      <c r="N74">
        <f>MONTH(RecoleccionHuevo[[#This Row],[Fecha]])</f>
        <v>1</v>
      </c>
      <c r="O74">
        <f>WEEKNUM(RecoleccionHuevo[[#This Row],[Fecha]],2)</f>
        <v>1</v>
      </c>
      <c r="P74" s="25">
        <v>43831</v>
      </c>
      <c r="Q74" t="s">
        <v>34</v>
      </c>
      <c r="R74" s="7">
        <v>288360</v>
      </c>
      <c r="S74" s="7">
        <v>17994.91</v>
      </c>
      <c r="T74" s="7">
        <v>801</v>
      </c>
      <c r="AE74">
        <f>YEAR(MH[[#This Row],[Fecha]])</f>
        <v>2018</v>
      </c>
      <c r="AF74">
        <f>MONTH(MH[[#This Row],[Fecha]])</f>
        <v>6</v>
      </c>
      <c r="AG74">
        <f>WEEKNUM(MH[[#This Row],[Fecha]],2)</f>
        <v>26</v>
      </c>
      <c r="AH74" s="51">
        <v>43281</v>
      </c>
      <c r="AI74" s="52" t="s">
        <v>85</v>
      </c>
      <c r="AJ74" s="52" t="s">
        <v>86</v>
      </c>
      <c r="AK74" s="81">
        <v>15500</v>
      </c>
      <c r="AL74" s="73">
        <v>1.6E-2</v>
      </c>
      <c r="AN74">
        <f>YEAR(FH[[#This Row],[Fecha]])</f>
        <v>2019</v>
      </c>
      <c r="AO74">
        <f>MONTH(FH[[#This Row],[Fecha]])</f>
        <v>6</v>
      </c>
      <c r="AP74">
        <f>WEEKNUM(FH[[#This Row],[Fecha]],2)</f>
        <v>22</v>
      </c>
      <c r="AQ74" s="25">
        <v>43617</v>
      </c>
      <c r="AR74" t="s">
        <v>132</v>
      </c>
      <c r="AS74" t="s">
        <v>75</v>
      </c>
      <c r="AT74" t="s">
        <v>129</v>
      </c>
      <c r="AU74">
        <v>30</v>
      </c>
      <c r="AV74">
        <v>27314.080000000002</v>
      </c>
    </row>
    <row r="75" spans="1:48" ht="15.6" x14ac:dyDescent="0.3">
      <c r="A75" s="5">
        <f>YEAR(VentaHuevo[[#This Row],[FECHA]])</f>
        <v>2020</v>
      </c>
      <c r="B75" s="5">
        <f>MONTH(VentaHuevo[[#This Row],[FECHA]])</f>
        <v>1</v>
      </c>
      <c r="C75" s="5">
        <f>WEEKNUM(VentaHuevo[[#This Row],[FECHA]],2)</f>
        <v>1</v>
      </c>
      <c r="D75" s="6">
        <v>43831</v>
      </c>
      <c r="E75" s="7" t="s">
        <v>25</v>
      </c>
      <c r="F75" s="7">
        <v>7067.2</v>
      </c>
      <c r="G75" s="7">
        <v>539.77</v>
      </c>
      <c r="H75" s="7">
        <v>145685.87</v>
      </c>
      <c r="I75" s="7">
        <v>99357.529000000024</v>
      </c>
      <c r="J75" s="7">
        <v>26</v>
      </c>
      <c r="K75" s="7">
        <v>7</v>
      </c>
      <c r="M75">
        <f>YEAR(RecoleccionHuevo[[#This Row],[Fecha]])</f>
        <v>2020</v>
      </c>
      <c r="N75">
        <f>MONTH(RecoleccionHuevo[[#This Row],[Fecha]])</f>
        <v>2</v>
      </c>
      <c r="O75">
        <f>WEEKNUM(RecoleccionHuevo[[#This Row],[Fecha]],2)</f>
        <v>5</v>
      </c>
      <c r="P75" s="25">
        <v>43862</v>
      </c>
      <c r="Q75" t="s">
        <v>34</v>
      </c>
      <c r="R75" s="7">
        <v>238680</v>
      </c>
      <c r="S75" s="7">
        <v>15184.800000000005</v>
      </c>
      <c r="T75" s="7">
        <v>663</v>
      </c>
      <c r="AE75">
        <f>YEAR(MH[[#This Row],[Fecha]])</f>
        <v>2018</v>
      </c>
      <c r="AF75">
        <f>MONTH(MH[[#This Row],[Fecha]])</f>
        <v>2</v>
      </c>
      <c r="AG75">
        <f>WEEKNUM(MH[[#This Row],[Fecha]],2)</f>
        <v>9</v>
      </c>
      <c r="AH75" s="77">
        <v>43157</v>
      </c>
      <c r="AI75" s="75" t="s">
        <v>85</v>
      </c>
      <c r="AJ75" s="75" t="s">
        <v>86</v>
      </c>
      <c r="AK75" s="80">
        <v>15600</v>
      </c>
      <c r="AL75" s="76">
        <v>762235.25</v>
      </c>
      <c r="AN75">
        <f>YEAR(FH[[#This Row],[Fecha]])</f>
        <v>2019</v>
      </c>
      <c r="AO75">
        <f>MONTH(FH[[#This Row],[Fecha]])</f>
        <v>7</v>
      </c>
      <c r="AP75">
        <f>WEEKNUM(FH[[#This Row],[Fecha]],2)</f>
        <v>27</v>
      </c>
      <c r="AQ75" s="25">
        <v>43647</v>
      </c>
      <c r="AR75" t="s">
        <v>132</v>
      </c>
      <c r="AS75" t="s">
        <v>75</v>
      </c>
      <c r="AT75" t="s">
        <v>129</v>
      </c>
      <c r="AU75">
        <v>54</v>
      </c>
      <c r="AV75">
        <v>20053.349999999999</v>
      </c>
    </row>
    <row r="76" spans="1:48" ht="15.6" x14ac:dyDescent="0.3">
      <c r="A76" s="5">
        <f>YEAR(VentaHuevo[[#This Row],[FECHA]])</f>
        <v>2020</v>
      </c>
      <c r="B76" s="5">
        <f>MONTH(VentaHuevo[[#This Row],[FECHA]])</f>
        <v>1</v>
      </c>
      <c r="C76" s="5">
        <f>WEEKNUM(VentaHuevo[[#This Row],[FECHA]],2)</f>
        <v>1</v>
      </c>
      <c r="D76" s="6">
        <v>43831</v>
      </c>
      <c r="E76" s="7" t="s">
        <v>27</v>
      </c>
      <c r="F76" s="7">
        <v>127647.79000000002</v>
      </c>
      <c r="G76" s="7">
        <v>423.40000000000003</v>
      </c>
      <c r="H76" s="7">
        <v>3104108.5200000009</v>
      </c>
      <c r="I76" s="7">
        <v>2055960.5570000014</v>
      </c>
      <c r="J76" s="7">
        <v>281</v>
      </c>
      <c r="K76" s="7">
        <v>3</v>
      </c>
      <c r="M76">
        <f>YEAR(RecoleccionHuevo[[#This Row],[Fecha]])</f>
        <v>2020</v>
      </c>
      <c r="N76">
        <f>MONTH(RecoleccionHuevo[[#This Row],[Fecha]])</f>
        <v>3</v>
      </c>
      <c r="O76">
        <f>WEEKNUM(RecoleccionHuevo[[#This Row],[Fecha]],2)</f>
        <v>9</v>
      </c>
      <c r="P76" s="25">
        <v>43891</v>
      </c>
      <c r="Q76" t="s">
        <v>34</v>
      </c>
      <c r="R76" s="7">
        <v>113400</v>
      </c>
      <c r="S76" s="7">
        <v>6901.3199999999988</v>
      </c>
      <c r="T76" s="7">
        <v>315</v>
      </c>
      <c r="AE76">
        <f>YEAR(MH[[#This Row],[Fecha]])</f>
        <v>2018</v>
      </c>
      <c r="AF76">
        <f>MONTH(MH[[#This Row],[Fecha]])</f>
        <v>10</v>
      </c>
      <c r="AG76">
        <f>WEEKNUM(MH[[#This Row],[Fecha]],2)</f>
        <v>42</v>
      </c>
      <c r="AH76" s="51">
        <v>43390</v>
      </c>
      <c r="AI76" s="52" t="s">
        <v>85</v>
      </c>
      <c r="AJ76" s="52" t="s">
        <v>86</v>
      </c>
      <c r="AK76" s="81">
        <v>15400</v>
      </c>
      <c r="AL76" s="82">
        <v>883260.84</v>
      </c>
      <c r="AN76">
        <f>YEAR(FH[[#This Row],[Fecha]])</f>
        <v>2019</v>
      </c>
      <c r="AO76">
        <f>MONTH(FH[[#This Row],[Fecha]])</f>
        <v>8</v>
      </c>
      <c r="AP76">
        <f>WEEKNUM(FH[[#This Row],[Fecha]],2)</f>
        <v>31</v>
      </c>
      <c r="AQ76" s="25">
        <v>43678</v>
      </c>
      <c r="AR76" t="s">
        <v>132</v>
      </c>
      <c r="AS76" t="s">
        <v>75</v>
      </c>
      <c r="AT76" t="s">
        <v>129</v>
      </c>
      <c r="AU76">
        <v>43</v>
      </c>
      <c r="AV76">
        <v>11739.849999999999</v>
      </c>
    </row>
    <row r="77" spans="1:48" ht="15.6" x14ac:dyDescent="0.3">
      <c r="A77" s="5">
        <f>YEAR(VentaHuevo[[#This Row],[FECHA]])</f>
        <v>2020</v>
      </c>
      <c r="B77" s="5">
        <f>MONTH(VentaHuevo[[#This Row],[FECHA]])</f>
        <v>1</v>
      </c>
      <c r="C77" s="5">
        <f>WEEKNUM(VentaHuevo[[#This Row],[FECHA]],2)</f>
        <v>1</v>
      </c>
      <c r="D77" s="6">
        <v>43831</v>
      </c>
      <c r="E77" s="7" t="s">
        <v>29</v>
      </c>
      <c r="F77" s="7">
        <v>880.16</v>
      </c>
      <c r="G77" s="7">
        <v>3.92</v>
      </c>
      <c r="H77" s="7">
        <v>18543.760000000002</v>
      </c>
      <c r="I77" s="7">
        <v>16306.9</v>
      </c>
      <c r="J77" s="7">
        <v>13</v>
      </c>
      <c r="K77" s="7">
        <v>1</v>
      </c>
      <c r="M77">
        <f>YEAR(RecoleccionHuevo[[#This Row],[Fecha]])</f>
        <v>2020</v>
      </c>
      <c r="N77">
        <f>MONTH(RecoleccionHuevo[[#This Row],[Fecha]])</f>
        <v>4</v>
      </c>
      <c r="O77">
        <f>WEEKNUM(RecoleccionHuevo[[#This Row],[Fecha]],2)</f>
        <v>14</v>
      </c>
      <c r="P77" s="25">
        <v>43922</v>
      </c>
      <c r="Q77" t="s">
        <v>34</v>
      </c>
      <c r="R77" s="7">
        <v>407880</v>
      </c>
      <c r="S77" s="7">
        <v>20455.300000000003</v>
      </c>
      <c r="T77" s="7">
        <v>1133</v>
      </c>
      <c r="AE77">
        <f>YEAR(MH[[#This Row],[Fecha]])</f>
        <v>2018</v>
      </c>
      <c r="AF77">
        <f>MONTH(MH[[#This Row],[Fecha]])</f>
        <v>4</v>
      </c>
      <c r="AG77">
        <f>WEEKNUM(MH[[#This Row],[Fecha]],2)</f>
        <v>16</v>
      </c>
      <c r="AH77" s="77">
        <v>43209</v>
      </c>
      <c r="AI77" s="75" t="s">
        <v>67</v>
      </c>
      <c r="AJ77" s="75" t="s">
        <v>25</v>
      </c>
      <c r="AK77" s="79">
        <v>50</v>
      </c>
      <c r="AL77" s="83">
        <v>0</v>
      </c>
      <c r="AN77">
        <f>YEAR(FH[[#This Row],[Fecha]])</f>
        <v>2019</v>
      </c>
      <c r="AO77">
        <f>MONTH(FH[[#This Row],[Fecha]])</f>
        <v>9</v>
      </c>
      <c r="AP77">
        <f>WEEKNUM(FH[[#This Row],[Fecha]],2)</f>
        <v>35</v>
      </c>
      <c r="AQ77" s="25">
        <v>43709</v>
      </c>
      <c r="AR77" t="s">
        <v>132</v>
      </c>
      <c r="AS77" t="s">
        <v>75</v>
      </c>
      <c r="AT77" t="s">
        <v>129</v>
      </c>
      <c r="AU77">
        <v>39</v>
      </c>
      <c r="AV77">
        <v>11295.710000000001</v>
      </c>
    </row>
    <row r="78" spans="1:48" ht="15.6" x14ac:dyDescent="0.3">
      <c r="A78" s="5">
        <f>YEAR(VentaHuevo[[#This Row],[FECHA]])</f>
        <v>2020</v>
      </c>
      <c r="B78" s="5">
        <f>MONTH(VentaHuevo[[#This Row],[FECHA]])</f>
        <v>2</v>
      </c>
      <c r="C78" s="5">
        <f>WEEKNUM(VentaHuevo[[#This Row],[FECHA]],2)</f>
        <v>5</v>
      </c>
      <c r="D78" s="6">
        <v>43862</v>
      </c>
      <c r="E78" s="7" t="s">
        <v>27</v>
      </c>
      <c r="F78" s="7">
        <v>107855.97999999997</v>
      </c>
      <c r="G78" s="7">
        <v>3478.1299999999997</v>
      </c>
      <c r="H78" s="7">
        <v>3056787.42</v>
      </c>
      <c r="I78" s="7">
        <v>1567665.9309999999</v>
      </c>
      <c r="J78" s="7">
        <v>214</v>
      </c>
      <c r="K78" s="7">
        <v>6</v>
      </c>
      <c r="M78">
        <f>YEAR(RecoleccionHuevo[[#This Row],[Fecha]])</f>
        <v>2020</v>
      </c>
      <c r="N78">
        <f>MONTH(RecoleccionHuevo[[#This Row],[Fecha]])</f>
        <v>5</v>
      </c>
      <c r="O78">
        <f>WEEKNUM(RecoleccionHuevo[[#This Row],[Fecha]],2)</f>
        <v>18</v>
      </c>
      <c r="P78" s="25">
        <v>43952</v>
      </c>
      <c r="Q78" t="s">
        <v>34</v>
      </c>
      <c r="R78" s="7">
        <v>401400</v>
      </c>
      <c r="S78" s="7">
        <v>21732.950000000004</v>
      </c>
      <c r="T78" s="7">
        <v>1115</v>
      </c>
      <c r="AE78">
        <f>YEAR(MH[[#This Row],[Fecha]])</f>
        <v>2019</v>
      </c>
      <c r="AF78">
        <f>MONTH(MH[[#This Row],[Fecha]])</f>
        <v>3</v>
      </c>
      <c r="AG78">
        <f>WEEKNUM(MH[[#This Row],[Fecha]],2)</f>
        <v>13</v>
      </c>
      <c r="AH78" s="6">
        <v>43555</v>
      </c>
      <c r="AI78" s="7" t="s">
        <v>63</v>
      </c>
      <c r="AJ78" s="7" t="s">
        <v>72</v>
      </c>
      <c r="AK78" s="7">
        <v>65</v>
      </c>
      <c r="AL78" s="83">
        <v>0</v>
      </c>
      <c r="AN78">
        <f>YEAR(FH[[#This Row],[Fecha]])</f>
        <v>2019</v>
      </c>
      <c r="AO78">
        <f>MONTH(FH[[#This Row],[Fecha]])</f>
        <v>10</v>
      </c>
      <c r="AP78">
        <f>WEEKNUM(FH[[#This Row],[Fecha]],2)</f>
        <v>40</v>
      </c>
      <c r="AQ78" s="25">
        <v>43739</v>
      </c>
      <c r="AR78" t="s">
        <v>132</v>
      </c>
      <c r="AS78" t="s">
        <v>75</v>
      </c>
      <c r="AT78" t="s">
        <v>129</v>
      </c>
      <c r="AU78">
        <v>54</v>
      </c>
      <c r="AV78">
        <v>18938.05</v>
      </c>
    </row>
    <row r="79" spans="1:48" ht="15.6" x14ac:dyDescent="0.3">
      <c r="A79" s="5">
        <f>YEAR(VentaHuevo[[#This Row],[FECHA]])</f>
        <v>2020</v>
      </c>
      <c r="B79" s="5">
        <f>MONTH(VentaHuevo[[#This Row],[FECHA]])</f>
        <v>2</v>
      </c>
      <c r="C79" s="5">
        <f>WEEKNUM(VentaHuevo[[#This Row],[FECHA]],2)</f>
        <v>5</v>
      </c>
      <c r="D79" s="6">
        <v>43862</v>
      </c>
      <c r="E79" s="7" t="s">
        <v>29</v>
      </c>
      <c r="F79" s="7">
        <v>154.60700000000003</v>
      </c>
      <c r="G79" s="7">
        <v>53.177</v>
      </c>
      <c r="H79" s="7">
        <v>2973.2200000000003</v>
      </c>
      <c r="I79" s="7">
        <v>1960.6970000000001</v>
      </c>
      <c r="J79" s="7">
        <v>5</v>
      </c>
      <c r="K79" s="7">
        <v>1</v>
      </c>
      <c r="M79">
        <f>YEAR(RecoleccionHuevo[[#This Row],[Fecha]])</f>
        <v>2020</v>
      </c>
      <c r="N79">
        <f>MONTH(RecoleccionHuevo[[#This Row],[Fecha]])</f>
        <v>6</v>
      </c>
      <c r="O79">
        <f>WEEKNUM(RecoleccionHuevo[[#This Row],[Fecha]],2)</f>
        <v>23</v>
      </c>
      <c r="P79" s="25">
        <v>43983</v>
      </c>
      <c r="Q79" t="s">
        <v>34</v>
      </c>
      <c r="R79" s="7">
        <v>469800</v>
      </c>
      <c r="S79" s="7">
        <v>26499.710000000006</v>
      </c>
      <c r="T79" s="7">
        <v>1305</v>
      </c>
      <c r="AE79">
        <f>YEAR(MH[[#This Row],[Fecha]])</f>
        <v>2019</v>
      </c>
      <c r="AF79">
        <f>MONTH(MH[[#This Row],[Fecha]])</f>
        <v>4</v>
      </c>
      <c r="AG79">
        <f>WEEKNUM(MH[[#This Row],[Fecha]],2)</f>
        <v>18</v>
      </c>
      <c r="AH79" s="6">
        <v>43585</v>
      </c>
      <c r="AI79" s="7" t="s">
        <v>63</v>
      </c>
      <c r="AJ79" s="7" t="s">
        <v>72</v>
      </c>
      <c r="AK79" s="7">
        <v>135</v>
      </c>
      <c r="AL79" s="83">
        <v>0</v>
      </c>
      <c r="AN79">
        <f>YEAR(FH[[#This Row],[Fecha]])</f>
        <v>2019</v>
      </c>
      <c r="AO79">
        <f>MONTH(FH[[#This Row],[Fecha]])</f>
        <v>11</v>
      </c>
      <c r="AP79">
        <f>WEEKNUM(FH[[#This Row],[Fecha]],2)</f>
        <v>44</v>
      </c>
      <c r="AQ79" s="25">
        <v>43770</v>
      </c>
      <c r="AR79" t="s">
        <v>132</v>
      </c>
      <c r="AS79" t="s">
        <v>75</v>
      </c>
      <c r="AT79" t="s">
        <v>129</v>
      </c>
      <c r="AU79">
        <v>45</v>
      </c>
      <c r="AV79">
        <v>13354.9</v>
      </c>
    </row>
    <row r="80" spans="1:48" ht="15.6" x14ac:dyDescent="0.3">
      <c r="A80" s="5">
        <f>YEAR(VentaHuevo[[#This Row],[FECHA]])</f>
        <v>2020</v>
      </c>
      <c r="B80" s="5">
        <f>MONTH(VentaHuevo[[#This Row],[FECHA]])</f>
        <v>3</v>
      </c>
      <c r="C80" s="5">
        <f>WEEKNUM(VentaHuevo[[#This Row],[FECHA]],2)</f>
        <v>9</v>
      </c>
      <c r="D80" s="6">
        <v>43891</v>
      </c>
      <c r="E80" s="7" t="s">
        <v>27</v>
      </c>
      <c r="F80" s="7">
        <v>153896.70400000006</v>
      </c>
      <c r="G80" s="7">
        <v>0</v>
      </c>
      <c r="H80" s="7">
        <v>4724441.3900000015</v>
      </c>
      <c r="I80" s="7">
        <v>2591877.2069999985</v>
      </c>
      <c r="J80" s="7">
        <v>309</v>
      </c>
      <c r="K80" s="7">
        <v>0</v>
      </c>
      <c r="M80">
        <f>YEAR(RecoleccionHuevo[[#This Row],[Fecha]])</f>
        <v>2020</v>
      </c>
      <c r="N80">
        <f>MONTH(RecoleccionHuevo[[#This Row],[Fecha]])</f>
        <v>7</v>
      </c>
      <c r="O80">
        <f>WEEKNUM(RecoleccionHuevo[[#This Row],[Fecha]],2)</f>
        <v>27</v>
      </c>
      <c r="P80" s="25">
        <v>44013</v>
      </c>
      <c r="Q80" t="s">
        <v>34</v>
      </c>
      <c r="R80" s="7">
        <v>433800</v>
      </c>
      <c r="S80" s="7">
        <v>25317.680000000004</v>
      </c>
      <c r="T80" s="7">
        <v>1205</v>
      </c>
      <c r="AE80">
        <f>YEAR(MH[[#This Row],[Fecha]])</f>
        <v>2019</v>
      </c>
      <c r="AF80">
        <f>MONTH(MH[[#This Row],[Fecha]])</f>
        <v>5</v>
      </c>
      <c r="AG80">
        <f>WEEKNUM(MH[[#This Row],[Fecha]],2)</f>
        <v>22</v>
      </c>
      <c r="AH80" s="6">
        <v>43616</v>
      </c>
      <c r="AI80" s="7" t="s">
        <v>63</v>
      </c>
      <c r="AJ80" s="7" t="s">
        <v>72</v>
      </c>
      <c r="AK80" s="7">
        <v>250</v>
      </c>
      <c r="AL80" s="83">
        <v>0</v>
      </c>
      <c r="AN80">
        <f>YEAR(FH[[#This Row],[Fecha]])</f>
        <v>2019</v>
      </c>
      <c r="AO80">
        <f>MONTH(FH[[#This Row],[Fecha]])</f>
        <v>12</v>
      </c>
      <c r="AP80">
        <f>WEEKNUM(FH[[#This Row],[Fecha]],2)</f>
        <v>48</v>
      </c>
      <c r="AQ80" s="25">
        <v>43800</v>
      </c>
      <c r="AR80" t="s">
        <v>132</v>
      </c>
      <c r="AS80" t="s">
        <v>75</v>
      </c>
      <c r="AT80" t="s">
        <v>129</v>
      </c>
      <c r="AU80">
        <v>45</v>
      </c>
      <c r="AV80">
        <v>6581.52</v>
      </c>
    </row>
    <row r="81" spans="1:48" ht="15.6" x14ac:dyDescent="0.3">
      <c r="A81" s="5">
        <f>YEAR(VentaHuevo[[#This Row],[FECHA]])</f>
        <v>2020</v>
      </c>
      <c r="B81" s="5">
        <f>MONTH(VentaHuevo[[#This Row],[FECHA]])</f>
        <v>3</v>
      </c>
      <c r="C81" s="5">
        <f>WEEKNUM(VentaHuevo[[#This Row],[FECHA]],2)</f>
        <v>9</v>
      </c>
      <c r="D81" s="6">
        <v>43891</v>
      </c>
      <c r="E81" s="7" t="s">
        <v>29</v>
      </c>
      <c r="F81" s="7">
        <v>118.99000000000001</v>
      </c>
      <c r="G81" s="7">
        <v>0</v>
      </c>
      <c r="H81" s="7">
        <v>3570.3</v>
      </c>
      <c r="I81" s="7">
        <v>2114.7809999999999</v>
      </c>
      <c r="J81" s="7">
        <v>7</v>
      </c>
      <c r="K81" s="7">
        <v>0</v>
      </c>
      <c r="M81">
        <f>YEAR(RecoleccionHuevo[[#This Row],[Fecha]])</f>
        <v>2020</v>
      </c>
      <c r="N81">
        <f>MONTH(RecoleccionHuevo[[#This Row],[Fecha]])</f>
        <v>8</v>
      </c>
      <c r="O81">
        <f>WEEKNUM(RecoleccionHuevo[[#This Row],[Fecha]],2)</f>
        <v>31</v>
      </c>
      <c r="P81" s="25">
        <v>44044</v>
      </c>
      <c r="Q81" t="s">
        <v>34</v>
      </c>
      <c r="R81" s="7">
        <v>414360</v>
      </c>
      <c r="S81" s="7">
        <v>24851.260000000006</v>
      </c>
      <c r="T81" s="7">
        <v>1151</v>
      </c>
      <c r="AE81">
        <f>YEAR(MH[[#This Row],[Fecha]])</f>
        <v>2019</v>
      </c>
      <c r="AF81">
        <f>MONTH(MH[[#This Row],[Fecha]])</f>
        <v>6</v>
      </c>
      <c r="AG81">
        <f>WEEKNUM(MH[[#This Row],[Fecha]],2)</f>
        <v>26</v>
      </c>
      <c r="AH81" s="6">
        <v>43646</v>
      </c>
      <c r="AI81" s="7" t="s">
        <v>63</v>
      </c>
      <c r="AJ81" s="7" t="s">
        <v>72</v>
      </c>
      <c r="AK81" s="7">
        <v>290</v>
      </c>
      <c r="AL81" s="83">
        <v>0</v>
      </c>
      <c r="AN81">
        <f>YEAR(FH[[#This Row],[Fecha]])</f>
        <v>2020</v>
      </c>
      <c r="AO81">
        <f>MONTH(FH[[#This Row],[Fecha]])</f>
        <v>1</v>
      </c>
      <c r="AP81">
        <f>WEEKNUM(FH[[#This Row],[Fecha]],2)</f>
        <v>1</v>
      </c>
      <c r="AQ81" s="25">
        <v>43831</v>
      </c>
      <c r="AR81" t="s">
        <v>132</v>
      </c>
      <c r="AS81" t="s">
        <v>75</v>
      </c>
      <c r="AT81" t="s">
        <v>129</v>
      </c>
      <c r="AU81">
        <v>50</v>
      </c>
      <c r="AV81">
        <v>5564.92</v>
      </c>
    </row>
    <row r="82" spans="1:48" ht="15.6" x14ac:dyDescent="0.3">
      <c r="A82" s="5">
        <f>YEAR(VentaHuevo[[#This Row],[FECHA]])</f>
        <v>2020</v>
      </c>
      <c r="B82" s="5">
        <f>MONTH(VentaHuevo[[#This Row],[FECHA]])</f>
        <v>4</v>
      </c>
      <c r="C82" s="5">
        <f>WEEKNUM(VentaHuevo[[#This Row],[FECHA]],2)</f>
        <v>14</v>
      </c>
      <c r="D82" s="6">
        <v>43922</v>
      </c>
      <c r="E82" s="7" t="s">
        <v>25</v>
      </c>
      <c r="F82" s="7">
        <v>1449.49</v>
      </c>
      <c r="G82" s="7">
        <v>1327.15</v>
      </c>
      <c r="H82" s="7">
        <v>4308.5000000000018</v>
      </c>
      <c r="I82" s="7">
        <v>2030.8370000000009</v>
      </c>
      <c r="J82" s="7">
        <v>5</v>
      </c>
      <c r="K82" s="7">
        <v>1</v>
      </c>
      <c r="M82">
        <f>YEAR(RecoleccionHuevo[[#This Row],[Fecha]])</f>
        <v>2020</v>
      </c>
      <c r="N82">
        <f>MONTH(RecoleccionHuevo[[#This Row],[Fecha]])</f>
        <v>9</v>
      </c>
      <c r="O82">
        <f>WEEKNUM(RecoleccionHuevo[[#This Row],[Fecha]],2)</f>
        <v>36</v>
      </c>
      <c r="P82" s="25">
        <v>44075</v>
      </c>
      <c r="Q82" t="s">
        <v>34</v>
      </c>
      <c r="R82" s="7">
        <v>425160</v>
      </c>
      <c r="S82" s="7">
        <v>26026.590000000007</v>
      </c>
      <c r="T82" s="7">
        <v>1181</v>
      </c>
      <c r="AE82">
        <f>YEAR(MH[[#This Row],[Fecha]])</f>
        <v>2019</v>
      </c>
      <c r="AF82">
        <f>MONTH(MH[[#This Row],[Fecha]])</f>
        <v>7</v>
      </c>
      <c r="AG82">
        <f>WEEKNUM(MH[[#This Row],[Fecha]],2)</f>
        <v>31</v>
      </c>
      <c r="AH82" s="6">
        <v>43677</v>
      </c>
      <c r="AI82" s="7" t="s">
        <v>63</v>
      </c>
      <c r="AJ82" s="7" t="s">
        <v>72</v>
      </c>
      <c r="AK82" s="7">
        <v>260</v>
      </c>
      <c r="AL82" s="83">
        <v>0</v>
      </c>
      <c r="AN82">
        <f>YEAR(FH[[#This Row],[Fecha]])</f>
        <v>2020</v>
      </c>
      <c r="AO82">
        <f>MONTH(FH[[#This Row],[Fecha]])</f>
        <v>3</v>
      </c>
      <c r="AP82">
        <f>WEEKNUM(FH[[#This Row],[Fecha]],2)</f>
        <v>9</v>
      </c>
      <c r="AQ82" s="25">
        <v>43891</v>
      </c>
      <c r="AR82" t="s">
        <v>132</v>
      </c>
      <c r="AS82" t="s">
        <v>75</v>
      </c>
      <c r="AT82" t="s">
        <v>129</v>
      </c>
      <c r="AU82">
        <v>21</v>
      </c>
      <c r="AV82">
        <v>1466.2600000000002</v>
      </c>
    </row>
    <row r="83" spans="1:48" ht="15.6" x14ac:dyDescent="0.3">
      <c r="A83" s="5">
        <f>YEAR(VentaHuevo[[#This Row],[FECHA]])</f>
        <v>2020</v>
      </c>
      <c r="B83" s="5">
        <f>MONTH(VentaHuevo[[#This Row],[FECHA]])</f>
        <v>4</v>
      </c>
      <c r="C83" s="5">
        <f>WEEKNUM(VentaHuevo[[#This Row],[FECHA]],2)</f>
        <v>14</v>
      </c>
      <c r="D83" s="6">
        <v>43922</v>
      </c>
      <c r="E83" s="7" t="s">
        <v>27</v>
      </c>
      <c r="F83" s="7">
        <v>142381.82999999993</v>
      </c>
      <c r="G83" s="7">
        <v>2259.67</v>
      </c>
      <c r="H83" s="7">
        <v>4801725.3300000029</v>
      </c>
      <c r="I83" s="7">
        <v>2336270.9200000013</v>
      </c>
      <c r="J83" s="7">
        <v>353</v>
      </c>
      <c r="K83" s="7">
        <v>4</v>
      </c>
      <c r="M83">
        <f>YEAR(RecoleccionHuevo[[#This Row],[Fecha]])</f>
        <v>2020</v>
      </c>
      <c r="N83">
        <f>MONTH(RecoleccionHuevo[[#This Row],[Fecha]])</f>
        <v>10</v>
      </c>
      <c r="O83">
        <f>WEEKNUM(RecoleccionHuevo[[#This Row],[Fecha]],2)</f>
        <v>40</v>
      </c>
      <c r="P83" s="25">
        <v>44105</v>
      </c>
      <c r="Q83" t="s">
        <v>34</v>
      </c>
      <c r="R83" s="7">
        <v>367920</v>
      </c>
      <c r="S83" s="7">
        <v>22317.57</v>
      </c>
      <c r="T83" s="7">
        <v>1022</v>
      </c>
      <c r="AE83">
        <f>YEAR(MH[[#This Row],[Fecha]])</f>
        <v>2019</v>
      </c>
      <c r="AF83">
        <f>MONTH(MH[[#This Row],[Fecha]])</f>
        <v>8</v>
      </c>
      <c r="AG83">
        <f>WEEKNUM(MH[[#This Row],[Fecha]],2)</f>
        <v>35</v>
      </c>
      <c r="AH83" s="6">
        <v>43706</v>
      </c>
      <c r="AI83" s="7" t="s">
        <v>63</v>
      </c>
      <c r="AJ83" s="7" t="s">
        <v>72</v>
      </c>
      <c r="AK83" s="7">
        <v>1</v>
      </c>
      <c r="AL83" s="7">
        <v>946094.55</v>
      </c>
      <c r="AN83">
        <f>YEAR(FH[[#This Row],[Fecha]])</f>
        <v>2018</v>
      </c>
      <c r="AO83">
        <f>MONTH(FH[[#This Row],[Fecha]])</f>
        <v>1</v>
      </c>
      <c r="AP83">
        <f>WEEKNUM(FH[[#This Row],[Fecha]],2)</f>
        <v>1</v>
      </c>
      <c r="AQ83" s="25">
        <v>43101</v>
      </c>
      <c r="AR83" t="s">
        <v>132</v>
      </c>
      <c r="AS83" t="s">
        <v>76</v>
      </c>
      <c r="AT83" t="s">
        <v>129</v>
      </c>
      <c r="AU83">
        <v>58</v>
      </c>
      <c r="AV83">
        <v>11824.150000000001</v>
      </c>
    </row>
    <row r="84" spans="1:48" ht="15.6" x14ac:dyDescent="0.3">
      <c r="A84" s="5">
        <f>YEAR(VentaHuevo[[#This Row],[FECHA]])</f>
        <v>2020</v>
      </c>
      <c r="B84" s="5">
        <f>MONTH(VentaHuevo[[#This Row],[FECHA]])</f>
        <v>4</v>
      </c>
      <c r="C84" s="5">
        <f>WEEKNUM(VentaHuevo[[#This Row],[FECHA]],2)</f>
        <v>14</v>
      </c>
      <c r="D84" s="6">
        <v>43922</v>
      </c>
      <c r="E84" s="7" t="s">
        <v>29</v>
      </c>
      <c r="F84" s="7">
        <v>159.81</v>
      </c>
      <c r="G84" s="7">
        <v>0</v>
      </c>
      <c r="H84" s="7">
        <v>5562.85</v>
      </c>
      <c r="I84" s="7">
        <v>2957.7370000000001</v>
      </c>
      <c r="J84" s="7">
        <v>8</v>
      </c>
      <c r="K84" s="7">
        <v>0</v>
      </c>
      <c r="M84">
        <f>YEAR(RecoleccionHuevo[[#This Row],[Fecha]])</f>
        <v>2020</v>
      </c>
      <c r="N84">
        <f>MONTH(RecoleccionHuevo[[#This Row],[Fecha]])</f>
        <v>11</v>
      </c>
      <c r="O84">
        <f>WEEKNUM(RecoleccionHuevo[[#This Row],[Fecha]],2)</f>
        <v>44</v>
      </c>
      <c r="P84" s="25">
        <v>44136</v>
      </c>
      <c r="Q84" t="s">
        <v>34</v>
      </c>
      <c r="R84" s="7">
        <v>318960</v>
      </c>
      <c r="S84" s="7">
        <v>19478.980000000003</v>
      </c>
      <c r="T84" s="7">
        <v>885</v>
      </c>
      <c r="AE84" t="e">
        <f>YEAR(MH[[#This Row],[Fecha]])</f>
        <v>#VALUE!</v>
      </c>
      <c r="AF84" t="e">
        <f>MONTH(MH[[#This Row],[Fecha]])</f>
        <v>#VALUE!</v>
      </c>
      <c r="AG84" t="e">
        <f>WEEKNUM(MH[[#This Row],[Fecha]],2)</f>
        <v>#VALUE!</v>
      </c>
      <c r="AH84" s="6" t="s">
        <v>174</v>
      </c>
      <c r="AI84" s="7" t="s">
        <v>63</v>
      </c>
      <c r="AJ84" s="7" t="s">
        <v>72</v>
      </c>
      <c r="AK84" s="7">
        <v>229</v>
      </c>
      <c r="AL84" s="7">
        <v>16577.82</v>
      </c>
      <c r="AN84">
        <f>YEAR(FH[[#This Row],[Fecha]])</f>
        <v>2018</v>
      </c>
      <c r="AO84">
        <f>MONTH(FH[[#This Row],[Fecha]])</f>
        <v>2</v>
      </c>
      <c r="AP84">
        <f>WEEKNUM(FH[[#This Row],[Fecha]],2)</f>
        <v>5</v>
      </c>
      <c r="AQ84" s="25">
        <v>43132</v>
      </c>
      <c r="AR84" t="s">
        <v>132</v>
      </c>
      <c r="AS84" t="s">
        <v>76</v>
      </c>
      <c r="AT84" t="s">
        <v>129</v>
      </c>
      <c r="AU84">
        <v>46</v>
      </c>
      <c r="AV84">
        <v>11385.48</v>
      </c>
    </row>
    <row r="85" spans="1:48" ht="15.6" x14ac:dyDescent="0.3">
      <c r="A85" s="5">
        <f>YEAR(VentaHuevo[[#This Row],[FECHA]])</f>
        <v>2020</v>
      </c>
      <c r="B85" s="5">
        <f>MONTH(VentaHuevo[[#This Row],[FECHA]])</f>
        <v>5</v>
      </c>
      <c r="C85" s="5">
        <f>WEEKNUM(VentaHuevo[[#This Row],[FECHA]],2)</f>
        <v>18</v>
      </c>
      <c r="D85" s="6">
        <v>43952</v>
      </c>
      <c r="E85" s="7" t="s">
        <v>25</v>
      </c>
      <c r="F85" s="7">
        <v>4058.8900000000003</v>
      </c>
      <c r="G85" s="7">
        <v>2053.33</v>
      </c>
      <c r="H85" s="7">
        <v>47609.87000000001</v>
      </c>
      <c r="I85" s="7">
        <v>29713.703999999991</v>
      </c>
      <c r="J85" s="7">
        <v>10</v>
      </c>
      <c r="K85" s="7">
        <v>3</v>
      </c>
      <c r="M85">
        <f>YEAR(RecoleccionHuevo[[#This Row],[Fecha]])</f>
        <v>2020</v>
      </c>
      <c r="N85">
        <f>MONTH(RecoleccionHuevo[[#This Row],[Fecha]])</f>
        <v>12</v>
      </c>
      <c r="O85">
        <f>WEEKNUM(RecoleccionHuevo[[#This Row],[Fecha]],2)</f>
        <v>49</v>
      </c>
      <c r="P85" s="25">
        <v>44166</v>
      </c>
      <c r="Q85" t="s">
        <v>34</v>
      </c>
      <c r="R85" s="7">
        <v>457920</v>
      </c>
      <c r="S85" s="7">
        <v>29229.920000000002</v>
      </c>
      <c r="T85" s="7">
        <v>1271</v>
      </c>
      <c r="AE85">
        <f>YEAR(MH[[#This Row],[Fecha]])</f>
        <v>2019</v>
      </c>
      <c r="AF85">
        <f>MONTH(MH[[#This Row],[Fecha]])</f>
        <v>10</v>
      </c>
      <c r="AG85">
        <f>WEEKNUM(MH[[#This Row],[Fecha]],2)</f>
        <v>44</v>
      </c>
      <c r="AH85" s="6">
        <v>43769</v>
      </c>
      <c r="AI85" s="7" t="s">
        <v>63</v>
      </c>
      <c r="AJ85" s="7" t="s">
        <v>72</v>
      </c>
      <c r="AK85" s="7">
        <v>1100</v>
      </c>
      <c r="AL85" s="7">
        <v>0.79900000000000004</v>
      </c>
      <c r="AN85">
        <f>YEAR(FH[[#This Row],[Fecha]])</f>
        <v>2018</v>
      </c>
      <c r="AO85">
        <f>MONTH(FH[[#This Row],[Fecha]])</f>
        <v>3</v>
      </c>
      <c r="AP85">
        <f>WEEKNUM(FH[[#This Row],[Fecha]],2)</f>
        <v>9</v>
      </c>
      <c r="AQ85" s="25">
        <v>43160</v>
      </c>
      <c r="AR85" t="s">
        <v>132</v>
      </c>
      <c r="AS85" t="s">
        <v>76</v>
      </c>
      <c r="AT85" t="s">
        <v>129</v>
      </c>
      <c r="AU85">
        <v>43</v>
      </c>
      <c r="AV85">
        <v>8113.09</v>
      </c>
    </row>
    <row r="86" spans="1:48" ht="15.6" x14ac:dyDescent="0.3">
      <c r="A86" s="5">
        <f>YEAR(VentaHuevo[[#This Row],[FECHA]])</f>
        <v>2020</v>
      </c>
      <c r="B86" s="5">
        <f>MONTH(VentaHuevo[[#This Row],[FECHA]])</f>
        <v>5</v>
      </c>
      <c r="C86" s="5">
        <f>WEEKNUM(VentaHuevo[[#This Row],[FECHA]],2)</f>
        <v>18</v>
      </c>
      <c r="D86" s="6">
        <v>43952</v>
      </c>
      <c r="E86" s="7" t="s">
        <v>27</v>
      </c>
      <c r="F86" s="7">
        <v>125927.26999999996</v>
      </c>
      <c r="G86" s="7">
        <v>1433.95</v>
      </c>
      <c r="H86" s="7">
        <v>2953734.9699999983</v>
      </c>
      <c r="I86" s="7">
        <v>1902992.6959999993</v>
      </c>
      <c r="J86" s="7">
        <v>327</v>
      </c>
      <c r="K86" s="7">
        <v>3</v>
      </c>
      <c r="M86">
        <f>YEAR(RecoleccionHuevo[[#This Row],[Fecha]])</f>
        <v>2019</v>
      </c>
      <c r="N86">
        <f>MONTH(RecoleccionHuevo[[#This Row],[Fecha]])</f>
        <v>1</v>
      </c>
      <c r="O86">
        <f>WEEKNUM(RecoleccionHuevo[[#This Row],[Fecha]],2)</f>
        <v>1</v>
      </c>
      <c r="P86" s="25">
        <v>43466</v>
      </c>
      <c r="Q86" t="s">
        <v>26</v>
      </c>
      <c r="R86" s="7">
        <v>103680</v>
      </c>
      <c r="S86" s="7">
        <v>6969.8499999999995</v>
      </c>
      <c r="T86" s="7">
        <v>288</v>
      </c>
      <c r="AE86">
        <f>YEAR(MH[[#This Row],[Fecha]])</f>
        <v>2019</v>
      </c>
      <c r="AF86">
        <f>MONTH(MH[[#This Row],[Fecha]])</f>
        <v>1</v>
      </c>
      <c r="AG86">
        <f>WEEKNUM(MH[[#This Row],[Fecha]],2)</f>
        <v>5</v>
      </c>
      <c r="AH86" s="6">
        <v>43496</v>
      </c>
      <c r="AI86" s="7" t="s">
        <v>63</v>
      </c>
      <c r="AJ86" s="7" t="s">
        <v>72</v>
      </c>
      <c r="AK86" s="7">
        <v>75</v>
      </c>
      <c r="AL86" s="7">
        <v>0</v>
      </c>
      <c r="AN86">
        <f>YEAR(FH[[#This Row],[Fecha]])</f>
        <v>2018</v>
      </c>
      <c r="AO86">
        <f>MONTH(FH[[#This Row],[Fecha]])</f>
        <v>4</v>
      </c>
      <c r="AP86">
        <f>WEEKNUM(FH[[#This Row],[Fecha]],2)</f>
        <v>13</v>
      </c>
      <c r="AQ86" s="25">
        <v>43191</v>
      </c>
      <c r="AR86" t="s">
        <v>132</v>
      </c>
      <c r="AS86" t="s">
        <v>76</v>
      </c>
      <c r="AT86" t="s">
        <v>129</v>
      </c>
      <c r="AU86">
        <v>53</v>
      </c>
      <c r="AV86">
        <v>9492.380000000001</v>
      </c>
    </row>
    <row r="87" spans="1:48" ht="15.6" x14ac:dyDescent="0.3">
      <c r="A87" s="5">
        <f>YEAR(VentaHuevo[[#This Row],[FECHA]])</f>
        <v>2020</v>
      </c>
      <c r="B87" s="5">
        <f>MONTH(VentaHuevo[[#This Row],[FECHA]])</f>
        <v>5</v>
      </c>
      <c r="C87" s="5">
        <f>WEEKNUM(VentaHuevo[[#This Row],[FECHA]],2)</f>
        <v>18</v>
      </c>
      <c r="D87" s="6">
        <v>43952</v>
      </c>
      <c r="E87" s="7" t="s">
        <v>29</v>
      </c>
      <c r="F87" s="7">
        <v>181.17999999999998</v>
      </c>
      <c r="G87" s="7">
        <v>23.1</v>
      </c>
      <c r="H87" s="7">
        <v>3887.48</v>
      </c>
      <c r="I87" s="7">
        <v>4291.6679999999997</v>
      </c>
      <c r="J87" s="7">
        <v>10</v>
      </c>
      <c r="K87" s="7">
        <v>1</v>
      </c>
      <c r="M87">
        <f>YEAR(RecoleccionHuevo[[#This Row],[Fecha]])</f>
        <v>2019</v>
      </c>
      <c r="N87">
        <f>MONTH(RecoleccionHuevo[[#This Row],[Fecha]])</f>
        <v>2</v>
      </c>
      <c r="O87">
        <f>WEEKNUM(RecoleccionHuevo[[#This Row],[Fecha]],2)</f>
        <v>5</v>
      </c>
      <c r="P87" s="25">
        <v>43497</v>
      </c>
      <c r="Q87" t="s">
        <v>26</v>
      </c>
      <c r="R87" s="7">
        <v>42480</v>
      </c>
      <c r="S87" s="7">
        <v>2807.45</v>
      </c>
      <c r="T87" s="7">
        <v>118</v>
      </c>
      <c r="AE87">
        <f>YEAR(MH[[#This Row],[Fecha]])</f>
        <v>2019</v>
      </c>
      <c r="AF87">
        <f>MONTH(MH[[#This Row],[Fecha]])</f>
        <v>3</v>
      </c>
      <c r="AG87">
        <f>WEEKNUM(MH[[#This Row],[Fecha]],2)</f>
        <v>13</v>
      </c>
      <c r="AH87" s="6">
        <v>43555</v>
      </c>
      <c r="AI87" s="7" t="s">
        <v>63</v>
      </c>
      <c r="AJ87" s="7" t="s">
        <v>72</v>
      </c>
      <c r="AK87" s="7">
        <v>260</v>
      </c>
      <c r="AL87" s="7">
        <v>0</v>
      </c>
      <c r="AN87">
        <f>YEAR(FH[[#This Row],[Fecha]])</f>
        <v>2018</v>
      </c>
      <c r="AO87">
        <f>MONTH(FH[[#This Row],[Fecha]])</f>
        <v>5</v>
      </c>
      <c r="AP87">
        <f>WEEKNUM(FH[[#This Row],[Fecha]],2)</f>
        <v>18</v>
      </c>
      <c r="AQ87" s="25">
        <v>43221</v>
      </c>
      <c r="AR87" t="s">
        <v>132</v>
      </c>
      <c r="AS87" t="s">
        <v>76</v>
      </c>
      <c r="AT87" t="s">
        <v>129</v>
      </c>
      <c r="AU87">
        <v>41</v>
      </c>
      <c r="AV87">
        <v>9756.32</v>
      </c>
    </row>
    <row r="88" spans="1:48" ht="15.6" x14ac:dyDescent="0.3">
      <c r="A88" s="5">
        <f>YEAR(VentaHuevo[[#This Row],[FECHA]])</f>
        <v>2020</v>
      </c>
      <c r="B88" s="5">
        <f>MONTH(VentaHuevo[[#This Row],[FECHA]])</f>
        <v>6</v>
      </c>
      <c r="C88" s="5">
        <f>WEEKNUM(VentaHuevo[[#This Row],[FECHA]],2)</f>
        <v>23</v>
      </c>
      <c r="D88" s="6">
        <v>43983</v>
      </c>
      <c r="E88" s="7" t="s">
        <v>25</v>
      </c>
      <c r="F88" s="7">
        <v>3054.5949999999998</v>
      </c>
      <c r="G88" s="7">
        <v>0</v>
      </c>
      <c r="H88" s="7">
        <v>78851.659999999989</v>
      </c>
      <c r="I88" s="7">
        <v>50343.451000000001</v>
      </c>
      <c r="J88" s="7">
        <v>6</v>
      </c>
      <c r="K88" s="7">
        <v>0</v>
      </c>
      <c r="M88">
        <f>YEAR(RecoleccionHuevo[[#This Row],[Fecha]])</f>
        <v>2019</v>
      </c>
      <c r="N88">
        <f>MONTH(RecoleccionHuevo[[#This Row],[Fecha]])</f>
        <v>4</v>
      </c>
      <c r="O88">
        <f>WEEKNUM(RecoleccionHuevo[[#This Row],[Fecha]],2)</f>
        <v>14</v>
      </c>
      <c r="P88" s="25">
        <v>43556</v>
      </c>
      <c r="Q88" t="s">
        <v>26</v>
      </c>
      <c r="R88" s="7">
        <v>102600</v>
      </c>
      <c r="S88" s="7">
        <v>5167.4900000000007</v>
      </c>
      <c r="T88" s="7">
        <v>285</v>
      </c>
      <c r="AE88" t="e">
        <f>YEAR(MH[[#This Row],[Fecha]])</f>
        <v>#VALUE!</v>
      </c>
      <c r="AF88" t="e">
        <f>MONTH(MH[[#This Row],[Fecha]])</f>
        <v>#VALUE!</v>
      </c>
      <c r="AG88" t="e">
        <f>WEEKNUM(MH[[#This Row],[Fecha]],2)</f>
        <v>#VALUE!</v>
      </c>
      <c r="AH88" s="6" t="s">
        <v>172</v>
      </c>
      <c r="AI88" s="7" t="s">
        <v>63</v>
      </c>
      <c r="AJ88" s="7" t="s">
        <v>73</v>
      </c>
      <c r="AK88" s="7">
        <v>150</v>
      </c>
      <c r="AL88" s="7">
        <v>0</v>
      </c>
      <c r="AN88">
        <f>YEAR(FH[[#This Row],[Fecha]])</f>
        <v>2018</v>
      </c>
      <c r="AO88">
        <f>MONTH(FH[[#This Row],[Fecha]])</f>
        <v>6</v>
      </c>
      <c r="AP88">
        <f>WEEKNUM(FH[[#This Row],[Fecha]],2)</f>
        <v>22</v>
      </c>
      <c r="AQ88" s="25">
        <v>43252</v>
      </c>
      <c r="AR88" t="s">
        <v>132</v>
      </c>
      <c r="AS88" t="s">
        <v>76</v>
      </c>
      <c r="AT88" t="s">
        <v>129</v>
      </c>
      <c r="AU88">
        <v>38</v>
      </c>
      <c r="AV88">
        <v>21890.67</v>
      </c>
    </row>
    <row r="89" spans="1:48" ht="15.6" x14ac:dyDescent="0.3">
      <c r="A89" s="5">
        <f>YEAR(VentaHuevo[[#This Row],[FECHA]])</f>
        <v>2020</v>
      </c>
      <c r="B89" s="5">
        <f>MONTH(VentaHuevo[[#This Row],[FECHA]])</f>
        <v>6</v>
      </c>
      <c r="C89" s="5">
        <f>WEEKNUM(VentaHuevo[[#This Row],[FECHA]],2)</f>
        <v>23</v>
      </c>
      <c r="D89" s="6">
        <v>43983</v>
      </c>
      <c r="E89" s="7" t="s">
        <v>27</v>
      </c>
      <c r="F89" s="7">
        <v>142661.4519999999</v>
      </c>
      <c r="G89" s="7">
        <v>520.47</v>
      </c>
      <c r="H89" s="7">
        <v>3433619.4500000011</v>
      </c>
      <c r="I89" s="7">
        <v>2430916.2649999997</v>
      </c>
      <c r="J89" s="7">
        <v>344</v>
      </c>
      <c r="K89" s="7">
        <v>6</v>
      </c>
      <c r="M89">
        <f>YEAR(RecoleccionHuevo[[#This Row],[Fecha]])</f>
        <v>2019</v>
      </c>
      <c r="N89">
        <f>MONTH(RecoleccionHuevo[[#This Row],[Fecha]])</f>
        <v>5</v>
      </c>
      <c r="O89">
        <f>WEEKNUM(RecoleccionHuevo[[#This Row],[Fecha]],2)</f>
        <v>18</v>
      </c>
      <c r="P89" s="25">
        <v>43586</v>
      </c>
      <c r="Q89" t="s">
        <v>26</v>
      </c>
      <c r="R89" s="7">
        <v>129960</v>
      </c>
      <c r="S89" s="7">
        <v>7076.0500000000011</v>
      </c>
      <c r="T89" s="7">
        <v>361</v>
      </c>
      <c r="AE89">
        <f>YEAR(MH[[#This Row],[Fecha]])</f>
        <v>2019</v>
      </c>
      <c r="AF89">
        <f>MONTH(MH[[#This Row],[Fecha]])</f>
        <v>5</v>
      </c>
      <c r="AG89">
        <f>WEEKNUM(MH[[#This Row],[Fecha]],2)</f>
        <v>22</v>
      </c>
      <c r="AH89" s="6">
        <v>43616</v>
      </c>
      <c r="AI89" s="7" t="s">
        <v>63</v>
      </c>
      <c r="AJ89" s="7" t="s">
        <v>73</v>
      </c>
      <c r="AK89" s="7">
        <v>270</v>
      </c>
      <c r="AL89" s="7">
        <v>0</v>
      </c>
      <c r="AN89">
        <f>YEAR(FH[[#This Row],[Fecha]])</f>
        <v>2018</v>
      </c>
      <c r="AO89">
        <f>MONTH(FH[[#This Row],[Fecha]])</f>
        <v>7</v>
      </c>
      <c r="AP89">
        <f>WEEKNUM(FH[[#This Row],[Fecha]],2)</f>
        <v>26</v>
      </c>
      <c r="AQ89" s="25">
        <v>43282</v>
      </c>
      <c r="AR89" t="s">
        <v>132</v>
      </c>
      <c r="AS89" t="s">
        <v>76</v>
      </c>
      <c r="AT89" t="s">
        <v>129</v>
      </c>
      <c r="AU89">
        <v>37</v>
      </c>
      <c r="AV89">
        <v>8402.65</v>
      </c>
    </row>
    <row r="90" spans="1:48" ht="15.6" x14ac:dyDescent="0.3">
      <c r="A90" s="5">
        <f>YEAR(VentaHuevo[[#This Row],[FECHA]])</f>
        <v>2020</v>
      </c>
      <c r="B90" s="5">
        <f>MONTH(VentaHuevo[[#This Row],[FECHA]])</f>
        <v>6</v>
      </c>
      <c r="C90" s="5">
        <f>WEEKNUM(VentaHuevo[[#This Row],[FECHA]],2)</f>
        <v>23</v>
      </c>
      <c r="D90" s="6">
        <v>43983</v>
      </c>
      <c r="E90" s="7" t="s">
        <v>29</v>
      </c>
      <c r="F90" s="7">
        <v>139.47999999999999</v>
      </c>
      <c r="G90" s="7">
        <v>0</v>
      </c>
      <c r="H90" s="7">
        <v>3363.9600000000005</v>
      </c>
      <c r="I90" s="7">
        <v>2652.13</v>
      </c>
      <c r="J90" s="7">
        <v>6</v>
      </c>
      <c r="K90" s="7">
        <v>0</v>
      </c>
      <c r="M90">
        <f>YEAR(RecoleccionHuevo[[#This Row],[Fecha]])</f>
        <v>2019</v>
      </c>
      <c r="N90">
        <f>MONTH(RecoleccionHuevo[[#This Row],[Fecha]])</f>
        <v>6</v>
      </c>
      <c r="O90">
        <f>WEEKNUM(RecoleccionHuevo[[#This Row],[Fecha]],2)</f>
        <v>22</v>
      </c>
      <c r="P90" s="25">
        <v>43617</v>
      </c>
      <c r="Q90" t="s">
        <v>26</v>
      </c>
      <c r="R90" s="7">
        <v>133920</v>
      </c>
      <c r="S90" s="7">
        <v>8241.06</v>
      </c>
      <c r="T90" s="7">
        <v>371</v>
      </c>
      <c r="AE90" t="e">
        <f>YEAR(MH[[#This Row],[Fecha]])</f>
        <v>#VALUE!</v>
      </c>
      <c r="AF90" t="e">
        <f>MONTH(MH[[#This Row],[Fecha]])</f>
        <v>#VALUE!</v>
      </c>
      <c r="AG90" t="e">
        <f>WEEKNUM(MH[[#This Row],[Fecha]],2)</f>
        <v>#VALUE!</v>
      </c>
      <c r="AH90" s="6" t="s">
        <v>173</v>
      </c>
      <c r="AI90" s="7" t="s">
        <v>63</v>
      </c>
      <c r="AJ90" s="7" t="s">
        <v>73</v>
      </c>
      <c r="AK90" s="7">
        <v>365</v>
      </c>
      <c r="AL90" s="7">
        <v>0</v>
      </c>
      <c r="AN90">
        <f>YEAR(FH[[#This Row],[Fecha]])</f>
        <v>2018</v>
      </c>
      <c r="AO90">
        <f>MONTH(FH[[#This Row],[Fecha]])</f>
        <v>8</v>
      </c>
      <c r="AP90">
        <f>WEEKNUM(FH[[#This Row],[Fecha]],2)</f>
        <v>31</v>
      </c>
      <c r="AQ90" s="25">
        <v>43313</v>
      </c>
      <c r="AR90" t="s">
        <v>132</v>
      </c>
      <c r="AS90" t="s">
        <v>76</v>
      </c>
      <c r="AT90" t="s">
        <v>129</v>
      </c>
      <c r="AU90">
        <v>30</v>
      </c>
      <c r="AV90">
        <v>17779.14</v>
      </c>
    </row>
    <row r="91" spans="1:48" ht="15.6" x14ac:dyDescent="0.3">
      <c r="A91" s="5">
        <f>YEAR(VentaHuevo[[#This Row],[FECHA]])</f>
        <v>2020</v>
      </c>
      <c r="B91" s="5">
        <f>MONTH(VentaHuevo[[#This Row],[FECHA]])</f>
        <v>7</v>
      </c>
      <c r="C91" s="5">
        <f>WEEKNUM(VentaHuevo[[#This Row],[FECHA]],2)</f>
        <v>27</v>
      </c>
      <c r="D91" s="6">
        <v>44013</v>
      </c>
      <c r="E91" s="7" t="s">
        <v>25</v>
      </c>
      <c r="F91" s="7">
        <v>5526.57</v>
      </c>
      <c r="G91" s="7">
        <v>0</v>
      </c>
      <c r="H91" s="7">
        <v>127745.23</v>
      </c>
      <c r="I91" s="7">
        <v>96667.938999999998</v>
      </c>
      <c r="J91" s="7">
        <v>6</v>
      </c>
      <c r="K91" s="7">
        <v>0</v>
      </c>
      <c r="M91">
        <f>YEAR(RecoleccionHuevo[[#This Row],[Fecha]])</f>
        <v>2019</v>
      </c>
      <c r="N91">
        <f>MONTH(RecoleccionHuevo[[#This Row],[Fecha]])</f>
        <v>7</v>
      </c>
      <c r="O91">
        <f>WEEKNUM(RecoleccionHuevo[[#This Row],[Fecha]],2)</f>
        <v>27</v>
      </c>
      <c r="P91" s="25">
        <v>43647</v>
      </c>
      <c r="Q91" t="s">
        <v>26</v>
      </c>
      <c r="R91" s="7">
        <v>133560</v>
      </c>
      <c r="S91" s="7">
        <v>8002.5</v>
      </c>
      <c r="T91" s="7">
        <v>371</v>
      </c>
      <c r="AE91">
        <f>YEAR(MH[[#This Row],[Fecha]])</f>
        <v>2019</v>
      </c>
      <c r="AF91">
        <f>MONTH(MH[[#This Row],[Fecha]])</f>
        <v>7</v>
      </c>
      <c r="AG91">
        <f>WEEKNUM(MH[[#This Row],[Fecha]],2)</f>
        <v>31</v>
      </c>
      <c r="AH91" s="6">
        <v>43677</v>
      </c>
      <c r="AI91" s="7" t="s">
        <v>63</v>
      </c>
      <c r="AJ91" s="7" t="s">
        <v>73</v>
      </c>
      <c r="AK91" s="7">
        <v>275</v>
      </c>
      <c r="AL91" s="7">
        <v>0</v>
      </c>
      <c r="AN91">
        <f>YEAR(FH[[#This Row],[Fecha]])</f>
        <v>2018</v>
      </c>
      <c r="AO91">
        <f>MONTH(FH[[#This Row],[Fecha]])</f>
        <v>9</v>
      </c>
      <c r="AP91">
        <f>WEEKNUM(FH[[#This Row],[Fecha]],2)</f>
        <v>35</v>
      </c>
      <c r="AQ91" s="25">
        <v>43344</v>
      </c>
      <c r="AR91" t="s">
        <v>132</v>
      </c>
      <c r="AS91" t="s">
        <v>76</v>
      </c>
      <c r="AT91" t="s">
        <v>129</v>
      </c>
      <c r="AU91">
        <v>41</v>
      </c>
      <c r="AV91">
        <v>28652.699999999997</v>
      </c>
    </row>
    <row r="92" spans="1:48" ht="15.6" x14ac:dyDescent="0.3">
      <c r="A92" s="5">
        <f>YEAR(VentaHuevo[[#This Row],[FECHA]])</f>
        <v>2020</v>
      </c>
      <c r="B92" s="5">
        <f>MONTH(VentaHuevo[[#This Row],[FECHA]])</f>
        <v>7</v>
      </c>
      <c r="C92" s="5">
        <f>WEEKNUM(VentaHuevo[[#This Row],[FECHA]],2)</f>
        <v>27</v>
      </c>
      <c r="D92" s="6">
        <v>44013</v>
      </c>
      <c r="E92" s="7" t="s">
        <v>27</v>
      </c>
      <c r="F92" s="7">
        <v>122204.74000000002</v>
      </c>
      <c r="G92" s="7">
        <v>619.17000000000007</v>
      </c>
      <c r="H92" s="7">
        <v>2870992.310000001</v>
      </c>
      <c r="I92" s="7">
        <v>1903998.4790000012</v>
      </c>
      <c r="J92" s="7">
        <v>287</v>
      </c>
      <c r="K92" s="7">
        <v>3</v>
      </c>
      <c r="M92">
        <f>YEAR(RecoleccionHuevo[[#This Row],[Fecha]])</f>
        <v>2019</v>
      </c>
      <c r="N92">
        <f>MONTH(RecoleccionHuevo[[#This Row],[Fecha]])</f>
        <v>8</v>
      </c>
      <c r="O92">
        <f>WEEKNUM(RecoleccionHuevo[[#This Row],[Fecha]],2)</f>
        <v>31</v>
      </c>
      <c r="P92" s="25">
        <v>43678</v>
      </c>
      <c r="Q92" t="s">
        <v>26</v>
      </c>
      <c r="R92" s="7">
        <v>175320</v>
      </c>
      <c r="S92" s="7">
        <v>10598.96</v>
      </c>
      <c r="T92" s="7">
        <v>487</v>
      </c>
      <c r="AE92">
        <f>YEAR(MH[[#This Row],[Fecha]])</f>
        <v>2019</v>
      </c>
      <c r="AF92">
        <f>MONTH(MH[[#This Row],[Fecha]])</f>
        <v>8</v>
      </c>
      <c r="AG92">
        <f>WEEKNUM(MH[[#This Row],[Fecha]],2)</f>
        <v>35</v>
      </c>
      <c r="AH92" s="6">
        <v>43708</v>
      </c>
      <c r="AI92" s="7" t="s">
        <v>63</v>
      </c>
      <c r="AJ92" s="7" t="s">
        <v>73</v>
      </c>
      <c r="AK92" s="7">
        <v>1</v>
      </c>
      <c r="AL92" s="7">
        <v>654831.52</v>
      </c>
      <c r="AN92">
        <f>YEAR(FH[[#This Row],[Fecha]])</f>
        <v>2018</v>
      </c>
      <c r="AO92">
        <f>MONTH(FH[[#This Row],[Fecha]])</f>
        <v>10</v>
      </c>
      <c r="AP92">
        <f>WEEKNUM(FH[[#This Row],[Fecha]],2)</f>
        <v>40</v>
      </c>
      <c r="AQ92" s="25">
        <v>43374</v>
      </c>
      <c r="AR92" t="s">
        <v>132</v>
      </c>
      <c r="AS92" t="s">
        <v>76</v>
      </c>
      <c r="AT92" t="s">
        <v>129</v>
      </c>
      <c r="AU92">
        <v>50</v>
      </c>
      <c r="AV92">
        <v>19824.579999999998</v>
      </c>
    </row>
    <row r="93" spans="1:48" ht="15.6" x14ac:dyDescent="0.3">
      <c r="A93" s="5">
        <f>YEAR(VentaHuevo[[#This Row],[FECHA]])</f>
        <v>2020</v>
      </c>
      <c r="B93" s="5">
        <f>MONTH(VentaHuevo[[#This Row],[FECHA]])</f>
        <v>7</v>
      </c>
      <c r="C93" s="5">
        <f>WEEKNUM(VentaHuevo[[#This Row],[FECHA]],2)</f>
        <v>27</v>
      </c>
      <c r="D93" s="6">
        <v>44013</v>
      </c>
      <c r="E93" s="7" t="s">
        <v>29</v>
      </c>
      <c r="F93" s="7">
        <v>175.39</v>
      </c>
      <c r="G93" s="7">
        <v>0</v>
      </c>
      <c r="H93" s="7">
        <v>4122.09</v>
      </c>
      <c r="I93" s="7">
        <v>2641.42</v>
      </c>
      <c r="J93" s="7">
        <v>9</v>
      </c>
      <c r="K93" s="7">
        <v>0</v>
      </c>
      <c r="M93">
        <f>YEAR(RecoleccionHuevo[[#This Row],[Fecha]])</f>
        <v>2019</v>
      </c>
      <c r="N93">
        <f>MONTH(RecoleccionHuevo[[#This Row],[Fecha]])</f>
        <v>9</v>
      </c>
      <c r="O93">
        <f>WEEKNUM(RecoleccionHuevo[[#This Row],[Fecha]],2)</f>
        <v>35</v>
      </c>
      <c r="P93" s="25">
        <v>43709</v>
      </c>
      <c r="Q93" t="s">
        <v>26</v>
      </c>
      <c r="R93" s="7">
        <v>121320</v>
      </c>
      <c r="S93" s="7">
        <v>7337.7</v>
      </c>
      <c r="T93" s="7">
        <v>337</v>
      </c>
      <c r="AE93" t="e">
        <f>YEAR(MH[[#This Row],[Fecha]])</f>
        <v>#VALUE!</v>
      </c>
      <c r="AF93" t="e">
        <f>MONTH(MH[[#This Row],[Fecha]])</f>
        <v>#VALUE!</v>
      </c>
      <c r="AG93" t="e">
        <f>WEEKNUM(MH[[#This Row],[Fecha]],2)</f>
        <v>#VALUE!</v>
      </c>
      <c r="AH93" s="6" t="s">
        <v>174</v>
      </c>
      <c r="AI93" s="7" t="s">
        <v>63</v>
      </c>
      <c r="AJ93" s="7" t="s">
        <v>73</v>
      </c>
      <c r="AK93" s="7">
        <v>242</v>
      </c>
      <c r="AL93" s="7">
        <v>60914.559999999998</v>
      </c>
      <c r="AN93">
        <f>YEAR(FH[[#This Row],[Fecha]])</f>
        <v>2018</v>
      </c>
      <c r="AO93">
        <f>MONTH(FH[[#This Row],[Fecha]])</f>
        <v>11</v>
      </c>
      <c r="AP93">
        <f>WEEKNUM(FH[[#This Row],[Fecha]],2)</f>
        <v>44</v>
      </c>
      <c r="AQ93" s="25">
        <v>43405</v>
      </c>
      <c r="AR93" t="s">
        <v>132</v>
      </c>
      <c r="AS93" t="s">
        <v>76</v>
      </c>
      <c r="AT93" t="s">
        <v>129</v>
      </c>
      <c r="AU93">
        <v>35</v>
      </c>
      <c r="AV93">
        <v>15081.11</v>
      </c>
    </row>
    <row r="94" spans="1:48" ht="15.6" x14ac:dyDescent="0.3">
      <c r="A94" s="5">
        <f>YEAR(VentaHuevo[[#This Row],[FECHA]])</f>
        <v>2020</v>
      </c>
      <c r="B94" s="5">
        <f>MONTH(VentaHuevo[[#This Row],[FECHA]])</f>
        <v>8</v>
      </c>
      <c r="C94" s="5">
        <f>WEEKNUM(VentaHuevo[[#This Row],[FECHA]],2)</f>
        <v>31</v>
      </c>
      <c r="D94" s="6">
        <v>44044</v>
      </c>
      <c r="E94" s="7" t="s">
        <v>25</v>
      </c>
      <c r="F94" s="7">
        <v>1551.1399999999999</v>
      </c>
      <c r="G94" s="7">
        <v>457.43999999999994</v>
      </c>
      <c r="H94" s="7">
        <v>24061.4</v>
      </c>
      <c r="I94" s="7">
        <v>15371.183999999999</v>
      </c>
      <c r="J94" s="7">
        <v>3</v>
      </c>
      <c r="K94" s="7">
        <v>2</v>
      </c>
      <c r="M94">
        <f>YEAR(RecoleccionHuevo[[#This Row],[Fecha]])</f>
        <v>2019</v>
      </c>
      <c r="N94">
        <f>MONTH(RecoleccionHuevo[[#This Row],[Fecha]])</f>
        <v>10</v>
      </c>
      <c r="O94">
        <f>WEEKNUM(RecoleccionHuevo[[#This Row],[Fecha]],2)</f>
        <v>40</v>
      </c>
      <c r="P94" s="25">
        <v>43739</v>
      </c>
      <c r="Q94" t="s">
        <v>26</v>
      </c>
      <c r="R94" s="7">
        <v>161640</v>
      </c>
      <c r="S94" s="7">
        <v>9520.7999999999993</v>
      </c>
      <c r="T94" s="7">
        <v>449</v>
      </c>
      <c r="AE94">
        <f>YEAR(MH[[#This Row],[Fecha]])</f>
        <v>2019</v>
      </c>
      <c r="AF94">
        <f>MONTH(MH[[#This Row],[Fecha]])</f>
        <v>10</v>
      </c>
      <c r="AG94">
        <f>WEEKNUM(MH[[#This Row],[Fecha]],2)</f>
        <v>44</v>
      </c>
      <c r="AH94" s="6">
        <v>43769</v>
      </c>
      <c r="AI94" s="7" t="s">
        <v>63</v>
      </c>
      <c r="AJ94" s="7" t="s">
        <v>73</v>
      </c>
      <c r="AK94" s="7">
        <v>181</v>
      </c>
      <c r="AL94" s="7">
        <v>60914.559999999998</v>
      </c>
      <c r="AN94">
        <f>YEAR(FH[[#This Row],[Fecha]])</f>
        <v>2018</v>
      </c>
      <c r="AO94">
        <f>MONTH(FH[[#This Row],[Fecha]])</f>
        <v>12</v>
      </c>
      <c r="AP94">
        <f>WEEKNUM(FH[[#This Row],[Fecha]],2)</f>
        <v>48</v>
      </c>
      <c r="AQ94" s="25">
        <v>43435</v>
      </c>
      <c r="AR94" t="s">
        <v>132</v>
      </c>
      <c r="AS94" t="s">
        <v>76</v>
      </c>
      <c r="AT94" t="s">
        <v>129</v>
      </c>
      <c r="AU94">
        <v>52</v>
      </c>
      <c r="AV94">
        <v>32104.440000000002</v>
      </c>
    </row>
    <row r="95" spans="1:48" ht="15.6" x14ac:dyDescent="0.3">
      <c r="A95" s="5">
        <f>YEAR(VentaHuevo[[#This Row],[FECHA]])</f>
        <v>2020</v>
      </c>
      <c r="B95" s="5">
        <f>MONTH(VentaHuevo[[#This Row],[FECHA]])</f>
        <v>8</v>
      </c>
      <c r="C95" s="5">
        <f>WEEKNUM(VentaHuevo[[#This Row],[FECHA]],2)</f>
        <v>31</v>
      </c>
      <c r="D95" s="6">
        <v>44044</v>
      </c>
      <c r="E95" s="7" t="s">
        <v>27</v>
      </c>
      <c r="F95" s="7">
        <v>107535.34000000004</v>
      </c>
      <c r="G95" s="7">
        <v>619.36</v>
      </c>
      <c r="H95" s="7">
        <v>2360938.1699999985</v>
      </c>
      <c r="I95" s="7">
        <v>1653477.0579999997</v>
      </c>
      <c r="J95" s="7">
        <v>293</v>
      </c>
      <c r="K95" s="7">
        <v>6</v>
      </c>
      <c r="M95">
        <f>YEAR(RecoleccionHuevo[[#This Row],[Fecha]])</f>
        <v>2019</v>
      </c>
      <c r="N95">
        <f>MONTH(RecoleccionHuevo[[#This Row],[Fecha]])</f>
        <v>11</v>
      </c>
      <c r="O95">
        <f>WEEKNUM(RecoleccionHuevo[[#This Row],[Fecha]],2)</f>
        <v>44</v>
      </c>
      <c r="P95" s="25">
        <v>43770</v>
      </c>
      <c r="Q95" t="s">
        <v>26</v>
      </c>
      <c r="R95" s="7">
        <v>122400</v>
      </c>
      <c r="S95" s="7">
        <v>7470.55</v>
      </c>
      <c r="T95" s="7">
        <v>340</v>
      </c>
      <c r="AE95" t="e">
        <f>YEAR(MH[[#This Row],[Fecha]])</f>
        <v>#VALUE!</v>
      </c>
      <c r="AF95" t="e">
        <f>MONTH(MH[[#This Row],[Fecha]])</f>
        <v>#VALUE!</v>
      </c>
      <c r="AG95" t="e">
        <f>WEEKNUM(MH[[#This Row],[Fecha]],2)</f>
        <v>#VALUE!</v>
      </c>
      <c r="AH95" s="6" t="s">
        <v>175</v>
      </c>
      <c r="AI95" s="7" t="s">
        <v>63</v>
      </c>
      <c r="AJ95" s="7" t="s">
        <v>73</v>
      </c>
      <c r="AK95" s="7">
        <v>417</v>
      </c>
      <c r="AL95" s="7">
        <v>0</v>
      </c>
      <c r="AN95">
        <f>YEAR(FH[[#This Row],[Fecha]])</f>
        <v>2019</v>
      </c>
      <c r="AO95">
        <f>MONTH(FH[[#This Row],[Fecha]])</f>
        <v>1</v>
      </c>
      <c r="AP95">
        <f>WEEKNUM(FH[[#This Row],[Fecha]],2)</f>
        <v>1</v>
      </c>
      <c r="AQ95" s="25">
        <v>43466</v>
      </c>
      <c r="AR95" t="s">
        <v>132</v>
      </c>
      <c r="AS95" t="s">
        <v>76</v>
      </c>
      <c r="AT95" t="s">
        <v>129</v>
      </c>
      <c r="AU95">
        <v>33</v>
      </c>
      <c r="AV95">
        <v>22372.63</v>
      </c>
    </row>
    <row r="96" spans="1:48" ht="15.6" x14ac:dyDescent="0.3">
      <c r="A96" s="5">
        <f>YEAR(VentaHuevo[[#This Row],[FECHA]])</f>
        <v>2020</v>
      </c>
      <c r="B96" s="5">
        <f>MONTH(VentaHuevo[[#This Row],[FECHA]])</f>
        <v>8</v>
      </c>
      <c r="C96" s="5">
        <f>WEEKNUM(VentaHuevo[[#This Row],[FECHA]],2)</f>
        <v>31</v>
      </c>
      <c r="D96" s="6">
        <v>44044</v>
      </c>
      <c r="E96" s="7" t="s">
        <v>29</v>
      </c>
      <c r="F96" s="7">
        <v>154.66</v>
      </c>
      <c r="G96" s="7">
        <v>0</v>
      </c>
      <c r="H96" s="7">
        <v>3444.8799999999997</v>
      </c>
      <c r="I96" s="7">
        <v>2976.9519999999998</v>
      </c>
      <c r="J96" s="7">
        <v>9</v>
      </c>
      <c r="K96" s="7">
        <v>0</v>
      </c>
      <c r="M96">
        <f>YEAR(RecoleccionHuevo[[#This Row],[Fecha]])</f>
        <v>2019</v>
      </c>
      <c r="N96">
        <f>MONTH(RecoleccionHuevo[[#This Row],[Fecha]])</f>
        <v>12</v>
      </c>
      <c r="O96">
        <f>WEEKNUM(RecoleccionHuevo[[#This Row],[Fecha]],2)</f>
        <v>48</v>
      </c>
      <c r="P96" s="25">
        <v>43800</v>
      </c>
      <c r="Q96" t="s">
        <v>26</v>
      </c>
      <c r="R96" s="7">
        <v>147240</v>
      </c>
      <c r="S96" s="7">
        <v>8867.2000000000007</v>
      </c>
      <c r="T96" s="7">
        <v>409</v>
      </c>
      <c r="AE96">
        <f>YEAR(MH[[#This Row],[Fecha]])</f>
        <v>2019</v>
      </c>
      <c r="AF96">
        <f>MONTH(MH[[#This Row],[Fecha]])</f>
        <v>12</v>
      </c>
      <c r="AG96">
        <f>WEEKNUM(MH[[#This Row],[Fecha]],2)</f>
        <v>53</v>
      </c>
      <c r="AH96" s="6">
        <v>43830</v>
      </c>
      <c r="AI96" s="7" t="s">
        <v>63</v>
      </c>
      <c r="AJ96" s="7" t="s">
        <v>73</v>
      </c>
      <c r="AK96" s="7">
        <v>133</v>
      </c>
      <c r="AL96" s="7">
        <v>60914.559999999998</v>
      </c>
      <c r="AN96">
        <f>YEAR(FH[[#This Row],[Fecha]])</f>
        <v>2019</v>
      </c>
      <c r="AO96">
        <f>MONTH(FH[[#This Row],[Fecha]])</f>
        <v>2</v>
      </c>
      <c r="AP96">
        <f>WEEKNUM(FH[[#This Row],[Fecha]],2)</f>
        <v>5</v>
      </c>
      <c r="AQ96" s="25">
        <v>43497</v>
      </c>
      <c r="AR96" t="s">
        <v>132</v>
      </c>
      <c r="AS96" t="s">
        <v>76</v>
      </c>
      <c r="AT96" t="s">
        <v>129</v>
      </c>
      <c r="AU96">
        <v>37</v>
      </c>
      <c r="AV96">
        <v>32472.28</v>
      </c>
    </row>
    <row r="97" spans="1:48" ht="15.6" x14ac:dyDescent="0.3">
      <c r="A97" s="5">
        <f>YEAR(VentaHuevo[[#This Row],[FECHA]])</f>
        <v>2020</v>
      </c>
      <c r="B97" s="5">
        <f>MONTH(VentaHuevo[[#This Row],[FECHA]])</f>
        <v>9</v>
      </c>
      <c r="C97" s="5">
        <f>WEEKNUM(VentaHuevo[[#This Row],[FECHA]],2)</f>
        <v>36</v>
      </c>
      <c r="D97" s="6">
        <v>44075</v>
      </c>
      <c r="E97" s="7" t="s">
        <v>25</v>
      </c>
      <c r="F97" s="7">
        <v>4320.4199999999992</v>
      </c>
      <c r="G97" s="7">
        <v>0</v>
      </c>
      <c r="H97" s="7">
        <v>96607.9</v>
      </c>
      <c r="I97" s="7">
        <v>69039.17</v>
      </c>
      <c r="J97" s="7">
        <v>7</v>
      </c>
      <c r="K97" s="7">
        <v>0</v>
      </c>
      <c r="M97">
        <f>YEAR(RecoleccionHuevo[[#This Row],[Fecha]])</f>
        <v>2019</v>
      </c>
      <c r="N97">
        <f>MONTH(RecoleccionHuevo[[#This Row],[Fecha]])</f>
        <v>1</v>
      </c>
      <c r="O97">
        <f>WEEKNUM(RecoleccionHuevo[[#This Row],[Fecha]],2)</f>
        <v>1</v>
      </c>
      <c r="P97" s="25">
        <v>43466</v>
      </c>
      <c r="Q97" t="s">
        <v>28</v>
      </c>
      <c r="R97" s="7">
        <v>433800</v>
      </c>
      <c r="S97" s="7">
        <v>27306.500000000004</v>
      </c>
      <c r="T97" s="7">
        <v>1205</v>
      </c>
      <c r="AE97">
        <f>YEAR(MH[[#This Row],[Fecha]])</f>
        <v>2019</v>
      </c>
      <c r="AF97">
        <f>MONTH(MH[[#This Row],[Fecha]])</f>
        <v>1</v>
      </c>
      <c r="AG97">
        <f>WEEKNUM(MH[[#This Row],[Fecha]],2)</f>
        <v>5</v>
      </c>
      <c r="AH97" s="6">
        <v>43496</v>
      </c>
      <c r="AI97" s="7" t="s">
        <v>63</v>
      </c>
      <c r="AJ97" s="7" t="s">
        <v>75</v>
      </c>
      <c r="AK97" s="7">
        <v>105</v>
      </c>
      <c r="AL97" s="7">
        <v>0</v>
      </c>
      <c r="AN97">
        <f>YEAR(FH[[#This Row],[Fecha]])</f>
        <v>2019</v>
      </c>
      <c r="AO97">
        <f>MONTH(FH[[#This Row],[Fecha]])</f>
        <v>3</v>
      </c>
      <c r="AP97">
        <f>WEEKNUM(FH[[#This Row],[Fecha]],2)</f>
        <v>9</v>
      </c>
      <c r="AQ97" s="25">
        <v>43525</v>
      </c>
      <c r="AR97" t="s">
        <v>132</v>
      </c>
      <c r="AS97" t="s">
        <v>76</v>
      </c>
      <c r="AT97" t="s">
        <v>129</v>
      </c>
      <c r="AU97">
        <v>35</v>
      </c>
      <c r="AV97">
        <v>33502.870000000003</v>
      </c>
    </row>
    <row r="98" spans="1:48" ht="15.6" x14ac:dyDescent="0.3">
      <c r="A98" s="5">
        <f>YEAR(VentaHuevo[[#This Row],[FECHA]])</f>
        <v>2020</v>
      </c>
      <c r="B98" s="5">
        <f>MONTH(VentaHuevo[[#This Row],[FECHA]])</f>
        <v>9</v>
      </c>
      <c r="C98" s="5">
        <f>WEEKNUM(VentaHuevo[[#This Row],[FECHA]],2)</f>
        <v>36</v>
      </c>
      <c r="D98" s="6">
        <v>44075</v>
      </c>
      <c r="E98" s="7" t="s">
        <v>27</v>
      </c>
      <c r="F98" s="7">
        <v>118254.44999999997</v>
      </c>
      <c r="G98" s="7">
        <v>951.06</v>
      </c>
      <c r="H98" s="7">
        <v>2494889.2300000009</v>
      </c>
      <c r="I98" s="7">
        <v>1968958.9730000009</v>
      </c>
      <c r="J98" s="7">
        <v>368</v>
      </c>
      <c r="K98" s="7">
        <v>3</v>
      </c>
      <c r="M98">
        <f>YEAR(RecoleccionHuevo[[#This Row],[Fecha]])</f>
        <v>2019</v>
      </c>
      <c r="N98">
        <f>MONTH(RecoleccionHuevo[[#This Row],[Fecha]])</f>
        <v>2</v>
      </c>
      <c r="O98">
        <f>WEEKNUM(RecoleccionHuevo[[#This Row],[Fecha]],2)</f>
        <v>5</v>
      </c>
      <c r="P98" s="25">
        <v>43497</v>
      </c>
      <c r="Q98" t="s">
        <v>28</v>
      </c>
      <c r="R98" s="7">
        <v>399600</v>
      </c>
      <c r="S98" s="7">
        <v>24849.180000000004</v>
      </c>
      <c r="T98" s="7">
        <v>1110</v>
      </c>
      <c r="AE98">
        <f>YEAR(MH[[#This Row],[Fecha]])</f>
        <v>2019</v>
      </c>
      <c r="AF98">
        <f>MONTH(MH[[#This Row],[Fecha]])</f>
        <v>3</v>
      </c>
      <c r="AG98">
        <f>WEEKNUM(MH[[#This Row],[Fecha]],2)</f>
        <v>13</v>
      </c>
      <c r="AH98" s="6">
        <v>43555</v>
      </c>
      <c r="AI98" s="7" t="s">
        <v>63</v>
      </c>
      <c r="AJ98" s="7" t="s">
        <v>75</v>
      </c>
      <c r="AK98" s="7">
        <v>345</v>
      </c>
      <c r="AL98" s="7">
        <v>0</v>
      </c>
      <c r="AN98">
        <f>YEAR(FH[[#This Row],[Fecha]])</f>
        <v>2019</v>
      </c>
      <c r="AO98">
        <f>MONTH(FH[[#This Row],[Fecha]])</f>
        <v>4</v>
      </c>
      <c r="AP98">
        <f>WEEKNUM(FH[[#This Row],[Fecha]],2)</f>
        <v>14</v>
      </c>
      <c r="AQ98" s="25">
        <v>43556</v>
      </c>
      <c r="AR98" t="s">
        <v>132</v>
      </c>
      <c r="AS98" t="s">
        <v>76</v>
      </c>
      <c r="AT98" t="s">
        <v>129</v>
      </c>
      <c r="AU98">
        <v>33</v>
      </c>
      <c r="AV98">
        <v>27671.45</v>
      </c>
    </row>
    <row r="99" spans="1:48" ht="15.6" x14ac:dyDescent="0.3">
      <c r="A99" s="5">
        <f>YEAR(VentaHuevo[[#This Row],[FECHA]])</f>
        <v>2020</v>
      </c>
      <c r="B99" s="5">
        <f>MONTH(VentaHuevo[[#This Row],[FECHA]])</f>
        <v>9</v>
      </c>
      <c r="C99" s="5">
        <f>WEEKNUM(VentaHuevo[[#This Row],[FECHA]],2)</f>
        <v>36</v>
      </c>
      <c r="D99" s="6">
        <v>44075</v>
      </c>
      <c r="E99" s="7" t="s">
        <v>29</v>
      </c>
      <c r="F99" s="7">
        <v>177.77000000000004</v>
      </c>
      <c r="G99" s="7">
        <v>22.12</v>
      </c>
      <c r="H99" s="7">
        <v>3424.3</v>
      </c>
      <c r="I99" s="7">
        <v>3273.252</v>
      </c>
      <c r="J99" s="7">
        <v>8</v>
      </c>
      <c r="K99" s="7">
        <v>1</v>
      </c>
      <c r="M99">
        <f>YEAR(RecoleccionHuevo[[#This Row],[Fecha]])</f>
        <v>2019</v>
      </c>
      <c r="N99">
        <f>MONTH(RecoleccionHuevo[[#This Row],[Fecha]])</f>
        <v>3</v>
      </c>
      <c r="O99">
        <f>WEEKNUM(RecoleccionHuevo[[#This Row],[Fecha]],2)</f>
        <v>9</v>
      </c>
      <c r="P99" s="25">
        <v>43525</v>
      </c>
      <c r="Q99" t="s">
        <v>28</v>
      </c>
      <c r="R99" s="7">
        <v>421560</v>
      </c>
      <c r="S99" s="7">
        <v>25963.58</v>
      </c>
      <c r="T99" s="7">
        <v>1171</v>
      </c>
      <c r="AE99" t="e">
        <f>YEAR(MH[[#This Row],[Fecha]])</f>
        <v>#VALUE!</v>
      </c>
      <c r="AF99" t="e">
        <f>MONTH(MH[[#This Row],[Fecha]])</f>
        <v>#VALUE!</v>
      </c>
      <c r="AG99" t="e">
        <f>WEEKNUM(MH[[#This Row],[Fecha]],2)</f>
        <v>#VALUE!</v>
      </c>
      <c r="AH99" s="6" t="s">
        <v>172</v>
      </c>
      <c r="AI99" s="7" t="s">
        <v>63</v>
      </c>
      <c r="AJ99" s="7" t="s">
        <v>75</v>
      </c>
      <c r="AK99" s="7">
        <v>11550</v>
      </c>
      <c r="AL99" s="7">
        <v>71655.03</v>
      </c>
      <c r="AN99">
        <f>YEAR(FH[[#This Row],[Fecha]])</f>
        <v>2019</v>
      </c>
      <c r="AO99">
        <f>MONTH(FH[[#This Row],[Fecha]])</f>
        <v>5</v>
      </c>
      <c r="AP99">
        <f>WEEKNUM(FH[[#This Row],[Fecha]],2)</f>
        <v>18</v>
      </c>
      <c r="AQ99" s="25">
        <v>43586</v>
      </c>
      <c r="AR99" t="s">
        <v>132</v>
      </c>
      <c r="AS99" t="s">
        <v>76</v>
      </c>
      <c r="AT99" t="s">
        <v>129</v>
      </c>
      <c r="AU99">
        <v>33</v>
      </c>
      <c r="AV99">
        <v>28268.48</v>
      </c>
    </row>
    <row r="100" spans="1:48" ht="15.6" x14ac:dyDescent="0.3">
      <c r="A100" s="5">
        <f>YEAR(VentaHuevo[[#This Row],[FECHA]])</f>
        <v>2020</v>
      </c>
      <c r="B100" s="5">
        <f>MONTH(VentaHuevo[[#This Row],[FECHA]])</f>
        <v>10</v>
      </c>
      <c r="C100" s="5">
        <f>WEEKNUM(VentaHuevo[[#This Row],[FECHA]],2)</f>
        <v>40</v>
      </c>
      <c r="D100" s="6">
        <v>44105</v>
      </c>
      <c r="E100" s="7" t="s">
        <v>25</v>
      </c>
      <c r="F100" s="7">
        <v>196.51</v>
      </c>
      <c r="G100" s="7">
        <v>196.51</v>
      </c>
      <c r="H100" s="7">
        <v>0</v>
      </c>
      <c r="I100" s="7">
        <v>0</v>
      </c>
      <c r="J100" s="7">
        <v>1</v>
      </c>
      <c r="K100" s="7">
        <v>1</v>
      </c>
      <c r="M100">
        <f>YEAR(RecoleccionHuevo[[#This Row],[Fecha]])</f>
        <v>2019</v>
      </c>
      <c r="N100">
        <f>MONTH(RecoleccionHuevo[[#This Row],[Fecha]])</f>
        <v>4</v>
      </c>
      <c r="O100">
        <f>WEEKNUM(RecoleccionHuevo[[#This Row],[Fecha]],2)</f>
        <v>14</v>
      </c>
      <c r="P100" s="25">
        <v>43556</v>
      </c>
      <c r="Q100" t="s">
        <v>28</v>
      </c>
      <c r="R100" s="7">
        <v>419400</v>
      </c>
      <c r="S100" s="7">
        <v>26114.890000000007</v>
      </c>
      <c r="T100" s="7">
        <v>1165</v>
      </c>
      <c r="AE100" t="e">
        <f>YEAR(MH[[#This Row],[Fecha]])</f>
        <v>#VALUE!</v>
      </c>
      <c r="AF100" t="e">
        <f>MONTH(MH[[#This Row],[Fecha]])</f>
        <v>#VALUE!</v>
      </c>
      <c r="AG100" t="e">
        <f>WEEKNUM(MH[[#This Row],[Fecha]],2)</f>
        <v>#VALUE!</v>
      </c>
      <c r="AH100" s="6" t="s">
        <v>173</v>
      </c>
      <c r="AI100" s="7" t="s">
        <v>63</v>
      </c>
      <c r="AJ100" s="7" t="s">
        <v>75</v>
      </c>
      <c r="AK100" s="7">
        <v>110</v>
      </c>
      <c r="AL100" s="7">
        <v>0</v>
      </c>
      <c r="AN100">
        <f>YEAR(FH[[#This Row],[Fecha]])</f>
        <v>2019</v>
      </c>
      <c r="AO100">
        <f>MONTH(FH[[#This Row],[Fecha]])</f>
        <v>6</v>
      </c>
      <c r="AP100">
        <f>WEEKNUM(FH[[#This Row],[Fecha]],2)</f>
        <v>22</v>
      </c>
      <c r="AQ100" s="25">
        <v>43617</v>
      </c>
      <c r="AR100" t="s">
        <v>132</v>
      </c>
      <c r="AS100" t="s">
        <v>76</v>
      </c>
      <c r="AT100" t="s">
        <v>129</v>
      </c>
      <c r="AU100">
        <v>27</v>
      </c>
      <c r="AV100">
        <v>24783.119999999995</v>
      </c>
    </row>
    <row r="101" spans="1:48" ht="15.6" x14ac:dyDescent="0.3">
      <c r="A101" s="5">
        <f>YEAR(VentaHuevo[[#This Row],[FECHA]])</f>
        <v>2020</v>
      </c>
      <c r="B101" s="5">
        <f>MONTH(VentaHuevo[[#This Row],[FECHA]])</f>
        <v>10</v>
      </c>
      <c r="C101" s="5">
        <f>WEEKNUM(VentaHuevo[[#This Row],[FECHA]],2)</f>
        <v>40</v>
      </c>
      <c r="D101" s="6">
        <v>44105</v>
      </c>
      <c r="E101" s="7" t="s">
        <v>27</v>
      </c>
      <c r="F101" s="7">
        <v>113673.20999999992</v>
      </c>
      <c r="G101" s="7">
        <v>1562.83</v>
      </c>
      <c r="H101" s="7">
        <v>2792322.2199999988</v>
      </c>
      <c r="I101" s="7">
        <v>1878438.4580000003</v>
      </c>
      <c r="J101" s="7">
        <v>284</v>
      </c>
      <c r="K101" s="7">
        <v>4</v>
      </c>
      <c r="M101">
        <f>YEAR(RecoleccionHuevo[[#This Row],[Fecha]])</f>
        <v>2019</v>
      </c>
      <c r="N101">
        <f>MONTH(RecoleccionHuevo[[#This Row],[Fecha]])</f>
        <v>5</v>
      </c>
      <c r="O101">
        <f>WEEKNUM(RecoleccionHuevo[[#This Row],[Fecha]],2)</f>
        <v>18</v>
      </c>
      <c r="P101" s="25">
        <v>43586</v>
      </c>
      <c r="Q101" t="s">
        <v>28</v>
      </c>
      <c r="R101" s="7">
        <v>419400</v>
      </c>
      <c r="S101" s="7">
        <v>25941.279999999999</v>
      </c>
      <c r="T101" s="7">
        <v>1165</v>
      </c>
      <c r="AE101">
        <f>YEAR(MH[[#This Row],[Fecha]])</f>
        <v>2019</v>
      </c>
      <c r="AF101">
        <f>MONTH(MH[[#This Row],[Fecha]])</f>
        <v>7</v>
      </c>
      <c r="AG101">
        <f>WEEKNUM(MH[[#This Row],[Fecha]],2)</f>
        <v>31</v>
      </c>
      <c r="AH101" s="6">
        <v>43677</v>
      </c>
      <c r="AI101" s="7" t="s">
        <v>63</v>
      </c>
      <c r="AJ101" s="7" t="s">
        <v>75</v>
      </c>
      <c r="AK101" s="7">
        <v>100</v>
      </c>
      <c r="AL101" s="7">
        <v>0</v>
      </c>
      <c r="AN101">
        <f>YEAR(FH[[#This Row],[Fecha]])</f>
        <v>2019</v>
      </c>
      <c r="AO101">
        <f>MONTH(FH[[#This Row],[Fecha]])</f>
        <v>7</v>
      </c>
      <c r="AP101">
        <f>WEEKNUM(FH[[#This Row],[Fecha]],2)</f>
        <v>27</v>
      </c>
      <c r="AQ101" s="25">
        <v>43647</v>
      </c>
      <c r="AR101" t="s">
        <v>132</v>
      </c>
      <c r="AS101" t="s">
        <v>76</v>
      </c>
      <c r="AT101" t="s">
        <v>129</v>
      </c>
      <c r="AU101">
        <v>42</v>
      </c>
      <c r="AV101">
        <v>16589.66</v>
      </c>
    </row>
    <row r="102" spans="1:48" ht="15.6" x14ac:dyDescent="0.3">
      <c r="A102" s="5">
        <f>YEAR(VentaHuevo[[#This Row],[FECHA]])</f>
        <v>2020</v>
      </c>
      <c r="B102" s="5">
        <f>MONTH(VentaHuevo[[#This Row],[FECHA]])</f>
        <v>10</v>
      </c>
      <c r="C102" s="5">
        <f>WEEKNUM(VentaHuevo[[#This Row],[FECHA]],2)</f>
        <v>40</v>
      </c>
      <c r="D102" s="6">
        <v>44105</v>
      </c>
      <c r="E102" s="7" t="s">
        <v>29</v>
      </c>
      <c r="F102" s="7">
        <v>162.85</v>
      </c>
      <c r="G102" s="7">
        <v>49.83</v>
      </c>
      <c r="H102" s="7">
        <v>2936.75</v>
      </c>
      <c r="I102" s="7">
        <v>1836.5750000000003</v>
      </c>
      <c r="J102" s="7">
        <v>6</v>
      </c>
      <c r="K102" s="7">
        <v>1</v>
      </c>
      <c r="M102">
        <f>YEAR(RecoleccionHuevo[[#This Row],[Fecha]])</f>
        <v>2019</v>
      </c>
      <c r="N102">
        <f>MONTH(RecoleccionHuevo[[#This Row],[Fecha]])</f>
        <v>6</v>
      </c>
      <c r="O102">
        <f>WEEKNUM(RecoleccionHuevo[[#This Row],[Fecha]],2)</f>
        <v>22</v>
      </c>
      <c r="P102" s="25">
        <v>43617</v>
      </c>
      <c r="Q102" t="s">
        <v>28</v>
      </c>
      <c r="R102" s="7">
        <v>346680</v>
      </c>
      <c r="S102" s="7">
        <v>21325.23</v>
      </c>
      <c r="T102" s="7">
        <v>963</v>
      </c>
      <c r="AE102">
        <f>YEAR(MH[[#This Row],[Fecha]])</f>
        <v>2019</v>
      </c>
      <c r="AF102">
        <f>MONTH(MH[[#This Row],[Fecha]])</f>
        <v>8</v>
      </c>
      <c r="AG102">
        <f>WEEKNUM(MH[[#This Row],[Fecha]],2)</f>
        <v>35</v>
      </c>
      <c r="AH102" s="6">
        <v>43708</v>
      </c>
      <c r="AI102" s="7" t="s">
        <v>63</v>
      </c>
      <c r="AJ102" s="7" t="s">
        <v>75</v>
      </c>
      <c r="AK102" s="7">
        <v>1</v>
      </c>
      <c r="AL102" s="7">
        <v>157038.39999999999</v>
      </c>
      <c r="AN102">
        <f>YEAR(FH[[#This Row],[Fecha]])</f>
        <v>2019</v>
      </c>
      <c r="AO102">
        <f>MONTH(FH[[#This Row],[Fecha]])</f>
        <v>8</v>
      </c>
      <c r="AP102">
        <f>WEEKNUM(FH[[#This Row],[Fecha]],2)</f>
        <v>31</v>
      </c>
      <c r="AQ102" s="25">
        <v>43678</v>
      </c>
      <c r="AR102" t="s">
        <v>132</v>
      </c>
      <c r="AS102" t="s">
        <v>76</v>
      </c>
      <c r="AT102" t="s">
        <v>129</v>
      </c>
      <c r="AU102">
        <v>17</v>
      </c>
      <c r="AV102">
        <v>4379.09</v>
      </c>
    </row>
    <row r="103" spans="1:48" ht="15.6" x14ac:dyDescent="0.3">
      <c r="A103" s="5">
        <f>YEAR(VentaHuevo[[#This Row],[FECHA]])</f>
        <v>2020</v>
      </c>
      <c r="B103" s="5">
        <f>MONTH(VentaHuevo[[#This Row],[FECHA]])</f>
        <v>11</v>
      </c>
      <c r="C103" s="5">
        <f>WEEKNUM(VentaHuevo[[#This Row],[FECHA]],2)</f>
        <v>44</v>
      </c>
      <c r="D103" s="6">
        <v>44136</v>
      </c>
      <c r="E103" s="7" t="s">
        <v>25</v>
      </c>
      <c r="F103" s="7">
        <v>356.37</v>
      </c>
      <c r="G103" s="7">
        <v>333.46</v>
      </c>
      <c r="H103" s="7">
        <v>592.28999999999917</v>
      </c>
      <c r="I103" s="7">
        <v>452.36099999999982</v>
      </c>
      <c r="J103" s="7">
        <v>4</v>
      </c>
      <c r="K103" s="7">
        <v>1</v>
      </c>
      <c r="M103">
        <f>YEAR(RecoleccionHuevo[[#This Row],[Fecha]])</f>
        <v>2019</v>
      </c>
      <c r="N103">
        <f>MONTH(RecoleccionHuevo[[#This Row],[Fecha]])</f>
        <v>7</v>
      </c>
      <c r="O103">
        <f>WEEKNUM(RecoleccionHuevo[[#This Row],[Fecha]],2)</f>
        <v>27</v>
      </c>
      <c r="P103" s="25">
        <v>43647</v>
      </c>
      <c r="Q103" t="s">
        <v>28</v>
      </c>
      <c r="R103" s="7">
        <v>245160</v>
      </c>
      <c r="S103" s="7">
        <v>15086.12</v>
      </c>
      <c r="T103" s="7">
        <v>681</v>
      </c>
      <c r="AE103" t="e">
        <f>YEAR(MH[[#This Row],[Fecha]])</f>
        <v>#VALUE!</v>
      </c>
      <c r="AF103" t="e">
        <f>MONTH(MH[[#This Row],[Fecha]])</f>
        <v>#VALUE!</v>
      </c>
      <c r="AG103" t="e">
        <f>WEEKNUM(MH[[#This Row],[Fecha]],2)</f>
        <v>#VALUE!</v>
      </c>
      <c r="AH103" s="6" t="s">
        <v>174</v>
      </c>
      <c r="AI103" s="7" t="s">
        <v>63</v>
      </c>
      <c r="AJ103" s="7" t="s">
        <v>75</v>
      </c>
      <c r="AK103" s="7">
        <v>117</v>
      </c>
      <c r="AL103" s="7">
        <v>62815.360000000001</v>
      </c>
      <c r="AN103">
        <f>YEAR(FH[[#This Row],[Fecha]])</f>
        <v>2019</v>
      </c>
      <c r="AO103">
        <f>MONTH(FH[[#This Row],[Fecha]])</f>
        <v>10</v>
      </c>
      <c r="AP103">
        <f>WEEKNUM(FH[[#This Row],[Fecha]],2)</f>
        <v>40</v>
      </c>
      <c r="AQ103" s="25">
        <v>43739</v>
      </c>
      <c r="AR103" t="s">
        <v>132</v>
      </c>
      <c r="AS103" t="s">
        <v>76</v>
      </c>
      <c r="AT103" t="s">
        <v>129</v>
      </c>
      <c r="AU103">
        <v>21</v>
      </c>
      <c r="AV103">
        <v>7727.49</v>
      </c>
    </row>
    <row r="104" spans="1:48" ht="15.6" x14ac:dyDescent="0.3">
      <c r="A104" s="5">
        <f>YEAR(VentaHuevo[[#This Row],[FECHA]])</f>
        <v>2020</v>
      </c>
      <c r="B104" s="5">
        <f>MONTH(VentaHuevo[[#This Row],[FECHA]])</f>
        <v>11</v>
      </c>
      <c r="C104" s="5">
        <f>WEEKNUM(VentaHuevo[[#This Row],[FECHA]],2)</f>
        <v>44</v>
      </c>
      <c r="D104" s="6">
        <v>44136</v>
      </c>
      <c r="E104" s="7" t="s">
        <v>27</v>
      </c>
      <c r="F104" s="7">
        <v>75139.469999999987</v>
      </c>
      <c r="G104" s="7">
        <v>0</v>
      </c>
      <c r="H104" s="7">
        <v>2026752.7900000003</v>
      </c>
      <c r="I104" s="7">
        <v>1441864.8900000001</v>
      </c>
      <c r="J104" s="7">
        <v>258</v>
      </c>
      <c r="K104" s="7">
        <v>0</v>
      </c>
      <c r="M104">
        <f>YEAR(RecoleccionHuevo[[#This Row],[Fecha]])</f>
        <v>2019</v>
      </c>
      <c r="N104">
        <f>MONTH(RecoleccionHuevo[[#This Row],[Fecha]])</f>
        <v>8</v>
      </c>
      <c r="O104">
        <f>WEEKNUM(RecoleccionHuevo[[#This Row],[Fecha]],2)</f>
        <v>31</v>
      </c>
      <c r="P104" s="25">
        <v>43678</v>
      </c>
      <c r="Q104" t="s">
        <v>28</v>
      </c>
      <c r="R104" s="7">
        <v>154440</v>
      </c>
      <c r="S104" s="7">
        <v>9869.010000000002</v>
      </c>
      <c r="T104" s="7">
        <v>429</v>
      </c>
      <c r="AE104">
        <f>YEAR(MH[[#This Row],[Fecha]])</f>
        <v>2019</v>
      </c>
      <c r="AF104">
        <f>MONTH(MH[[#This Row],[Fecha]])</f>
        <v>10</v>
      </c>
      <c r="AG104">
        <f>WEEKNUM(MH[[#This Row],[Fecha]],2)</f>
        <v>44</v>
      </c>
      <c r="AH104" s="6">
        <v>43769</v>
      </c>
      <c r="AI104" s="7" t="s">
        <v>63</v>
      </c>
      <c r="AJ104" s="7" t="s">
        <v>75</v>
      </c>
      <c r="AK104" s="7">
        <v>101</v>
      </c>
      <c r="AL104" s="7">
        <v>62815.360000000001</v>
      </c>
      <c r="AN104">
        <f>YEAR(FH[[#This Row],[Fecha]])</f>
        <v>2019</v>
      </c>
      <c r="AO104">
        <f>MONTH(FH[[#This Row],[Fecha]])</f>
        <v>11</v>
      </c>
      <c r="AP104">
        <f>WEEKNUM(FH[[#This Row],[Fecha]],2)</f>
        <v>44</v>
      </c>
      <c r="AQ104" s="25">
        <v>43770</v>
      </c>
      <c r="AR104" t="s">
        <v>132</v>
      </c>
      <c r="AS104" t="s">
        <v>76</v>
      </c>
      <c r="AT104" t="s">
        <v>129</v>
      </c>
      <c r="AU104">
        <v>39</v>
      </c>
      <c r="AV104">
        <v>11184.25</v>
      </c>
    </row>
    <row r="105" spans="1:48" ht="15.6" x14ac:dyDescent="0.3">
      <c r="A105" s="5">
        <f>YEAR(VentaHuevo[[#This Row],[FECHA]])</f>
        <v>2020</v>
      </c>
      <c r="B105" s="5">
        <f>MONTH(VentaHuevo[[#This Row],[FECHA]])</f>
        <v>12</v>
      </c>
      <c r="C105" s="5">
        <f>WEEKNUM(VentaHuevo[[#This Row],[FECHA]],2)</f>
        <v>49</v>
      </c>
      <c r="D105" s="6">
        <v>44166</v>
      </c>
      <c r="E105" s="7" t="s">
        <v>25</v>
      </c>
      <c r="F105" s="7">
        <v>3004.78</v>
      </c>
      <c r="G105" s="7">
        <v>227.68</v>
      </c>
      <c r="H105" s="7">
        <v>69528.52</v>
      </c>
      <c r="I105" s="7">
        <v>40076.61</v>
      </c>
      <c r="J105" s="7">
        <v>11</v>
      </c>
      <c r="K105" s="7">
        <v>1</v>
      </c>
      <c r="M105">
        <f>YEAR(RecoleccionHuevo[[#This Row],[Fecha]])</f>
        <v>2019</v>
      </c>
      <c r="N105">
        <f>MONTH(RecoleccionHuevo[[#This Row],[Fecha]])</f>
        <v>9</v>
      </c>
      <c r="O105">
        <f>WEEKNUM(RecoleccionHuevo[[#This Row],[Fecha]],2)</f>
        <v>35</v>
      </c>
      <c r="P105" s="25">
        <v>43709</v>
      </c>
      <c r="Q105" t="s">
        <v>28</v>
      </c>
      <c r="R105" s="7">
        <v>343440</v>
      </c>
      <c r="S105" s="7">
        <v>22398.639999999999</v>
      </c>
      <c r="T105" s="7">
        <v>954</v>
      </c>
      <c r="AE105" t="e">
        <f>YEAR(MH[[#This Row],[Fecha]])</f>
        <v>#VALUE!</v>
      </c>
      <c r="AF105" t="e">
        <f>MONTH(MH[[#This Row],[Fecha]])</f>
        <v>#VALUE!</v>
      </c>
      <c r="AG105" t="e">
        <f>WEEKNUM(MH[[#This Row],[Fecha]],2)</f>
        <v>#VALUE!</v>
      </c>
      <c r="AH105" s="6" t="s">
        <v>175</v>
      </c>
      <c r="AI105" s="7" t="s">
        <v>63</v>
      </c>
      <c r="AJ105" s="7" t="s">
        <v>75</v>
      </c>
      <c r="AK105" s="7">
        <v>131</v>
      </c>
      <c r="AL105" s="7">
        <v>62815.360000000001</v>
      </c>
      <c r="AN105">
        <f>YEAR(FH[[#This Row],[Fecha]])</f>
        <v>2019</v>
      </c>
      <c r="AO105">
        <f>MONTH(FH[[#This Row],[Fecha]])</f>
        <v>12</v>
      </c>
      <c r="AP105">
        <f>WEEKNUM(FH[[#This Row],[Fecha]],2)</f>
        <v>48</v>
      </c>
      <c r="AQ105" s="25">
        <v>43800</v>
      </c>
      <c r="AR105" t="s">
        <v>132</v>
      </c>
      <c r="AS105" t="s">
        <v>76</v>
      </c>
      <c r="AT105" t="s">
        <v>129</v>
      </c>
      <c r="AU105">
        <v>42</v>
      </c>
      <c r="AV105">
        <v>6248.52</v>
      </c>
    </row>
    <row r="106" spans="1:48" ht="15.6" x14ac:dyDescent="0.3">
      <c r="A106" s="5">
        <f>YEAR(VentaHuevo[[#This Row],[FECHA]])</f>
        <v>2020</v>
      </c>
      <c r="B106" s="5">
        <f>MONTH(VentaHuevo[[#This Row],[FECHA]])</f>
        <v>12</v>
      </c>
      <c r="C106" s="5">
        <f>WEEKNUM(VentaHuevo[[#This Row],[FECHA]],2)</f>
        <v>49</v>
      </c>
      <c r="D106" s="6">
        <v>44166</v>
      </c>
      <c r="E106" s="7" t="s">
        <v>27</v>
      </c>
      <c r="F106" s="7">
        <v>154426.94</v>
      </c>
      <c r="G106" s="7">
        <v>5745.2199999999993</v>
      </c>
      <c r="H106" s="7">
        <v>3998528.2499999981</v>
      </c>
      <c r="I106" s="7">
        <v>2822667.3759999992</v>
      </c>
      <c r="J106" s="7">
        <v>391</v>
      </c>
      <c r="K106" s="7">
        <v>13</v>
      </c>
      <c r="M106">
        <f>YEAR(RecoleccionHuevo[[#This Row],[Fecha]])</f>
        <v>2019</v>
      </c>
      <c r="N106">
        <f>MONTH(RecoleccionHuevo[[#This Row],[Fecha]])</f>
        <v>10</v>
      </c>
      <c r="O106">
        <f>WEEKNUM(RecoleccionHuevo[[#This Row],[Fecha]],2)</f>
        <v>40</v>
      </c>
      <c r="P106" s="25">
        <v>43739</v>
      </c>
      <c r="Q106" t="s">
        <v>28</v>
      </c>
      <c r="R106" s="7">
        <v>363600</v>
      </c>
      <c r="S106" s="7">
        <v>24164.899999999998</v>
      </c>
      <c r="T106" s="7">
        <v>1010</v>
      </c>
      <c r="AE106">
        <f>YEAR(MH[[#This Row],[Fecha]])</f>
        <v>2019</v>
      </c>
      <c r="AF106">
        <f>MONTH(MH[[#This Row],[Fecha]])</f>
        <v>12</v>
      </c>
      <c r="AG106">
        <f>WEEKNUM(MH[[#This Row],[Fecha]],2)</f>
        <v>53</v>
      </c>
      <c r="AH106" s="6">
        <v>43830</v>
      </c>
      <c r="AI106" s="7" t="s">
        <v>63</v>
      </c>
      <c r="AJ106" s="7" t="s">
        <v>75</v>
      </c>
      <c r="AK106" s="7">
        <v>118</v>
      </c>
      <c r="AL106" s="7">
        <v>62815.360000000001</v>
      </c>
      <c r="AN106">
        <f>YEAR(FH[[#This Row],[Fecha]])</f>
        <v>2020</v>
      </c>
      <c r="AO106">
        <f>MONTH(FH[[#This Row],[Fecha]])</f>
        <v>1</v>
      </c>
      <c r="AP106">
        <f>WEEKNUM(FH[[#This Row],[Fecha]],2)</f>
        <v>1</v>
      </c>
      <c r="AQ106" s="25">
        <v>43831</v>
      </c>
      <c r="AR106" t="s">
        <v>132</v>
      </c>
      <c r="AS106" t="s">
        <v>76</v>
      </c>
      <c r="AT106" t="s">
        <v>129</v>
      </c>
      <c r="AU106">
        <v>50</v>
      </c>
      <c r="AV106">
        <v>5564.8200000000006</v>
      </c>
    </row>
    <row r="107" spans="1:48" ht="15.6" x14ac:dyDescent="0.3">
      <c r="A107" s="35">
        <f>YEAR(VentaHuevo[[#This Row],[FECHA]])</f>
        <v>2021</v>
      </c>
      <c r="B107" s="35">
        <f>MONTH(VentaHuevo[[#This Row],[FECHA]])</f>
        <v>1</v>
      </c>
      <c r="C107" s="35">
        <f>WEEKNUM(VentaHuevo[[#This Row],[FECHA]],2)</f>
        <v>1</v>
      </c>
      <c r="D107" s="48">
        <v>44197</v>
      </c>
      <c r="E107" s="41" t="s">
        <v>27</v>
      </c>
      <c r="F107" s="41">
        <v>5723</v>
      </c>
      <c r="G107" s="41">
        <v>0</v>
      </c>
      <c r="H107" s="41">
        <v>3026510.35</v>
      </c>
      <c r="I107" s="41">
        <v>2039492.29</v>
      </c>
      <c r="J107" s="41">
        <v>249</v>
      </c>
      <c r="K107" s="41">
        <v>0</v>
      </c>
      <c r="M107">
        <f>YEAR(RecoleccionHuevo[[#This Row],[Fecha]])</f>
        <v>2019</v>
      </c>
      <c r="N107">
        <f>MONTH(RecoleccionHuevo[[#This Row],[Fecha]])</f>
        <v>11</v>
      </c>
      <c r="O107">
        <f>WEEKNUM(RecoleccionHuevo[[#This Row],[Fecha]],2)</f>
        <v>44</v>
      </c>
      <c r="P107" s="25">
        <v>43770</v>
      </c>
      <c r="Q107" t="s">
        <v>28</v>
      </c>
      <c r="R107" s="7">
        <v>387360</v>
      </c>
      <c r="S107" s="7">
        <v>25727.859999999993</v>
      </c>
      <c r="T107" s="7">
        <v>1076</v>
      </c>
      <c r="AE107">
        <f>YEAR(MH[[#This Row],[Fecha]])</f>
        <v>2019</v>
      </c>
      <c r="AF107">
        <f>MONTH(MH[[#This Row],[Fecha]])</f>
        <v>1</v>
      </c>
      <c r="AG107">
        <f>WEEKNUM(MH[[#This Row],[Fecha]],2)</f>
        <v>5</v>
      </c>
      <c r="AH107" s="6">
        <v>43496</v>
      </c>
      <c r="AI107" s="7" t="s">
        <v>63</v>
      </c>
      <c r="AJ107" s="7" t="s">
        <v>76</v>
      </c>
      <c r="AK107" s="7">
        <v>45</v>
      </c>
      <c r="AL107" s="7">
        <v>0</v>
      </c>
      <c r="AN107">
        <f>YEAR(FH[[#This Row],[Fecha]])</f>
        <v>2020</v>
      </c>
      <c r="AO107">
        <f>MONTH(FH[[#This Row],[Fecha]])</f>
        <v>3</v>
      </c>
      <c r="AP107">
        <f>WEEKNUM(FH[[#This Row],[Fecha]],2)</f>
        <v>9</v>
      </c>
      <c r="AQ107" s="25">
        <v>43891</v>
      </c>
      <c r="AR107" t="s">
        <v>132</v>
      </c>
      <c r="AS107" t="s">
        <v>76</v>
      </c>
      <c r="AT107" t="s">
        <v>129</v>
      </c>
      <c r="AU107">
        <v>21</v>
      </c>
      <c r="AV107">
        <v>872.26</v>
      </c>
    </row>
    <row r="108" spans="1:48" ht="15.6" x14ac:dyDescent="0.3">
      <c r="A108" s="35">
        <f>YEAR(VentaHuevo[[#This Row],[FECHA]])</f>
        <v>2021</v>
      </c>
      <c r="B108" s="35">
        <f>MONTH(VentaHuevo[[#This Row],[FECHA]])</f>
        <v>1</v>
      </c>
      <c r="C108" s="35">
        <f>WEEKNUM(VentaHuevo[[#This Row],[FECHA]],2)</f>
        <v>1</v>
      </c>
      <c r="D108" s="48">
        <v>44197</v>
      </c>
      <c r="E108" s="41" t="s">
        <v>25</v>
      </c>
      <c r="F108" s="41">
        <v>415</v>
      </c>
      <c r="G108" s="41">
        <v>0</v>
      </c>
      <c r="H108" s="41">
        <v>219098.25</v>
      </c>
      <c r="I108" s="41">
        <v>174190.99799999999</v>
      </c>
      <c r="J108" s="41">
        <v>16</v>
      </c>
      <c r="K108" s="41">
        <v>0</v>
      </c>
      <c r="M108">
        <f>YEAR(RecoleccionHuevo[[#This Row],[Fecha]])</f>
        <v>2019</v>
      </c>
      <c r="N108">
        <f>MONTH(RecoleccionHuevo[[#This Row],[Fecha]])</f>
        <v>12</v>
      </c>
      <c r="O108">
        <f>WEEKNUM(RecoleccionHuevo[[#This Row],[Fecha]],2)</f>
        <v>48</v>
      </c>
      <c r="P108" s="25">
        <v>43800</v>
      </c>
      <c r="Q108" t="s">
        <v>28</v>
      </c>
      <c r="R108" s="7">
        <v>356040</v>
      </c>
      <c r="S108" s="7">
        <v>24447.340000000004</v>
      </c>
      <c r="T108" s="7">
        <v>988</v>
      </c>
      <c r="AE108" t="e">
        <f>YEAR(MH[[#This Row],[Fecha]])</f>
        <v>#VALUE!</v>
      </c>
      <c r="AF108" t="e">
        <f>MONTH(MH[[#This Row],[Fecha]])</f>
        <v>#VALUE!</v>
      </c>
      <c r="AG108" t="e">
        <f>WEEKNUM(MH[[#This Row],[Fecha]],2)</f>
        <v>#VALUE!</v>
      </c>
      <c r="AH108" s="6" t="s">
        <v>171</v>
      </c>
      <c r="AI108" s="7" t="s">
        <v>63</v>
      </c>
      <c r="AJ108" s="7" t="s">
        <v>76</v>
      </c>
      <c r="AK108" s="7">
        <v>100</v>
      </c>
      <c r="AL108" s="7">
        <v>0</v>
      </c>
      <c r="AN108">
        <f>YEAR(FH[[#This Row],[Fecha]])</f>
        <v>2018</v>
      </c>
      <c r="AO108">
        <f>MONTH(FH[[#This Row],[Fecha]])</f>
        <v>1</v>
      </c>
      <c r="AP108">
        <f>WEEKNUM(FH[[#This Row],[Fecha]],2)</f>
        <v>1</v>
      </c>
      <c r="AQ108" s="25">
        <v>43101</v>
      </c>
      <c r="AR108" t="s">
        <v>132</v>
      </c>
      <c r="AS108" t="s">
        <v>77</v>
      </c>
      <c r="AT108" t="s">
        <v>129</v>
      </c>
      <c r="AU108">
        <v>57</v>
      </c>
      <c r="AV108">
        <v>11509.98</v>
      </c>
    </row>
    <row r="109" spans="1:48" ht="15.6" x14ac:dyDescent="0.3">
      <c r="M109">
        <f>YEAR(RecoleccionHuevo[[#This Row],[Fecha]])</f>
        <v>2019</v>
      </c>
      <c r="N109">
        <f>MONTH(RecoleccionHuevo[[#This Row],[Fecha]])</f>
        <v>1</v>
      </c>
      <c r="O109">
        <f>WEEKNUM(RecoleccionHuevo[[#This Row],[Fecha]],2)</f>
        <v>1</v>
      </c>
      <c r="P109" s="25">
        <v>43466</v>
      </c>
      <c r="Q109" t="s">
        <v>30</v>
      </c>
      <c r="R109" s="7">
        <v>447120</v>
      </c>
      <c r="S109" s="7">
        <v>27402.230000000003</v>
      </c>
      <c r="T109" s="7">
        <v>1242</v>
      </c>
      <c r="AE109">
        <f>YEAR(MH[[#This Row],[Fecha]])</f>
        <v>2019</v>
      </c>
      <c r="AF109">
        <f>MONTH(MH[[#This Row],[Fecha]])</f>
        <v>3</v>
      </c>
      <c r="AG109">
        <f>WEEKNUM(MH[[#This Row],[Fecha]],2)</f>
        <v>13</v>
      </c>
      <c r="AH109" s="6">
        <v>43555</v>
      </c>
      <c r="AI109" s="7" t="s">
        <v>63</v>
      </c>
      <c r="AJ109" s="7" t="s">
        <v>76</v>
      </c>
      <c r="AK109" s="7">
        <v>100</v>
      </c>
      <c r="AL109" s="7">
        <v>0</v>
      </c>
      <c r="AN109">
        <f>YEAR(FH[[#This Row],[Fecha]])</f>
        <v>2018</v>
      </c>
      <c r="AO109">
        <f>MONTH(FH[[#This Row],[Fecha]])</f>
        <v>2</v>
      </c>
      <c r="AP109">
        <f>WEEKNUM(FH[[#This Row],[Fecha]],2)</f>
        <v>5</v>
      </c>
      <c r="AQ109" s="25">
        <v>43132</v>
      </c>
      <c r="AR109" t="s">
        <v>132</v>
      </c>
      <c r="AS109" t="s">
        <v>77</v>
      </c>
      <c r="AT109" t="s">
        <v>129</v>
      </c>
      <c r="AU109">
        <v>46</v>
      </c>
      <c r="AV109">
        <v>11053.84</v>
      </c>
    </row>
    <row r="110" spans="1:48" ht="15.6" x14ac:dyDescent="0.3">
      <c r="M110">
        <f>YEAR(RecoleccionHuevo[[#This Row],[Fecha]])</f>
        <v>2019</v>
      </c>
      <c r="N110">
        <f>MONTH(RecoleccionHuevo[[#This Row],[Fecha]])</f>
        <v>2</v>
      </c>
      <c r="O110">
        <f>WEEKNUM(RecoleccionHuevo[[#This Row],[Fecha]],2)</f>
        <v>5</v>
      </c>
      <c r="P110" s="25">
        <v>43497</v>
      </c>
      <c r="Q110" t="s">
        <v>30</v>
      </c>
      <c r="R110" s="7">
        <v>403560</v>
      </c>
      <c r="S110" s="7">
        <v>24757.989999999998</v>
      </c>
      <c r="T110" s="7">
        <v>1121</v>
      </c>
      <c r="AE110" t="e">
        <f>YEAR(MH[[#This Row],[Fecha]])</f>
        <v>#VALUE!</v>
      </c>
      <c r="AF110" t="e">
        <f>MONTH(MH[[#This Row],[Fecha]])</f>
        <v>#VALUE!</v>
      </c>
      <c r="AG110" t="e">
        <f>WEEKNUM(MH[[#This Row],[Fecha]],2)</f>
        <v>#VALUE!</v>
      </c>
      <c r="AH110" s="6" t="s">
        <v>172</v>
      </c>
      <c r="AI110" s="7" t="s">
        <v>63</v>
      </c>
      <c r="AJ110" s="7" t="s">
        <v>76</v>
      </c>
      <c r="AK110" s="7">
        <v>150</v>
      </c>
      <c r="AL110" s="7">
        <v>0</v>
      </c>
      <c r="AN110">
        <f>YEAR(FH[[#This Row],[Fecha]])</f>
        <v>2018</v>
      </c>
      <c r="AO110">
        <f>MONTH(FH[[#This Row],[Fecha]])</f>
        <v>3</v>
      </c>
      <c r="AP110">
        <f>WEEKNUM(FH[[#This Row],[Fecha]],2)</f>
        <v>9</v>
      </c>
      <c r="AQ110" s="25">
        <v>43160</v>
      </c>
      <c r="AR110" t="s">
        <v>132</v>
      </c>
      <c r="AS110" t="s">
        <v>77</v>
      </c>
      <c r="AT110" t="s">
        <v>129</v>
      </c>
      <c r="AU110">
        <v>43</v>
      </c>
      <c r="AV110">
        <v>8221.7000000000007</v>
      </c>
    </row>
    <row r="111" spans="1:48" ht="15.6" x14ac:dyDescent="0.3">
      <c r="M111">
        <f>YEAR(RecoleccionHuevo[[#This Row],[Fecha]])</f>
        <v>2019</v>
      </c>
      <c r="N111">
        <f>MONTH(RecoleccionHuevo[[#This Row],[Fecha]])</f>
        <v>3</v>
      </c>
      <c r="O111">
        <f>WEEKNUM(RecoleccionHuevo[[#This Row],[Fecha]],2)</f>
        <v>9</v>
      </c>
      <c r="P111" s="25">
        <v>43525</v>
      </c>
      <c r="Q111" t="s">
        <v>30</v>
      </c>
      <c r="R111" s="7">
        <v>428040</v>
      </c>
      <c r="S111" s="7">
        <v>26481.350000000006</v>
      </c>
      <c r="T111" s="7">
        <v>1189</v>
      </c>
      <c r="AE111">
        <f>YEAR(MH[[#This Row],[Fecha]])</f>
        <v>2019</v>
      </c>
      <c r="AF111">
        <f>MONTH(MH[[#This Row],[Fecha]])</f>
        <v>5</v>
      </c>
      <c r="AG111">
        <f>WEEKNUM(MH[[#This Row],[Fecha]],2)</f>
        <v>22</v>
      </c>
      <c r="AH111" s="6">
        <v>43616</v>
      </c>
      <c r="AI111" s="7" t="s">
        <v>63</v>
      </c>
      <c r="AJ111" s="7" t="s">
        <v>76</v>
      </c>
      <c r="AK111" s="7">
        <v>205</v>
      </c>
      <c r="AL111" s="7">
        <v>0</v>
      </c>
      <c r="AN111">
        <f>YEAR(FH[[#This Row],[Fecha]])</f>
        <v>2018</v>
      </c>
      <c r="AO111">
        <f>MONTH(FH[[#This Row],[Fecha]])</f>
        <v>4</v>
      </c>
      <c r="AP111">
        <f>WEEKNUM(FH[[#This Row],[Fecha]],2)</f>
        <v>13</v>
      </c>
      <c r="AQ111" s="25">
        <v>43191</v>
      </c>
      <c r="AR111" t="s">
        <v>132</v>
      </c>
      <c r="AS111" t="s">
        <v>77</v>
      </c>
      <c r="AT111" t="s">
        <v>129</v>
      </c>
      <c r="AU111">
        <v>55</v>
      </c>
      <c r="AV111">
        <v>9886.4</v>
      </c>
    </row>
    <row r="112" spans="1:48" ht="15.6" x14ac:dyDescent="0.3">
      <c r="M112">
        <f>YEAR(RecoleccionHuevo[[#This Row],[Fecha]])</f>
        <v>2019</v>
      </c>
      <c r="N112">
        <f>MONTH(RecoleccionHuevo[[#This Row],[Fecha]])</f>
        <v>4</v>
      </c>
      <c r="O112">
        <f>WEEKNUM(RecoleccionHuevo[[#This Row],[Fecha]],2)</f>
        <v>14</v>
      </c>
      <c r="P112" s="25">
        <v>43556</v>
      </c>
      <c r="Q112" t="s">
        <v>30</v>
      </c>
      <c r="R112" s="7">
        <v>436680</v>
      </c>
      <c r="S112" s="7">
        <v>27190.210000000003</v>
      </c>
      <c r="T112" s="7">
        <v>1213</v>
      </c>
      <c r="AE112" t="e">
        <f>YEAR(MH[[#This Row],[Fecha]])</f>
        <v>#VALUE!</v>
      </c>
      <c r="AF112" t="e">
        <f>MONTH(MH[[#This Row],[Fecha]])</f>
        <v>#VALUE!</v>
      </c>
      <c r="AG112" t="e">
        <f>WEEKNUM(MH[[#This Row],[Fecha]],2)</f>
        <v>#VALUE!</v>
      </c>
      <c r="AH112" s="6" t="s">
        <v>173</v>
      </c>
      <c r="AI112" s="7" t="s">
        <v>63</v>
      </c>
      <c r="AJ112" s="7" t="s">
        <v>76</v>
      </c>
      <c r="AK112" s="7">
        <v>135</v>
      </c>
      <c r="AL112" s="7">
        <v>0</v>
      </c>
      <c r="AN112">
        <f>YEAR(FH[[#This Row],[Fecha]])</f>
        <v>2018</v>
      </c>
      <c r="AO112">
        <f>MONTH(FH[[#This Row],[Fecha]])</f>
        <v>5</v>
      </c>
      <c r="AP112">
        <f>WEEKNUM(FH[[#This Row],[Fecha]],2)</f>
        <v>18</v>
      </c>
      <c r="AQ112" s="25">
        <v>43221</v>
      </c>
      <c r="AR112" t="s">
        <v>132</v>
      </c>
      <c r="AS112" t="s">
        <v>77</v>
      </c>
      <c r="AT112" t="s">
        <v>129</v>
      </c>
      <c r="AU112">
        <v>45</v>
      </c>
      <c r="AV112">
        <v>8278.9500000000007</v>
      </c>
    </row>
    <row r="113" spans="13:48" ht="15.6" x14ac:dyDescent="0.3">
      <c r="M113">
        <f>YEAR(RecoleccionHuevo[[#This Row],[Fecha]])</f>
        <v>2019</v>
      </c>
      <c r="N113">
        <f>MONTH(RecoleccionHuevo[[#This Row],[Fecha]])</f>
        <v>5</v>
      </c>
      <c r="O113">
        <f>WEEKNUM(RecoleccionHuevo[[#This Row],[Fecha]],2)</f>
        <v>18</v>
      </c>
      <c r="P113" s="25">
        <v>43586</v>
      </c>
      <c r="Q113" t="s">
        <v>30</v>
      </c>
      <c r="R113" s="7">
        <v>437400</v>
      </c>
      <c r="S113" s="7">
        <v>26926.419999999995</v>
      </c>
      <c r="T113" s="7">
        <v>1215</v>
      </c>
      <c r="AE113">
        <f>YEAR(MH[[#This Row],[Fecha]])</f>
        <v>2019</v>
      </c>
      <c r="AF113">
        <f>MONTH(MH[[#This Row],[Fecha]])</f>
        <v>7</v>
      </c>
      <c r="AG113">
        <f>WEEKNUM(MH[[#This Row],[Fecha]],2)</f>
        <v>31</v>
      </c>
      <c r="AH113" s="6">
        <v>43677</v>
      </c>
      <c r="AI113" s="7" t="s">
        <v>63</v>
      </c>
      <c r="AJ113" s="7" t="s">
        <v>76</v>
      </c>
      <c r="AK113" s="7">
        <v>215</v>
      </c>
      <c r="AL113" s="7">
        <v>0</v>
      </c>
      <c r="AN113">
        <f>YEAR(FH[[#This Row],[Fecha]])</f>
        <v>2018</v>
      </c>
      <c r="AO113">
        <f>MONTH(FH[[#This Row],[Fecha]])</f>
        <v>6</v>
      </c>
      <c r="AP113">
        <f>WEEKNUM(FH[[#This Row],[Fecha]],2)</f>
        <v>22</v>
      </c>
      <c r="AQ113" s="25">
        <v>43252</v>
      </c>
      <c r="AR113" t="s">
        <v>132</v>
      </c>
      <c r="AS113" t="s">
        <v>77</v>
      </c>
      <c r="AT113" t="s">
        <v>129</v>
      </c>
      <c r="AU113">
        <v>43</v>
      </c>
      <c r="AV113">
        <v>12438.220000000001</v>
      </c>
    </row>
    <row r="114" spans="13:48" ht="15.6" x14ac:dyDescent="0.3">
      <c r="M114">
        <f>YEAR(RecoleccionHuevo[[#This Row],[Fecha]])</f>
        <v>2019</v>
      </c>
      <c r="N114">
        <f>MONTH(RecoleccionHuevo[[#This Row],[Fecha]])</f>
        <v>6</v>
      </c>
      <c r="O114">
        <f>WEEKNUM(RecoleccionHuevo[[#This Row],[Fecha]],2)</f>
        <v>22</v>
      </c>
      <c r="P114" s="25">
        <v>43617</v>
      </c>
      <c r="Q114" t="s">
        <v>30</v>
      </c>
      <c r="R114" s="7">
        <v>358200</v>
      </c>
      <c r="S114" s="7">
        <v>21828.27</v>
      </c>
      <c r="T114" s="7">
        <v>995</v>
      </c>
      <c r="AE114">
        <f>YEAR(MH[[#This Row],[Fecha]])</f>
        <v>2019</v>
      </c>
      <c r="AF114">
        <f>MONTH(MH[[#This Row],[Fecha]])</f>
        <v>8</v>
      </c>
      <c r="AG114">
        <f>WEEKNUM(MH[[#This Row],[Fecha]],2)</f>
        <v>35</v>
      </c>
      <c r="AH114" s="6">
        <v>43708</v>
      </c>
      <c r="AI114" s="7" t="s">
        <v>63</v>
      </c>
      <c r="AJ114" s="7" t="s">
        <v>76</v>
      </c>
      <c r="AK114" s="7">
        <v>11750</v>
      </c>
      <c r="AL114" s="7">
        <v>2398.2600000000002</v>
      </c>
      <c r="AN114">
        <f>YEAR(FH[[#This Row],[Fecha]])</f>
        <v>2018</v>
      </c>
      <c r="AO114">
        <f>MONTH(FH[[#This Row],[Fecha]])</f>
        <v>7</v>
      </c>
      <c r="AP114">
        <f>WEEKNUM(FH[[#This Row],[Fecha]],2)</f>
        <v>26</v>
      </c>
      <c r="AQ114" s="25">
        <v>43282</v>
      </c>
      <c r="AR114" t="s">
        <v>132</v>
      </c>
      <c r="AS114" t="s">
        <v>77</v>
      </c>
      <c r="AT114" t="s">
        <v>129</v>
      </c>
      <c r="AU114">
        <v>52</v>
      </c>
      <c r="AV114">
        <v>7939.66</v>
      </c>
    </row>
    <row r="115" spans="13:48" ht="15.6" x14ac:dyDescent="0.3">
      <c r="M115">
        <f>YEAR(RecoleccionHuevo[[#This Row],[Fecha]])</f>
        <v>2019</v>
      </c>
      <c r="N115">
        <f>MONTH(RecoleccionHuevo[[#This Row],[Fecha]])</f>
        <v>7</v>
      </c>
      <c r="O115">
        <f>WEEKNUM(RecoleccionHuevo[[#This Row],[Fecha]],2)</f>
        <v>27</v>
      </c>
      <c r="P115" s="25">
        <v>43647</v>
      </c>
      <c r="Q115" t="s">
        <v>30</v>
      </c>
      <c r="R115" s="7">
        <v>388800</v>
      </c>
      <c r="S115" s="7">
        <v>24004.66</v>
      </c>
      <c r="T115" s="7">
        <v>1080</v>
      </c>
      <c r="AE115" t="e">
        <f>YEAR(MH[[#This Row],[Fecha]])</f>
        <v>#VALUE!</v>
      </c>
      <c r="AF115" t="e">
        <f>MONTH(MH[[#This Row],[Fecha]])</f>
        <v>#VALUE!</v>
      </c>
      <c r="AG115" t="e">
        <f>WEEKNUM(MH[[#This Row],[Fecha]],2)</f>
        <v>#VALUE!</v>
      </c>
      <c r="AH115" s="6" t="s">
        <v>175</v>
      </c>
      <c r="AI115" s="7" t="s">
        <v>63</v>
      </c>
      <c r="AJ115" s="7" t="s">
        <v>76</v>
      </c>
      <c r="AK115" s="7">
        <v>77</v>
      </c>
      <c r="AL115" s="7">
        <v>33001.660000000003</v>
      </c>
      <c r="AN115">
        <f>YEAR(FH[[#This Row],[Fecha]])</f>
        <v>2018</v>
      </c>
      <c r="AO115">
        <f>MONTH(FH[[#This Row],[Fecha]])</f>
        <v>8</v>
      </c>
      <c r="AP115">
        <f>WEEKNUM(FH[[#This Row],[Fecha]],2)</f>
        <v>31</v>
      </c>
      <c r="AQ115" s="25">
        <v>43313</v>
      </c>
      <c r="AR115" t="s">
        <v>132</v>
      </c>
      <c r="AS115" t="s">
        <v>77</v>
      </c>
      <c r="AT115" t="s">
        <v>129</v>
      </c>
      <c r="AU115">
        <v>45</v>
      </c>
      <c r="AV115">
        <v>20475.13</v>
      </c>
    </row>
    <row r="116" spans="13:48" ht="15.6" x14ac:dyDescent="0.3">
      <c r="M116">
        <f>YEAR(RecoleccionHuevo[[#This Row],[Fecha]])</f>
        <v>2019</v>
      </c>
      <c r="N116">
        <f>MONTH(RecoleccionHuevo[[#This Row],[Fecha]])</f>
        <v>8</v>
      </c>
      <c r="O116">
        <f>WEEKNUM(RecoleccionHuevo[[#This Row],[Fecha]],2)</f>
        <v>31</v>
      </c>
      <c r="P116" s="25">
        <v>43678</v>
      </c>
      <c r="Q116" t="s">
        <v>30</v>
      </c>
      <c r="R116" s="7">
        <v>398880</v>
      </c>
      <c r="S116" s="7">
        <v>24787.850000000002</v>
      </c>
      <c r="T116" s="7">
        <v>1108</v>
      </c>
      <c r="AE116">
        <f>YEAR(MH[[#This Row],[Fecha]])</f>
        <v>2019</v>
      </c>
      <c r="AF116">
        <f>MONTH(MH[[#This Row],[Fecha]])</f>
        <v>12</v>
      </c>
      <c r="AG116">
        <f>WEEKNUM(MH[[#This Row],[Fecha]],2)</f>
        <v>53</v>
      </c>
      <c r="AH116" s="6">
        <v>43830</v>
      </c>
      <c r="AI116" s="7" t="s">
        <v>63</v>
      </c>
      <c r="AJ116" s="7" t="s">
        <v>76</v>
      </c>
      <c r="AK116" s="7">
        <v>120</v>
      </c>
      <c r="AL116" s="7">
        <v>66003.320000000007</v>
      </c>
      <c r="AN116">
        <f>YEAR(FH[[#This Row],[Fecha]])</f>
        <v>2018</v>
      </c>
      <c r="AO116">
        <f>MONTH(FH[[#This Row],[Fecha]])</f>
        <v>9</v>
      </c>
      <c r="AP116">
        <f>WEEKNUM(FH[[#This Row],[Fecha]],2)</f>
        <v>35</v>
      </c>
      <c r="AQ116" s="25">
        <v>43344</v>
      </c>
      <c r="AR116" t="s">
        <v>132</v>
      </c>
      <c r="AS116" t="s">
        <v>77</v>
      </c>
      <c r="AT116" t="s">
        <v>129</v>
      </c>
      <c r="AU116">
        <v>47</v>
      </c>
      <c r="AV116">
        <v>23286.51</v>
      </c>
    </row>
    <row r="117" spans="13:48" ht="15.6" x14ac:dyDescent="0.3">
      <c r="M117">
        <f>YEAR(RecoleccionHuevo[[#This Row],[Fecha]])</f>
        <v>2019</v>
      </c>
      <c r="N117">
        <f>MONTH(RecoleccionHuevo[[#This Row],[Fecha]])</f>
        <v>9</v>
      </c>
      <c r="O117">
        <f>WEEKNUM(RecoleccionHuevo[[#This Row],[Fecha]],2)</f>
        <v>35</v>
      </c>
      <c r="P117" s="25">
        <v>43709</v>
      </c>
      <c r="Q117" t="s">
        <v>30</v>
      </c>
      <c r="R117" s="7">
        <v>331560</v>
      </c>
      <c r="S117" s="7">
        <v>20772.509999999998</v>
      </c>
      <c r="T117" s="7">
        <v>921</v>
      </c>
      <c r="AE117">
        <f>YEAR(MH[[#This Row],[Fecha]])</f>
        <v>2019</v>
      </c>
      <c r="AF117">
        <f>MONTH(MH[[#This Row],[Fecha]])</f>
        <v>1</v>
      </c>
      <c r="AG117">
        <f>WEEKNUM(MH[[#This Row],[Fecha]],2)</f>
        <v>5</v>
      </c>
      <c r="AH117" s="6">
        <v>43496</v>
      </c>
      <c r="AI117" s="7" t="s">
        <v>63</v>
      </c>
      <c r="AJ117" s="7" t="s">
        <v>77</v>
      </c>
      <c r="AK117" s="7">
        <v>75</v>
      </c>
      <c r="AL117" s="7">
        <v>0</v>
      </c>
      <c r="AN117">
        <f>YEAR(FH[[#This Row],[Fecha]])</f>
        <v>2018</v>
      </c>
      <c r="AO117">
        <f>MONTH(FH[[#This Row],[Fecha]])</f>
        <v>10</v>
      </c>
      <c r="AP117">
        <f>WEEKNUM(FH[[#This Row],[Fecha]],2)</f>
        <v>40</v>
      </c>
      <c r="AQ117" s="25">
        <v>43374</v>
      </c>
      <c r="AR117" t="s">
        <v>132</v>
      </c>
      <c r="AS117" t="s">
        <v>77</v>
      </c>
      <c r="AT117" t="s">
        <v>129</v>
      </c>
      <c r="AU117">
        <v>48</v>
      </c>
      <c r="AV117">
        <v>13736.08</v>
      </c>
    </row>
    <row r="118" spans="13:48" ht="15.6" x14ac:dyDescent="0.3">
      <c r="M118">
        <f>YEAR(RecoleccionHuevo[[#This Row],[Fecha]])</f>
        <v>2019</v>
      </c>
      <c r="N118">
        <f>MONTH(RecoleccionHuevo[[#This Row],[Fecha]])</f>
        <v>10</v>
      </c>
      <c r="O118">
        <f>WEEKNUM(RecoleccionHuevo[[#This Row],[Fecha]],2)</f>
        <v>40</v>
      </c>
      <c r="P118" s="25">
        <v>43739</v>
      </c>
      <c r="Q118" t="s">
        <v>30</v>
      </c>
      <c r="R118" s="7">
        <v>267480</v>
      </c>
      <c r="S118" s="7">
        <v>16829.159999999996</v>
      </c>
      <c r="T118" s="7">
        <v>743</v>
      </c>
      <c r="AE118">
        <f>YEAR(MH[[#This Row],[Fecha]])</f>
        <v>2019</v>
      </c>
      <c r="AF118">
        <f>MONTH(MH[[#This Row],[Fecha]])</f>
        <v>3</v>
      </c>
      <c r="AG118">
        <f>WEEKNUM(MH[[#This Row],[Fecha]],2)</f>
        <v>13</v>
      </c>
      <c r="AH118" s="6">
        <v>43555</v>
      </c>
      <c r="AI118" s="7" t="s">
        <v>63</v>
      </c>
      <c r="AJ118" s="7" t="s">
        <v>77</v>
      </c>
      <c r="AK118" s="7">
        <v>175</v>
      </c>
      <c r="AL118" s="7">
        <v>0</v>
      </c>
      <c r="AN118">
        <f>YEAR(FH[[#This Row],[Fecha]])</f>
        <v>2018</v>
      </c>
      <c r="AO118">
        <f>MONTH(FH[[#This Row],[Fecha]])</f>
        <v>11</v>
      </c>
      <c r="AP118">
        <f>WEEKNUM(FH[[#This Row],[Fecha]],2)</f>
        <v>44</v>
      </c>
      <c r="AQ118" s="25">
        <v>43405</v>
      </c>
      <c r="AR118" t="s">
        <v>132</v>
      </c>
      <c r="AS118" t="s">
        <v>77</v>
      </c>
      <c r="AT118" t="s">
        <v>129</v>
      </c>
      <c r="AU118">
        <v>21</v>
      </c>
      <c r="AV118">
        <v>7551.97</v>
      </c>
    </row>
    <row r="119" spans="13:48" ht="15.6" x14ac:dyDescent="0.3">
      <c r="M119">
        <f>YEAR(RecoleccionHuevo[[#This Row],[Fecha]])</f>
        <v>2019</v>
      </c>
      <c r="N119">
        <f>MONTH(RecoleccionHuevo[[#This Row],[Fecha]])</f>
        <v>11</v>
      </c>
      <c r="O119">
        <f>WEEKNUM(RecoleccionHuevo[[#This Row],[Fecha]],2)</f>
        <v>44</v>
      </c>
      <c r="P119" s="25">
        <v>43770</v>
      </c>
      <c r="Q119" t="s">
        <v>30</v>
      </c>
      <c r="R119" s="7">
        <v>96840</v>
      </c>
      <c r="S119" s="7">
        <v>6293.0399999999991</v>
      </c>
      <c r="T119" s="7">
        <v>269</v>
      </c>
      <c r="AE119" t="e">
        <f>YEAR(MH[[#This Row],[Fecha]])</f>
        <v>#VALUE!</v>
      </c>
      <c r="AF119" t="e">
        <f>MONTH(MH[[#This Row],[Fecha]])</f>
        <v>#VALUE!</v>
      </c>
      <c r="AG119" t="e">
        <f>WEEKNUM(MH[[#This Row],[Fecha]],2)</f>
        <v>#VALUE!</v>
      </c>
      <c r="AH119" s="6" t="s">
        <v>172</v>
      </c>
      <c r="AI119" s="7" t="s">
        <v>63</v>
      </c>
      <c r="AJ119" s="7" t="s">
        <v>77</v>
      </c>
      <c r="AK119" s="7">
        <v>70</v>
      </c>
      <c r="AL119" s="7">
        <v>0</v>
      </c>
      <c r="AN119">
        <f>YEAR(FH[[#This Row],[Fecha]])</f>
        <v>2018</v>
      </c>
      <c r="AO119">
        <f>MONTH(FH[[#This Row],[Fecha]])</f>
        <v>12</v>
      </c>
      <c r="AP119">
        <f>WEEKNUM(FH[[#This Row],[Fecha]],2)</f>
        <v>48</v>
      </c>
      <c r="AQ119" s="25">
        <v>43435</v>
      </c>
      <c r="AR119" t="s">
        <v>132</v>
      </c>
      <c r="AS119" t="s">
        <v>77</v>
      </c>
      <c r="AT119" t="s">
        <v>129</v>
      </c>
      <c r="AU119">
        <v>46</v>
      </c>
      <c r="AV119">
        <v>25743.870000000003</v>
      </c>
    </row>
    <row r="120" spans="13:48" ht="15.6" x14ac:dyDescent="0.3">
      <c r="M120">
        <f>YEAR(RecoleccionHuevo[[#This Row],[Fecha]])</f>
        <v>2019</v>
      </c>
      <c r="N120">
        <f>MONTH(RecoleccionHuevo[[#This Row],[Fecha]])</f>
        <v>12</v>
      </c>
      <c r="O120">
        <f>WEEKNUM(RecoleccionHuevo[[#This Row],[Fecha]],2)</f>
        <v>48</v>
      </c>
      <c r="P120" s="25">
        <v>43800</v>
      </c>
      <c r="Q120" t="s">
        <v>30</v>
      </c>
      <c r="R120" s="7">
        <v>308520</v>
      </c>
      <c r="S120" s="7">
        <v>20666.260000000002</v>
      </c>
      <c r="T120" s="7">
        <v>857</v>
      </c>
      <c r="AE120">
        <f>YEAR(MH[[#This Row],[Fecha]])</f>
        <v>2019</v>
      </c>
      <c r="AF120">
        <f>MONTH(MH[[#This Row],[Fecha]])</f>
        <v>5</v>
      </c>
      <c r="AG120">
        <f>WEEKNUM(MH[[#This Row],[Fecha]],2)</f>
        <v>22</v>
      </c>
      <c r="AH120" s="6">
        <v>43616</v>
      </c>
      <c r="AI120" s="7" t="s">
        <v>63</v>
      </c>
      <c r="AJ120" s="7" t="s">
        <v>77</v>
      </c>
      <c r="AK120" s="7">
        <v>170</v>
      </c>
      <c r="AL120" s="7">
        <v>0</v>
      </c>
      <c r="AN120">
        <f>YEAR(FH[[#This Row],[Fecha]])</f>
        <v>2019</v>
      </c>
      <c r="AO120">
        <f>MONTH(FH[[#This Row],[Fecha]])</f>
        <v>1</v>
      </c>
      <c r="AP120">
        <f>WEEKNUM(FH[[#This Row],[Fecha]],2)</f>
        <v>1</v>
      </c>
      <c r="AQ120" s="25">
        <v>43466</v>
      </c>
      <c r="AR120" t="s">
        <v>132</v>
      </c>
      <c r="AS120" t="s">
        <v>77</v>
      </c>
      <c r="AT120" t="s">
        <v>129</v>
      </c>
      <c r="AU120">
        <v>42</v>
      </c>
      <c r="AV120">
        <v>27213.059999999998</v>
      </c>
    </row>
    <row r="121" spans="13:48" ht="15.6" x14ac:dyDescent="0.3">
      <c r="M121">
        <f>YEAR(RecoleccionHuevo[[#This Row],[Fecha]])</f>
        <v>2019</v>
      </c>
      <c r="N121">
        <f>MONTH(RecoleccionHuevo[[#This Row],[Fecha]])</f>
        <v>1</v>
      </c>
      <c r="O121">
        <f>WEEKNUM(RecoleccionHuevo[[#This Row],[Fecha]],2)</f>
        <v>1</v>
      </c>
      <c r="P121" s="25">
        <v>43466</v>
      </c>
      <c r="Q121" t="s">
        <v>31</v>
      </c>
      <c r="R121" s="7">
        <v>252360</v>
      </c>
      <c r="S121" s="7">
        <v>16695.370000000003</v>
      </c>
      <c r="T121" s="7">
        <v>701</v>
      </c>
      <c r="AE121" t="e">
        <f>YEAR(MH[[#This Row],[Fecha]])</f>
        <v>#VALUE!</v>
      </c>
      <c r="AF121" t="e">
        <f>MONTH(MH[[#This Row],[Fecha]])</f>
        <v>#VALUE!</v>
      </c>
      <c r="AG121" t="e">
        <f>WEEKNUM(MH[[#This Row],[Fecha]],2)</f>
        <v>#VALUE!</v>
      </c>
      <c r="AH121" s="6" t="s">
        <v>173</v>
      </c>
      <c r="AI121" s="7" t="s">
        <v>63</v>
      </c>
      <c r="AJ121" s="7" t="s">
        <v>77</v>
      </c>
      <c r="AK121" s="7">
        <v>125</v>
      </c>
      <c r="AL121" s="7">
        <v>0</v>
      </c>
      <c r="AN121">
        <f>YEAR(FH[[#This Row],[Fecha]])</f>
        <v>2019</v>
      </c>
      <c r="AO121">
        <f>MONTH(FH[[#This Row],[Fecha]])</f>
        <v>2</v>
      </c>
      <c r="AP121">
        <f>WEEKNUM(FH[[#This Row],[Fecha]],2)</f>
        <v>5</v>
      </c>
      <c r="AQ121" s="25">
        <v>43497</v>
      </c>
      <c r="AR121" t="s">
        <v>132</v>
      </c>
      <c r="AS121" t="s">
        <v>77</v>
      </c>
      <c r="AT121" t="s">
        <v>129</v>
      </c>
      <c r="AU121">
        <v>44</v>
      </c>
      <c r="AV121">
        <v>40310.369999999995</v>
      </c>
    </row>
    <row r="122" spans="13:48" ht="15.6" x14ac:dyDescent="0.3">
      <c r="M122">
        <f>YEAR(RecoleccionHuevo[[#This Row],[Fecha]])</f>
        <v>2019</v>
      </c>
      <c r="N122">
        <f>MONTH(RecoleccionHuevo[[#This Row],[Fecha]])</f>
        <v>2</v>
      </c>
      <c r="O122">
        <f>WEEKNUM(RecoleccionHuevo[[#This Row],[Fecha]],2)</f>
        <v>5</v>
      </c>
      <c r="P122" s="25">
        <v>43497</v>
      </c>
      <c r="Q122" t="s">
        <v>31</v>
      </c>
      <c r="R122" s="7">
        <v>220680</v>
      </c>
      <c r="S122" s="7">
        <v>14329.159999999998</v>
      </c>
      <c r="T122" s="7">
        <v>613</v>
      </c>
      <c r="AE122">
        <f>YEAR(MH[[#This Row],[Fecha]])</f>
        <v>2019</v>
      </c>
      <c r="AF122">
        <f>MONTH(MH[[#This Row],[Fecha]])</f>
        <v>7</v>
      </c>
      <c r="AG122">
        <f>WEEKNUM(MH[[#This Row],[Fecha]],2)</f>
        <v>31</v>
      </c>
      <c r="AH122" s="6">
        <v>43677</v>
      </c>
      <c r="AI122" s="7" t="s">
        <v>63</v>
      </c>
      <c r="AJ122" s="7" t="s">
        <v>77</v>
      </c>
      <c r="AK122" s="7">
        <v>100</v>
      </c>
      <c r="AL122" s="7">
        <v>0</v>
      </c>
      <c r="AN122">
        <f>YEAR(FH[[#This Row],[Fecha]])</f>
        <v>2019</v>
      </c>
      <c r="AO122">
        <f>MONTH(FH[[#This Row],[Fecha]])</f>
        <v>3</v>
      </c>
      <c r="AP122">
        <f>WEEKNUM(FH[[#This Row],[Fecha]],2)</f>
        <v>9</v>
      </c>
      <c r="AQ122" s="25">
        <v>43525</v>
      </c>
      <c r="AR122" t="s">
        <v>132</v>
      </c>
      <c r="AS122" t="s">
        <v>77</v>
      </c>
      <c r="AT122" t="s">
        <v>129</v>
      </c>
      <c r="AU122">
        <v>39</v>
      </c>
      <c r="AV122">
        <v>35821.679999999993</v>
      </c>
    </row>
    <row r="123" spans="13:48" ht="15.6" x14ac:dyDescent="0.3">
      <c r="M123">
        <f>YEAR(RecoleccionHuevo[[#This Row],[Fecha]])</f>
        <v>2019</v>
      </c>
      <c r="N123">
        <f>MONTH(RecoleccionHuevo[[#This Row],[Fecha]])</f>
        <v>3</v>
      </c>
      <c r="O123">
        <f>WEEKNUM(RecoleccionHuevo[[#This Row],[Fecha]],2)</f>
        <v>9</v>
      </c>
      <c r="P123" s="25">
        <v>43525</v>
      </c>
      <c r="Q123" t="s">
        <v>31</v>
      </c>
      <c r="R123" s="7">
        <v>214560</v>
      </c>
      <c r="S123" s="7">
        <v>13600.780000000002</v>
      </c>
      <c r="T123" s="7">
        <v>596</v>
      </c>
      <c r="AE123">
        <f>YEAR(MH[[#This Row],[Fecha]])</f>
        <v>2019</v>
      </c>
      <c r="AF123">
        <f>MONTH(MH[[#This Row],[Fecha]])</f>
        <v>8</v>
      </c>
      <c r="AG123">
        <f>WEEKNUM(MH[[#This Row],[Fecha]],2)</f>
        <v>35</v>
      </c>
      <c r="AH123" s="6">
        <v>43708</v>
      </c>
      <c r="AI123" s="7" t="s">
        <v>63</v>
      </c>
      <c r="AJ123" s="7" t="s">
        <v>77</v>
      </c>
      <c r="AK123" s="7">
        <v>2</v>
      </c>
      <c r="AL123" s="7">
        <v>790465.01</v>
      </c>
      <c r="AN123">
        <f>YEAR(FH[[#This Row],[Fecha]])</f>
        <v>2019</v>
      </c>
      <c r="AO123">
        <f>MONTH(FH[[#This Row],[Fecha]])</f>
        <v>4</v>
      </c>
      <c r="AP123">
        <f>WEEKNUM(FH[[#This Row],[Fecha]],2)</f>
        <v>14</v>
      </c>
      <c r="AQ123" s="25">
        <v>43556</v>
      </c>
      <c r="AR123" t="s">
        <v>132</v>
      </c>
      <c r="AS123" t="s">
        <v>77</v>
      </c>
      <c r="AT123" t="s">
        <v>129</v>
      </c>
      <c r="AU123">
        <v>49</v>
      </c>
      <c r="AV123">
        <v>44245.279999999999</v>
      </c>
    </row>
    <row r="124" spans="13:48" ht="15.6" x14ac:dyDescent="0.3">
      <c r="M124">
        <f>YEAR(RecoleccionHuevo[[#This Row],[Fecha]])</f>
        <v>2019</v>
      </c>
      <c r="N124">
        <f>MONTH(RecoleccionHuevo[[#This Row],[Fecha]])</f>
        <v>4</v>
      </c>
      <c r="O124">
        <f>WEEKNUM(RecoleccionHuevo[[#This Row],[Fecha]],2)</f>
        <v>14</v>
      </c>
      <c r="P124" s="25">
        <v>43556</v>
      </c>
      <c r="Q124" t="s">
        <v>31</v>
      </c>
      <c r="R124" s="7">
        <v>124920</v>
      </c>
      <c r="S124" s="7">
        <v>7962.9999999999991</v>
      </c>
      <c r="T124" s="7">
        <v>347</v>
      </c>
      <c r="AE124" t="e">
        <f>YEAR(MH[[#This Row],[Fecha]])</f>
        <v>#VALUE!</v>
      </c>
      <c r="AF124" t="e">
        <f>MONTH(MH[[#This Row],[Fecha]])</f>
        <v>#VALUE!</v>
      </c>
      <c r="AG124" t="e">
        <f>WEEKNUM(MH[[#This Row],[Fecha]],2)</f>
        <v>#VALUE!</v>
      </c>
      <c r="AH124" s="6" t="s">
        <v>174</v>
      </c>
      <c r="AI124" s="7" t="s">
        <v>63</v>
      </c>
      <c r="AJ124" s="7" t="s">
        <v>77</v>
      </c>
      <c r="AK124" s="7">
        <v>124</v>
      </c>
      <c r="AL124" s="7">
        <v>0</v>
      </c>
      <c r="AN124">
        <f>YEAR(FH[[#This Row],[Fecha]])</f>
        <v>2019</v>
      </c>
      <c r="AO124">
        <f>MONTH(FH[[#This Row],[Fecha]])</f>
        <v>5</v>
      </c>
      <c r="AP124">
        <f>WEEKNUM(FH[[#This Row],[Fecha]],2)</f>
        <v>18</v>
      </c>
      <c r="AQ124" s="25">
        <v>43586</v>
      </c>
      <c r="AR124" t="s">
        <v>132</v>
      </c>
      <c r="AS124" t="s">
        <v>77</v>
      </c>
      <c r="AT124" t="s">
        <v>129</v>
      </c>
      <c r="AU124">
        <v>39</v>
      </c>
      <c r="AV124">
        <v>30084.260000000002</v>
      </c>
    </row>
    <row r="125" spans="13:48" ht="15.6" x14ac:dyDescent="0.3">
      <c r="M125">
        <f>YEAR(RecoleccionHuevo[[#This Row],[Fecha]])</f>
        <v>2019</v>
      </c>
      <c r="N125">
        <f>MONTH(RecoleccionHuevo[[#This Row],[Fecha]])</f>
        <v>6</v>
      </c>
      <c r="O125">
        <f>WEEKNUM(RecoleccionHuevo[[#This Row],[Fecha]],2)</f>
        <v>22</v>
      </c>
      <c r="P125" s="25">
        <v>43617</v>
      </c>
      <c r="Q125" t="s">
        <v>31</v>
      </c>
      <c r="R125" s="7">
        <v>187920</v>
      </c>
      <c r="S125" s="7">
        <v>8938.1400000000012</v>
      </c>
      <c r="T125" s="7">
        <v>522</v>
      </c>
      <c r="AE125">
        <f>YEAR(MH[[#This Row],[Fecha]])</f>
        <v>2019</v>
      </c>
      <c r="AF125">
        <f>MONTH(MH[[#This Row],[Fecha]])</f>
        <v>10</v>
      </c>
      <c r="AG125">
        <f>WEEKNUM(MH[[#This Row],[Fecha]],2)</f>
        <v>44</v>
      </c>
      <c r="AH125" s="6">
        <v>43769</v>
      </c>
      <c r="AI125" s="7" t="s">
        <v>63</v>
      </c>
      <c r="AJ125" s="7" t="s">
        <v>77</v>
      </c>
      <c r="AK125" s="7">
        <v>200</v>
      </c>
      <c r="AL125" s="7">
        <v>0.03</v>
      </c>
      <c r="AN125">
        <f>YEAR(FH[[#This Row],[Fecha]])</f>
        <v>2019</v>
      </c>
      <c r="AO125">
        <f>MONTH(FH[[#This Row],[Fecha]])</f>
        <v>6</v>
      </c>
      <c r="AP125">
        <f>WEEKNUM(FH[[#This Row],[Fecha]],2)</f>
        <v>22</v>
      </c>
      <c r="AQ125" s="25">
        <v>43617</v>
      </c>
      <c r="AR125" t="s">
        <v>132</v>
      </c>
      <c r="AS125" t="s">
        <v>77</v>
      </c>
      <c r="AT125" t="s">
        <v>129</v>
      </c>
      <c r="AU125">
        <v>34</v>
      </c>
      <c r="AV125">
        <v>28093.46</v>
      </c>
    </row>
    <row r="126" spans="13:48" ht="15.6" x14ac:dyDescent="0.3">
      <c r="M126">
        <f>YEAR(RecoleccionHuevo[[#This Row],[Fecha]])</f>
        <v>2019</v>
      </c>
      <c r="N126">
        <f>MONTH(RecoleccionHuevo[[#This Row],[Fecha]])</f>
        <v>7</v>
      </c>
      <c r="O126">
        <f>WEEKNUM(RecoleccionHuevo[[#This Row],[Fecha]],2)</f>
        <v>27</v>
      </c>
      <c r="P126" s="25">
        <v>43647</v>
      </c>
      <c r="Q126" t="s">
        <v>31</v>
      </c>
      <c r="R126" s="7">
        <v>449280</v>
      </c>
      <c r="S126" s="7">
        <v>23971.359999999997</v>
      </c>
      <c r="T126" s="7">
        <v>1248</v>
      </c>
      <c r="AE126" t="e">
        <f>YEAR(MH[[#This Row],[Fecha]])</f>
        <v>#VALUE!</v>
      </c>
      <c r="AF126" t="e">
        <f>MONTH(MH[[#This Row],[Fecha]])</f>
        <v>#VALUE!</v>
      </c>
      <c r="AG126" t="e">
        <f>WEEKNUM(MH[[#This Row],[Fecha]],2)</f>
        <v>#VALUE!</v>
      </c>
      <c r="AH126" s="6" t="s">
        <v>175</v>
      </c>
      <c r="AI126" s="7" t="s">
        <v>63</v>
      </c>
      <c r="AJ126" s="7" t="s">
        <v>77</v>
      </c>
      <c r="AK126" s="7">
        <v>12525</v>
      </c>
      <c r="AL126" s="7">
        <v>1.8959999999999999</v>
      </c>
      <c r="AN126">
        <f>YEAR(FH[[#This Row],[Fecha]])</f>
        <v>2019</v>
      </c>
      <c r="AO126">
        <f>MONTH(FH[[#This Row],[Fecha]])</f>
        <v>7</v>
      </c>
      <c r="AP126">
        <f>WEEKNUM(FH[[#This Row],[Fecha]],2)</f>
        <v>27</v>
      </c>
      <c r="AQ126" s="25">
        <v>43647</v>
      </c>
      <c r="AR126" t="s">
        <v>132</v>
      </c>
      <c r="AS126" t="s">
        <v>77</v>
      </c>
      <c r="AT126" t="s">
        <v>129</v>
      </c>
      <c r="AU126">
        <v>45</v>
      </c>
      <c r="AV126">
        <v>18616.080000000002</v>
      </c>
    </row>
    <row r="127" spans="13:48" ht="15.6" x14ac:dyDescent="0.3">
      <c r="M127">
        <f>YEAR(RecoleccionHuevo[[#This Row],[Fecha]])</f>
        <v>2019</v>
      </c>
      <c r="N127">
        <f>MONTH(RecoleccionHuevo[[#This Row],[Fecha]])</f>
        <v>8</v>
      </c>
      <c r="O127">
        <f>WEEKNUM(RecoleccionHuevo[[#This Row],[Fecha]],2)</f>
        <v>31</v>
      </c>
      <c r="P127" s="25">
        <v>43678</v>
      </c>
      <c r="Q127" t="s">
        <v>31</v>
      </c>
      <c r="R127" s="7">
        <v>477360</v>
      </c>
      <c r="S127" s="7">
        <v>27185.469999999998</v>
      </c>
      <c r="T127" s="7">
        <v>1326</v>
      </c>
      <c r="AE127">
        <f>YEAR(MH[[#This Row],[Fecha]])</f>
        <v>2019</v>
      </c>
      <c r="AF127">
        <f>MONTH(MH[[#This Row],[Fecha]])</f>
        <v>1</v>
      </c>
      <c r="AG127">
        <f>WEEKNUM(MH[[#This Row],[Fecha]],2)</f>
        <v>5</v>
      </c>
      <c r="AH127" s="6">
        <v>43496</v>
      </c>
      <c r="AI127" s="7" t="s">
        <v>63</v>
      </c>
      <c r="AJ127" s="7" t="s">
        <v>74</v>
      </c>
      <c r="AK127" s="7">
        <v>80</v>
      </c>
      <c r="AL127" s="7">
        <v>0</v>
      </c>
      <c r="AN127">
        <f>YEAR(FH[[#This Row],[Fecha]])</f>
        <v>2019</v>
      </c>
      <c r="AO127">
        <f>MONTH(FH[[#This Row],[Fecha]])</f>
        <v>8</v>
      </c>
      <c r="AP127">
        <f>WEEKNUM(FH[[#This Row],[Fecha]],2)</f>
        <v>31</v>
      </c>
      <c r="AQ127" s="25">
        <v>43678</v>
      </c>
      <c r="AR127" t="s">
        <v>132</v>
      </c>
      <c r="AS127" t="s">
        <v>77</v>
      </c>
      <c r="AT127" t="s">
        <v>129</v>
      </c>
      <c r="AU127">
        <v>33</v>
      </c>
      <c r="AV127">
        <v>9298.81</v>
      </c>
    </row>
    <row r="128" spans="13:48" ht="15.6" x14ac:dyDescent="0.3">
      <c r="M128">
        <f>YEAR(RecoleccionHuevo[[#This Row],[Fecha]])</f>
        <v>2019</v>
      </c>
      <c r="N128">
        <f>MONTH(RecoleccionHuevo[[#This Row],[Fecha]])</f>
        <v>9</v>
      </c>
      <c r="O128">
        <f>WEEKNUM(RecoleccionHuevo[[#This Row],[Fecha]],2)</f>
        <v>35</v>
      </c>
      <c r="P128" s="25">
        <v>43709</v>
      </c>
      <c r="Q128" t="s">
        <v>31</v>
      </c>
      <c r="R128" s="7">
        <v>412560</v>
      </c>
      <c r="S128" s="7">
        <v>24268.450000000004</v>
      </c>
      <c r="T128" s="7">
        <v>1146</v>
      </c>
      <c r="AE128">
        <f>YEAR(MH[[#This Row],[Fecha]])</f>
        <v>2019</v>
      </c>
      <c r="AF128">
        <f>MONTH(MH[[#This Row],[Fecha]])</f>
        <v>3</v>
      </c>
      <c r="AG128">
        <f>WEEKNUM(MH[[#This Row],[Fecha]],2)</f>
        <v>13</v>
      </c>
      <c r="AH128" s="6">
        <v>43555</v>
      </c>
      <c r="AI128" s="7" t="s">
        <v>63</v>
      </c>
      <c r="AJ128" s="7" t="s">
        <v>74</v>
      </c>
      <c r="AK128" s="7">
        <v>420</v>
      </c>
      <c r="AL128" s="7">
        <v>0</v>
      </c>
      <c r="AN128">
        <f>YEAR(FH[[#This Row],[Fecha]])</f>
        <v>2019</v>
      </c>
      <c r="AO128">
        <f>MONTH(FH[[#This Row],[Fecha]])</f>
        <v>9</v>
      </c>
      <c r="AP128">
        <f>WEEKNUM(FH[[#This Row],[Fecha]],2)</f>
        <v>35</v>
      </c>
      <c r="AQ128" s="25">
        <v>43709</v>
      </c>
      <c r="AR128" t="s">
        <v>132</v>
      </c>
      <c r="AS128" t="s">
        <v>77</v>
      </c>
      <c r="AT128" t="s">
        <v>129</v>
      </c>
      <c r="AU128">
        <v>33</v>
      </c>
      <c r="AV128">
        <v>53566.6</v>
      </c>
    </row>
    <row r="129" spans="13:48" ht="15.6" x14ac:dyDescent="0.3">
      <c r="M129">
        <f>YEAR(RecoleccionHuevo[[#This Row],[Fecha]])</f>
        <v>2019</v>
      </c>
      <c r="N129">
        <f>MONTH(RecoleccionHuevo[[#This Row],[Fecha]])</f>
        <v>10</v>
      </c>
      <c r="O129">
        <f>WEEKNUM(RecoleccionHuevo[[#This Row],[Fecha]],2)</f>
        <v>40</v>
      </c>
      <c r="P129" s="25">
        <v>43739</v>
      </c>
      <c r="Q129" t="s">
        <v>31</v>
      </c>
      <c r="R129" s="7">
        <v>407880</v>
      </c>
      <c r="S129" s="7">
        <v>24147.349999999995</v>
      </c>
      <c r="T129" s="7">
        <v>1133</v>
      </c>
      <c r="AE129" t="e">
        <f>YEAR(MH[[#This Row],[Fecha]])</f>
        <v>#VALUE!</v>
      </c>
      <c r="AF129" t="e">
        <f>MONTH(MH[[#This Row],[Fecha]])</f>
        <v>#VALUE!</v>
      </c>
      <c r="AG129" t="e">
        <f>WEEKNUM(MH[[#This Row],[Fecha]],2)</f>
        <v>#VALUE!</v>
      </c>
      <c r="AH129" s="6" t="s">
        <v>172</v>
      </c>
      <c r="AI129" s="7" t="s">
        <v>63</v>
      </c>
      <c r="AJ129" s="7" t="s">
        <v>74</v>
      </c>
      <c r="AK129" s="7">
        <v>370</v>
      </c>
      <c r="AL129" s="7">
        <v>0</v>
      </c>
      <c r="AN129">
        <f>YEAR(FH[[#This Row],[Fecha]])</f>
        <v>2019</v>
      </c>
      <c r="AO129">
        <f>MONTH(FH[[#This Row],[Fecha]])</f>
        <v>10</v>
      </c>
      <c r="AP129">
        <f>WEEKNUM(FH[[#This Row],[Fecha]],2)</f>
        <v>40</v>
      </c>
      <c r="AQ129" s="25">
        <v>43739</v>
      </c>
      <c r="AR129" t="s">
        <v>132</v>
      </c>
      <c r="AS129" t="s">
        <v>77</v>
      </c>
      <c r="AT129" t="s">
        <v>129</v>
      </c>
      <c r="AU129">
        <v>51</v>
      </c>
      <c r="AV129">
        <v>22435.78</v>
      </c>
    </row>
    <row r="130" spans="13:48" ht="15.6" x14ac:dyDescent="0.3">
      <c r="M130">
        <f>YEAR(RecoleccionHuevo[[#This Row],[Fecha]])</f>
        <v>2019</v>
      </c>
      <c r="N130">
        <f>MONTH(RecoleccionHuevo[[#This Row],[Fecha]])</f>
        <v>11</v>
      </c>
      <c r="O130">
        <f>WEEKNUM(RecoleccionHuevo[[#This Row],[Fecha]],2)</f>
        <v>44</v>
      </c>
      <c r="P130" s="25">
        <v>43770</v>
      </c>
      <c r="Q130" t="s">
        <v>31</v>
      </c>
      <c r="R130" s="7">
        <v>433440</v>
      </c>
      <c r="S130" s="7">
        <v>26498.099999999991</v>
      </c>
      <c r="T130" s="7">
        <v>1204</v>
      </c>
      <c r="AE130">
        <f>YEAR(MH[[#This Row],[Fecha]])</f>
        <v>2019</v>
      </c>
      <c r="AF130">
        <f>MONTH(MH[[#This Row],[Fecha]])</f>
        <v>5</v>
      </c>
      <c r="AG130">
        <f>WEEKNUM(MH[[#This Row],[Fecha]],2)</f>
        <v>22</v>
      </c>
      <c r="AH130" s="6">
        <v>43616</v>
      </c>
      <c r="AI130" s="7" t="s">
        <v>63</v>
      </c>
      <c r="AJ130" s="7" t="s">
        <v>74</v>
      </c>
      <c r="AK130" s="7">
        <v>668</v>
      </c>
      <c r="AL130" s="7">
        <v>1E-3</v>
      </c>
      <c r="AN130">
        <f>YEAR(FH[[#This Row],[Fecha]])</f>
        <v>2019</v>
      </c>
      <c r="AO130">
        <f>MONTH(FH[[#This Row],[Fecha]])</f>
        <v>11</v>
      </c>
      <c r="AP130">
        <f>WEEKNUM(FH[[#This Row],[Fecha]],2)</f>
        <v>44</v>
      </c>
      <c r="AQ130" s="25">
        <v>43770</v>
      </c>
      <c r="AR130" t="s">
        <v>132</v>
      </c>
      <c r="AS130" t="s">
        <v>77</v>
      </c>
      <c r="AT130" t="s">
        <v>129</v>
      </c>
      <c r="AU130">
        <v>35</v>
      </c>
      <c r="AV130">
        <v>11069.92</v>
      </c>
    </row>
    <row r="131" spans="13:48" ht="15.6" x14ac:dyDescent="0.3">
      <c r="M131">
        <f>YEAR(RecoleccionHuevo[[#This Row],[Fecha]])</f>
        <v>2019</v>
      </c>
      <c r="N131">
        <f>MONTH(RecoleccionHuevo[[#This Row],[Fecha]])</f>
        <v>12</v>
      </c>
      <c r="O131">
        <f>WEEKNUM(RecoleccionHuevo[[#This Row],[Fecha]],2)</f>
        <v>48</v>
      </c>
      <c r="P131" s="25">
        <v>43800</v>
      </c>
      <c r="Q131" t="s">
        <v>31</v>
      </c>
      <c r="R131" s="7">
        <v>411120</v>
      </c>
      <c r="S131" s="7">
        <v>25352.920000000002</v>
      </c>
      <c r="T131" s="7">
        <v>1142</v>
      </c>
      <c r="AE131" t="e">
        <f>YEAR(MH[[#This Row],[Fecha]])</f>
        <v>#VALUE!</v>
      </c>
      <c r="AF131" t="e">
        <f>MONTH(MH[[#This Row],[Fecha]])</f>
        <v>#VALUE!</v>
      </c>
      <c r="AG131" t="e">
        <f>WEEKNUM(MH[[#This Row],[Fecha]],2)</f>
        <v>#VALUE!</v>
      </c>
      <c r="AH131" s="6" t="s">
        <v>173</v>
      </c>
      <c r="AI131" s="7" t="s">
        <v>63</v>
      </c>
      <c r="AJ131" s="7" t="s">
        <v>74</v>
      </c>
      <c r="AK131" s="7">
        <v>242</v>
      </c>
      <c r="AL131" s="7">
        <v>0</v>
      </c>
      <c r="AN131">
        <f>YEAR(FH[[#This Row],[Fecha]])</f>
        <v>2020</v>
      </c>
      <c r="AO131">
        <f>MONTH(FH[[#This Row],[Fecha]])</f>
        <v>1</v>
      </c>
      <c r="AP131">
        <f>WEEKNUM(FH[[#This Row],[Fecha]],2)</f>
        <v>1</v>
      </c>
      <c r="AQ131" s="25">
        <v>43831</v>
      </c>
      <c r="AR131" t="s">
        <v>132</v>
      </c>
      <c r="AS131" t="s">
        <v>77</v>
      </c>
      <c r="AT131" t="s">
        <v>129</v>
      </c>
      <c r="AU131">
        <v>42</v>
      </c>
      <c r="AV131">
        <v>4674.45</v>
      </c>
    </row>
    <row r="132" spans="13:48" ht="15.6" x14ac:dyDescent="0.3">
      <c r="M132">
        <f>YEAR(RecoleccionHuevo[[#This Row],[Fecha]])</f>
        <v>2019</v>
      </c>
      <c r="N132">
        <f>MONTH(RecoleccionHuevo[[#This Row],[Fecha]])</f>
        <v>1</v>
      </c>
      <c r="O132">
        <f>WEEKNUM(RecoleccionHuevo[[#This Row],[Fecha]],2)</f>
        <v>1</v>
      </c>
      <c r="P132" s="25">
        <v>43466</v>
      </c>
      <c r="Q132" t="s">
        <v>32</v>
      </c>
      <c r="R132" s="7">
        <v>320760</v>
      </c>
      <c r="S132" s="7">
        <v>21493.279999999995</v>
      </c>
      <c r="T132" s="7">
        <v>891</v>
      </c>
      <c r="AE132">
        <f>YEAR(MH[[#This Row],[Fecha]])</f>
        <v>2019</v>
      </c>
      <c r="AF132">
        <f>MONTH(MH[[#This Row],[Fecha]])</f>
        <v>7</v>
      </c>
      <c r="AG132">
        <f>WEEKNUM(MH[[#This Row],[Fecha]],2)</f>
        <v>31</v>
      </c>
      <c r="AH132" s="6">
        <v>43677</v>
      </c>
      <c r="AI132" s="7" t="s">
        <v>63</v>
      </c>
      <c r="AJ132" s="7" t="s">
        <v>74</v>
      </c>
      <c r="AK132" s="7">
        <v>170</v>
      </c>
      <c r="AL132" s="7">
        <v>0</v>
      </c>
      <c r="AN132">
        <f>YEAR(FH[[#This Row],[Fecha]])</f>
        <v>2020</v>
      </c>
      <c r="AO132">
        <f>MONTH(FH[[#This Row],[Fecha]])</f>
        <v>2</v>
      </c>
      <c r="AP132">
        <f>WEEKNUM(FH[[#This Row],[Fecha]],2)</f>
        <v>5</v>
      </c>
      <c r="AQ132" s="25">
        <v>43862</v>
      </c>
      <c r="AR132" t="s">
        <v>132</v>
      </c>
      <c r="AS132" t="s">
        <v>77</v>
      </c>
      <c r="AT132" t="s">
        <v>129</v>
      </c>
      <c r="AU132">
        <v>9</v>
      </c>
      <c r="AV132">
        <v>3150</v>
      </c>
    </row>
    <row r="133" spans="13:48" ht="15.6" x14ac:dyDescent="0.3">
      <c r="M133">
        <f>YEAR(RecoleccionHuevo[[#This Row],[Fecha]])</f>
        <v>2019</v>
      </c>
      <c r="N133">
        <f>MONTH(RecoleccionHuevo[[#This Row],[Fecha]])</f>
        <v>2</v>
      </c>
      <c r="O133">
        <f>WEEKNUM(RecoleccionHuevo[[#This Row],[Fecha]],2)</f>
        <v>5</v>
      </c>
      <c r="P133" s="25">
        <v>43497</v>
      </c>
      <c r="Q133" t="s">
        <v>32</v>
      </c>
      <c r="R133" s="7">
        <v>291960</v>
      </c>
      <c r="S133" s="7">
        <v>19237.099999999999</v>
      </c>
      <c r="T133" s="7">
        <v>811</v>
      </c>
      <c r="AE133">
        <f>YEAR(MH[[#This Row],[Fecha]])</f>
        <v>2019</v>
      </c>
      <c r="AF133">
        <f>MONTH(MH[[#This Row],[Fecha]])</f>
        <v>8</v>
      </c>
      <c r="AG133">
        <f>WEEKNUM(MH[[#This Row],[Fecha]],2)</f>
        <v>35</v>
      </c>
      <c r="AH133" s="6">
        <v>43708</v>
      </c>
      <c r="AI133" s="7" t="s">
        <v>63</v>
      </c>
      <c r="AJ133" s="7" t="s">
        <v>74</v>
      </c>
      <c r="AK133" s="7">
        <v>1</v>
      </c>
      <c r="AL133" s="7">
        <v>762195</v>
      </c>
      <c r="AN133">
        <f>YEAR(FH[[#This Row],[Fecha]])</f>
        <v>2020</v>
      </c>
      <c r="AO133">
        <f>MONTH(FH[[#This Row],[Fecha]])</f>
        <v>3</v>
      </c>
      <c r="AP133">
        <f>WEEKNUM(FH[[#This Row],[Fecha]],2)</f>
        <v>9</v>
      </c>
      <c r="AQ133" s="25">
        <v>43891</v>
      </c>
      <c r="AR133" t="s">
        <v>132</v>
      </c>
      <c r="AS133" t="s">
        <v>77</v>
      </c>
      <c r="AT133" t="s">
        <v>129</v>
      </c>
      <c r="AU133">
        <v>21</v>
      </c>
      <c r="AV133">
        <v>872.26</v>
      </c>
    </row>
    <row r="134" spans="13:48" ht="15.6" x14ac:dyDescent="0.3">
      <c r="M134">
        <f>YEAR(RecoleccionHuevo[[#This Row],[Fecha]])</f>
        <v>2019</v>
      </c>
      <c r="N134">
        <f>MONTH(RecoleccionHuevo[[#This Row],[Fecha]])</f>
        <v>3</v>
      </c>
      <c r="O134">
        <f>WEEKNUM(RecoleccionHuevo[[#This Row],[Fecha]],2)</f>
        <v>9</v>
      </c>
      <c r="P134" s="25">
        <v>43525</v>
      </c>
      <c r="Q134" t="s">
        <v>32</v>
      </c>
      <c r="R134" s="7">
        <v>303840</v>
      </c>
      <c r="S134" s="7">
        <v>19852.280000000002</v>
      </c>
      <c r="T134" s="7">
        <v>844</v>
      </c>
      <c r="AE134" t="e">
        <f>YEAR(MH[[#This Row],[Fecha]])</f>
        <v>#VALUE!</v>
      </c>
      <c r="AF134" t="e">
        <f>MONTH(MH[[#This Row],[Fecha]])</f>
        <v>#VALUE!</v>
      </c>
      <c r="AG134" t="e">
        <f>WEEKNUM(MH[[#This Row],[Fecha]],2)</f>
        <v>#VALUE!</v>
      </c>
      <c r="AH134" s="6" t="s">
        <v>174</v>
      </c>
      <c r="AI134" s="7" t="s">
        <v>63</v>
      </c>
      <c r="AJ134" s="7" t="s">
        <v>74</v>
      </c>
      <c r="AK134" s="7">
        <v>124</v>
      </c>
      <c r="AL134" s="7">
        <v>0</v>
      </c>
      <c r="AN134">
        <f>YEAR(FH[[#This Row],[Fecha]])</f>
        <v>2018</v>
      </c>
      <c r="AO134">
        <f>MONTH(FH[[#This Row],[Fecha]])</f>
        <v>1</v>
      </c>
      <c r="AP134">
        <f>WEEKNUM(FH[[#This Row],[Fecha]],2)</f>
        <v>1</v>
      </c>
      <c r="AQ134" s="25">
        <v>43101</v>
      </c>
      <c r="AR134" t="s">
        <v>132</v>
      </c>
      <c r="AS134" t="s">
        <v>74</v>
      </c>
      <c r="AT134" t="s">
        <v>129</v>
      </c>
      <c r="AU134">
        <v>11</v>
      </c>
      <c r="AV134">
        <v>5791.74</v>
      </c>
    </row>
    <row r="135" spans="13:48" ht="15.6" x14ac:dyDescent="0.3">
      <c r="M135">
        <f>YEAR(RecoleccionHuevo[[#This Row],[Fecha]])</f>
        <v>2019</v>
      </c>
      <c r="N135">
        <f>MONTH(RecoleccionHuevo[[#This Row],[Fecha]])</f>
        <v>4</v>
      </c>
      <c r="O135">
        <f>WEEKNUM(RecoleccionHuevo[[#This Row],[Fecha]],2)</f>
        <v>14</v>
      </c>
      <c r="P135" s="25">
        <v>43556</v>
      </c>
      <c r="Q135" t="s">
        <v>32</v>
      </c>
      <c r="R135" s="7">
        <v>295200</v>
      </c>
      <c r="S135" s="7">
        <v>19113.5</v>
      </c>
      <c r="T135" s="7">
        <v>820</v>
      </c>
      <c r="AE135">
        <f>YEAR(MH[[#This Row],[Fecha]])</f>
        <v>2019</v>
      </c>
      <c r="AF135">
        <f>MONTH(MH[[#This Row],[Fecha]])</f>
        <v>10</v>
      </c>
      <c r="AG135">
        <f>WEEKNUM(MH[[#This Row],[Fecha]],2)</f>
        <v>44</v>
      </c>
      <c r="AH135" s="6">
        <v>43769</v>
      </c>
      <c r="AI135" s="7" t="s">
        <v>63</v>
      </c>
      <c r="AJ135" s="7" t="s">
        <v>74</v>
      </c>
      <c r="AK135" s="7">
        <v>125</v>
      </c>
      <c r="AL135" s="7">
        <v>0.39800000000000002</v>
      </c>
      <c r="AN135">
        <f>YEAR(FH[[#This Row],[Fecha]])</f>
        <v>2018</v>
      </c>
      <c r="AO135">
        <f>MONTH(FH[[#This Row],[Fecha]])</f>
        <v>2</v>
      </c>
      <c r="AP135">
        <f>WEEKNUM(FH[[#This Row],[Fecha]],2)</f>
        <v>5</v>
      </c>
      <c r="AQ135" s="25">
        <v>43132</v>
      </c>
      <c r="AR135" t="s">
        <v>132</v>
      </c>
      <c r="AS135" t="s">
        <v>74</v>
      </c>
      <c r="AT135" t="s">
        <v>129</v>
      </c>
      <c r="AU135">
        <v>19</v>
      </c>
      <c r="AV135">
        <v>6255.4699999999993</v>
      </c>
    </row>
    <row r="136" spans="13:48" ht="15.6" x14ac:dyDescent="0.3">
      <c r="M136">
        <f>YEAR(RecoleccionHuevo[[#This Row],[Fecha]])</f>
        <v>2019</v>
      </c>
      <c r="N136">
        <f>MONTH(RecoleccionHuevo[[#This Row],[Fecha]])</f>
        <v>5</v>
      </c>
      <c r="O136">
        <f>WEEKNUM(RecoleccionHuevo[[#This Row],[Fecha]],2)</f>
        <v>18</v>
      </c>
      <c r="P136" s="25">
        <v>43586</v>
      </c>
      <c r="Q136" t="s">
        <v>32</v>
      </c>
      <c r="R136" s="7">
        <v>283680</v>
      </c>
      <c r="S136" s="7">
        <v>18314.41</v>
      </c>
      <c r="T136" s="7">
        <v>788</v>
      </c>
      <c r="AE136" t="e">
        <f>YEAR(MH[[#This Row],[Fecha]])</f>
        <v>#VALUE!</v>
      </c>
      <c r="AF136" t="e">
        <f>MONTH(MH[[#This Row],[Fecha]])</f>
        <v>#VALUE!</v>
      </c>
      <c r="AG136" t="e">
        <f>WEEKNUM(MH[[#This Row],[Fecha]],2)</f>
        <v>#VALUE!</v>
      </c>
      <c r="AH136" s="6" t="s">
        <v>175</v>
      </c>
      <c r="AI136" s="7" t="s">
        <v>63</v>
      </c>
      <c r="AJ136" s="7" t="s">
        <v>74</v>
      </c>
      <c r="AK136" s="7">
        <v>160</v>
      </c>
      <c r="AL136" s="7">
        <v>0</v>
      </c>
      <c r="AN136">
        <f>YEAR(FH[[#This Row],[Fecha]])</f>
        <v>2018</v>
      </c>
      <c r="AO136">
        <f>MONTH(FH[[#This Row],[Fecha]])</f>
        <v>3</v>
      </c>
      <c r="AP136">
        <f>WEEKNUM(FH[[#This Row],[Fecha]],2)</f>
        <v>9</v>
      </c>
      <c r="AQ136" s="25">
        <v>43160</v>
      </c>
      <c r="AR136" t="s">
        <v>132</v>
      </c>
      <c r="AS136" t="s">
        <v>74</v>
      </c>
      <c r="AT136" t="s">
        <v>129</v>
      </c>
      <c r="AU136">
        <v>30</v>
      </c>
      <c r="AV136">
        <v>5741.27</v>
      </c>
    </row>
    <row r="137" spans="13:48" ht="15.6" x14ac:dyDescent="0.3">
      <c r="M137">
        <f>YEAR(RecoleccionHuevo[[#This Row],[Fecha]])</f>
        <v>2019</v>
      </c>
      <c r="N137">
        <f>MONTH(RecoleccionHuevo[[#This Row],[Fecha]])</f>
        <v>6</v>
      </c>
      <c r="O137">
        <f>WEEKNUM(RecoleccionHuevo[[#This Row],[Fecha]],2)</f>
        <v>22</v>
      </c>
      <c r="P137" s="25">
        <v>43617</v>
      </c>
      <c r="Q137" t="s">
        <v>32</v>
      </c>
      <c r="R137" s="7">
        <v>238320</v>
      </c>
      <c r="S137" s="7">
        <v>15201.720000000001</v>
      </c>
      <c r="T137" s="7">
        <v>662</v>
      </c>
      <c r="AE137">
        <f>YEAR(MH[[#This Row],[Fecha]])</f>
        <v>2019</v>
      </c>
      <c r="AF137">
        <f>MONTH(MH[[#This Row],[Fecha]])</f>
        <v>12</v>
      </c>
      <c r="AG137">
        <f>WEEKNUM(MH[[#This Row],[Fecha]],2)</f>
        <v>53</v>
      </c>
      <c r="AH137" s="6">
        <v>43830</v>
      </c>
      <c r="AI137" s="7" t="s">
        <v>63</v>
      </c>
      <c r="AJ137" s="7" t="s">
        <v>74</v>
      </c>
      <c r="AK137" s="7">
        <v>5</v>
      </c>
      <c r="AL137" s="7">
        <v>0</v>
      </c>
      <c r="AN137">
        <f>YEAR(FH[[#This Row],[Fecha]])</f>
        <v>2018</v>
      </c>
      <c r="AO137">
        <f>MONTH(FH[[#This Row],[Fecha]])</f>
        <v>4</v>
      </c>
      <c r="AP137">
        <f>WEEKNUM(FH[[#This Row],[Fecha]],2)</f>
        <v>13</v>
      </c>
      <c r="AQ137" s="25">
        <v>43191</v>
      </c>
      <c r="AR137" t="s">
        <v>132</v>
      </c>
      <c r="AS137" t="s">
        <v>74</v>
      </c>
      <c r="AT137" t="s">
        <v>129</v>
      </c>
      <c r="AU137">
        <v>56</v>
      </c>
      <c r="AV137">
        <v>14647.81</v>
      </c>
    </row>
    <row r="138" spans="13:48" ht="15.6" x14ac:dyDescent="0.3">
      <c r="M138">
        <f>YEAR(RecoleccionHuevo[[#This Row],[Fecha]])</f>
        <v>2019</v>
      </c>
      <c r="N138">
        <f>MONTH(RecoleccionHuevo[[#This Row],[Fecha]])</f>
        <v>7</v>
      </c>
      <c r="O138">
        <f>WEEKNUM(RecoleccionHuevo[[#This Row],[Fecha]],2)</f>
        <v>27</v>
      </c>
      <c r="P138" s="25">
        <v>43647</v>
      </c>
      <c r="Q138" t="s">
        <v>32</v>
      </c>
      <c r="R138" s="7">
        <v>252000</v>
      </c>
      <c r="S138" s="7">
        <v>16268.94</v>
      </c>
      <c r="T138" s="7">
        <v>700</v>
      </c>
      <c r="AE138" t="e">
        <f>YEAR(MH[[#This Row],[Fecha]])</f>
        <v>#VALUE!</v>
      </c>
      <c r="AF138" t="e">
        <f>MONTH(MH[[#This Row],[Fecha]])</f>
        <v>#VALUE!</v>
      </c>
      <c r="AG138" t="e">
        <f>WEEKNUM(MH[[#This Row],[Fecha]],2)</f>
        <v>#VALUE!</v>
      </c>
      <c r="AH138" s="6" t="s">
        <v>171</v>
      </c>
      <c r="AI138" s="7" t="s">
        <v>63</v>
      </c>
      <c r="AJ138" s="7" t="s">
        <v>78</v>
      </c>
      <c r="AK138" s="7">
        <v>4419</v>
      </c>
      <c r="AL138" s="7">
        <v>318808.03999999998</v>
      </c>
      <c r="AN138">
        <f>YEAR(FH[[#This Row],[Fecha]])</f>
        <v>2018</v>
      </c>
      <c r="AO138">
        <f>MONTH(FH[[#This Row],[Fecha]])</f>
        <v>5</v>
      </c>
      <c r="AP138">
        <f>WEEKNUM(FH[[#This Row],[Fecha]],2)</f>
        <v>18</v>
      </c>
      <c r="AQ138" s="25">
        <v>43221</v>
      </c>
      <c r="AR138" t="s">
        <v>132</v>
      </c>
      <c r="AS138" t="s">
        <v>74</v>
      </c>
      <c r="AT138" t="s">
        <v>129</v>
      </c>
      <c r="AU138">
        <v>43</v>
      </c>
      <c r="AV138">
        <v>10000.99</v>
      </c>
    </row>
    <row r="139" spans="13:48" ht="15.6" x14ac:dyDescent="0.3">
      <c r="M139">
        <f>YEAR(RecoleccionHuevo[[#This Row],[Fecha]])</f>
        <v>2019</v>
      </c>
      <c r="N139">
        <f>MONTH(RecoleccionHuevo[[#This Row],[Fecha]])</f>
        <v>8</v>
      </c>
      <c r="O139">
        <f>WEEKNUM(RecoleccionHuevo[[#This Row],[Fecha]],2)</f>
        <v>31</v>
      </c>
      <c r="P139" s="25">
        <v>43678</v>
      </c>
      <c r="Q139" t="s">
        <v>32</v>
      </c>
      <c r="R139" s="7">
        <v>165960</v>
      </c>
      <c r="S139" s="7">
        <v>10666.400000000003</v>
      </c>
      <c r="T139" s="7">
        <v>461</v>
      </c>
      <c r="AE139">
        <f>YEAR(MH[[#This Row],[Fecha]])</f>
        <v>2019</v>
      </c>
      <c r="AF139">
        <f>MONTH(MH[[#This Row],[Fecha]])</f>
        <v>8</v>
      </c>
      <c r="AG139">
        <f>WEEKNUM(MH[[#This Row],[Fecha]],2)</f>
        <v>35</v>
      </c>
      <c r="AH139" s="6">
        <v>43708</v>
      </c>
      <c r="AI139" s="7" t="s">
        <v>63</v>
      </c>
      <c r="AJ139" s="7" t="s">
        <v>78</v>
      </c>
      <c r="AK139" s="7">
        <v>1</v>
      </c>
      <c r="AL139" s="7">
        <v>146166.39000000001</v>
      </c>
      <c r="AN139">
        <f>YEAR(FH[[#This Row],[Fecha]])</f>
        <v>2018</v>
      </c>
      <c r="AO139">
        <f>MONTH(FH[[#This Row],[Fecha]])</f>
        <v>6</v>
      </c>
      <c r="AP139">
        <f>WEEKNUM(FH[[#This Row],[Fecha]],2)</f>
        <v>22</v>
      </c>
      <c r="AQ139" s="25">
        <v>43252</v>
      </c>
      <c r="AR139" t="s">
        <v>132</v>
      </c>
      <c r="AS139" t="s">
        <v>74</v>
      </c>
      <c r="AT139" t="s">
        <v>129</v>
      </c>
      <c r="AU139">
        <v>42</v>
      </c>
      <c r="AV139">
        <v>14314.38</v>
      </c>
    </row>
    <row r="140" spans="13:48" ht="15.6" x14ac:dyDescent="0.3">
      <c r="M140">
        <f>YEAR(RecoleccionHuevo[[#This Row],[Fecha]])</f>
        <v>2019</v>
      </c>
      <c r="N140">
        <f>MONTH(RecoleccionHuevo[[#This Row],[Fecha]])</f>
        <v>10</v>
      </c>
      <c r="O140">
        <f>WEEKNUM(RecoleccionHuevo[[#This Row],[Fecha]],2)</f>
        <v>40</v>
      </c>
      <c r="P140" s="25">
        <v>43739</v>
      </c>
      <c r="Q140" t="s">
        <v>32</v>
      </c>
      <c r="R140" s="7">
        <v>62280</v>
      </c>
      <c r="S140" s="7">
        <v>2996.8800000000015</v>
      </c>
      <c r="T140" s="7">
        <v>173</v>
      </c>
      <c r="AE140" t="e">
        <f>YEAR(MH[[#This Row],[Fecha]])</f>
        <v>#VALUE!</v>
      </c>
      <c r="AF140" t="e">
        <f>MONTH(MH[[#This Row],[Fecha]])</f>
        <v>#VALUE!</v>
      </c>
      <c r="AG140" t="e">
        <f>WEEKNUM(MH[[#This Row],[Fecha]],2)</f>
        <v>#VALUE!</v>
      </c>
      <c r="AH140" s="6" t="s">
        <v>174</v>
      </c>
      <c r="AI140" s="7" t="s">
        <v>63</v>
      </c>
      <c r="AJ140" s="7" t="s">
        <v>78</v>
      </c>
      <c r="AK140" s="7">
        <v>4</v>
      </c>
      <c r="AL140" s="7">
        <v>29233.279999999999</v>
      </c>
      <c r="AN140">
        <f>YEAR(FH[[#This Row],[Fecha]])</f>
        <v>2018</v>
      </c>
      <c r="AO140">
        <f>MONTH(FH[[#This Row],[Fecha]])</f>
        <v>7</v>
      </c>
      <c r="AP140">
        <f>WEEKNUM(FH[[#This Row],[Fecha]],2)</f>
        <v>26</v>
      </c>
      <c r="AQ140" s="25">
        <v>43282</v>
      </c>
      <c r="AR140" t="s">
        <v>132</v>
      </c>
      <c r="AS140" t="s">
        <v>74</v>
      </c>
      <c r="AT140" t="s">
        <v>129</v>
      </c>
      <c r="AU140">
        <v>56</v>
      </c>
      <c r="AV140">
        <v>13027.49</v>
      </c>
    </row>
    <row r="141" spans="13:48" ht="15.6" x14ac:dyDescent="0.3">
      <c r="M141">
        <f>YEAR(RecoleccionHuevo[[#This Row],[Fecha]])</f>
        <v>2019</v>
      </c>
      <c r="N141">
        <f>MONTH(RecoleccionHuevo[[#This Row],[Fecha]])</f>
        <v>11</v>
      </c>
      <c r="O141">
        <f>WEEKNUM(RecoleccionHuevo[[#This Row],[Fecha]],2)</f>
        <v>44</v>
      </c>
      <c r="P141" s="25">
        <v>43770</v>
      </c>
      <c r="Q141" t="s">
        <v>32</v>
      </c>
      <c r="R141" s="7">
        <v>388440</v>
      </c>
      <c r="S141" s="7">
        <v>21161.23</v>
      </c>
      <c r="T141" s="7">
        <v>1079</v>
      </c>
      <c r="AE141">
        <f>YEAR(MH[[#This Row],[Fecha]])</f>
        <v>2019</v>
      </c>
      <c r="AF141">
        <f>MONTH(MH[[#This Row],[Fecha]])</f>
        <v>10</v>
      </c>
      <c r="AG141">
        <f>WEEKNUM(MH[[#This Row],[Fecha]],2)</f>
        <v>44</v>
      </c>
      <c r="AH141" s="6">
        <v>43769</v>
      </c>
      <c r="AI141" s="7" t="s">
        <v>63</v>
      </c>
      <c r="AJ141" s="7" t="s">
        <v>78</v>
      </c>
      <c r="AK141" s="7">
        <v>4</v>
      </c>
      <c r="AL141" s="7">
        <v>29233.279999999999</v>
      </c>
      <c r="AN141">
        <f>YEAR(FH[[#This Row],[Fecha]])</f>
        <v>2018</v>
      </c>
      <c r="AO141">
        <f>MONTH(FH[[#This Row],[Fecha]])</f>
        <v>8</v>
      </c>
      <c r="AP141">
        <f>WEEKNUM(FH[[#This Row],[Fecha]],2)</f>
        <v>31</v>
      </c>
      <c r="AQ141" s="25">
        <v>43313</v>
      </c>
      <c r="AR141" t="s">
        <v>132</v>
      </c>
      <c r="AS141" t="s">
        <v>74</v>
      </c>
      <c r="AT141" t="s">
        <v>129</v>
      </c>
      <c r="AU141">
        <v>43</v>
      </c>
      <c r="AV141">
        <v>29038.909999999996</v>
      </c>
    </row>
    <row r="142" spans="13:48" ht="15.6" x14ac:dyDescent="0.3">
      <c r="M142">
        <f>YEAR(RecoleccionHuevo[[#This Row],[Fecha]])</f>
        <v>2019</v>
      </c>
      <c r="N142">
        <f>MONTH(RecoleccionHuevo[[#This Row],[Fecha]])</f>
        <v>12</v>
      </c>
      <c r="O142">
        <f>WEEKNUM(RecoleccionHuevo[[#This Row],[Fecha]],2)</f>
        <v>48</v>
      </c>
      <c r="P142" s="25">
        <v>43800</v>
      </c>
      <c r="Q142" t="s">
        <v>32</v>
      </c>
      <c r="R142" s="7">
        <v>424800</v>
      </c>
      <c r="S142" s="7">
        <v>25341.510000000002</v>
      </c>
      <c r="T142" s="7">
        <v>1180</v>
      </c>
      <c r="AE142" t="e">
        <f>YEAR(MH[[#This Row],[Fecha]])</f>
        <v>#VALUE!</v>
      </c>
      <c r="AF142" t="e">
        <f>MONTH(MH[[#This Row],[Fecha]])</f>
        <v>#VALUE!</v>
      </c>
      <c r="AG142" t="e">
        <f>WEEKNUM(MH[[#This Row],[Fecha]],2)</f>
        <v>#VALUE!</v>
      </c>
      <c r="AH142" s="6" t="s">
        <v>175</v>
      </c>
      <c r="AI142" s="7" t="s">
        <v>63</v>
      </c>
      <c r="AJ142" s="7" t="s">
        <v>78</v>
      </c>
      <c r="AK142" s="7">
        <v>4</v>
      </c>
      <c r="AL142" s="7">
        <v>29233.279999999999</v>
      </c>
      <c r="AN142">
        <f>YEAR(FH[[#This Row],[Fecha]])</f>
        <v>2018</v>
      </c>
      <c r="AO142">
        <f>MONTH(FH[[#This Row],[Fecha]])</f>
        <v>9</v>
      </c>
      <c r="AP142">
        <f>WEEKNUM(FH[[#This Row],[Fecha]],2)</f>
        <v>35</v>
      </c>
      <c r="AQ142" s="25">
        <v>43344</v>
      </c>
      <c r="AR142" t="s">
        <v>132</v>
      </c>
      <c r="AS142" t="s">
        <v>74</v>
      </c>
      <c r="AT142" t="s">
        <v>129</v>
      </c>
      <c r="AU142">
        <v>48</v>
      </c>
      <c r="AV142">
        <v>27287.780000000002</v>
      </c>
    </row>
    <row r="143" spans="13:48" ht="15.6" x14ac:dyDescent="0.3">
      <c r="M143">
        <f>YEAR(RecoleccionHuevo[[#This Row],[Fecha]])</f>
        <v>2019</v>
      </c>
      <c r="N143">
        <f>MONTH(RecoleccionHuevo[[#This Row],[Fecha]])</f>
        <v>1</v>
      </c>
      <c r="O143">
        <f>WEEKNUM(RecoleccionHuevo[[#This Row],[Fecha]],2)</f>
        <v>1</v>
      </c>
      <c r="P143" s="25">
        <v>43466</v>
      </c>
      <c r="Q143" t="s">
        <v>33</v>
      </c>
      <c r="R143" s="7">
        <v>362520</v>
      </c>
      <c r="S143" s="7">
        <v>24820.129999999997</v>
      </c>
      <c r="T143" s="7">
        <v>1007</v>
      </c>
      <c r="AE143">
        <f>YEAR(MH[[#This Row],[Fecha]])</f>
        <v>2019</v>
      </c>
      <c r="AF143">
        <f>MONTH(MH[[#This Row],[Fecha]])</f>
        <v>12</v>
      </c>
      <c r="AG143">
        <f>WEEKNUM(MH[[#This Row],[Fecha]],2)</f>
        <v>53</v>
      </c>
      <c r="AH143" s="6">
        <v>43830</v>
      </c>
      <c r="AI143" s="7" t="s">
        <v>63</v>
      </c>
      <c r="AJ143" s="7" t="s">
        <v>78</v>
      </c>
      <c r="AK143" s="7">
        <v>4</v>
      </c>
      <c r="AL143" s="7">
        <v>29233.279999999999</v>
      </c>
      <c r="AN143">
        <f>YEAR(FH[[#This Row],[Fecha]])</f>
        <v>2018</v>
      </c>
      <c r="AO143">
        <f>MONTH(FH[[#This Row],[Fecha]])</f>
        <v>10</v>
      </c>
      <c r="AP143">
        <f>WEEKNUM(FH[[#This Row],[Fecha]],2)</f>
        <v>40</v>
      </c>
      <c r="AQ143" s="25">
        <v>43374</v>
      </c>
      <c r="AR143" t="s">
        <v>132</v>
      </c>
      <c r="AS143" t="s">
        <v>74</v>
      </c>
      <c r="AT143" t="s">
        <v>129</v>
      </c>
      <c r="AU143">
        <v>57</v>
      </c>
      <c r="AV143">
        <v>19729.41</v>
      </c>
    </row>
    <row r="144" spans="13:48" ht="15.6" x14ac:dyDescent="0.3">
      <c r="M144">
        <f>YEAR(RecoleccionHuevo[[#This Row],[Fecha]])</f>
        <v>2019</v>
      </c>
      <c r="N144">
        <f>MONTH(RecoleccionHuevo[[#This Row],[Fecha]])</f>
        <v>2</v>
      </c>
      <c r="O144">
        <f>WEEKNUM(RecoleccionHuevo[[#This Row],[Fecha]],2)</f>
        <v>5</v>
      </c>
      <c r="P144" s="25">
        <v>43497</v>
      </c>
      <c r="Q144" t="s">
        <v>33</v>
      </c>
      <c r="R144" s="7">
        <v>328680</v>
      </c>
      <c r="S144" s="7">
        <v>22102.32</v>
      </c>
      <c r="T144" s="7">
        <v>913</v>
      </c>
      <c r="AE144" t="e">
        <f>YEAR(MH[[#This Row],[Fecha]])</f>
        <v>#VALUE!</v>
      </c>
      <c r="AF144" t="e">
        <f>MONTH(MH[[#This Row],[Fecha]])</f>
        <v>#VALUE!</v>
      </c>
      <c r="AG144" t="e">
        <f>WEEKNUM(MH[[#This Row],[Fecha]],2)</f>
        <v>#VALUE!</v>
      </c>
      <c r="AH144" s="6" t="s">
        <v>173</v>
      </c>
      <c r="AI144" s="7" t="s">
        <v>85</v>
      </c>
      <c r="AJ144" s="7" t="s">
        <v>86</v>
      </c>
      <c r="AK144" s="7">
        <v>15450</v>
      </c>
      <c r="AL144" s="7">
        <v>910777.5</v>
      </c>
      <c r="AN144">
        <f>YEAR(FH[[#This Row],[Fecha]])</f>
        <v>2018</v>
      </c>
      <c r="AO144">
        <f>MONTH(FH[[#This Row],[Fecha]])</f>
        <v>11</v>
      </c>
      <c r="AP144">
        <f>WEEKNUM(FH[[#This Row],[Fecha]],2)</f>
        <v>44</v>
      </c>
      <c r="AQ144" s="25">
        <v>43405</v>
      </c>
      <c r="AR144" t="s">
        <v>132</v>
      </c>
      <c r="AS144" t="s">
        <v>74</v>
      </c>
      <c r="AT144" t="s">
        <v>129</v>
      </c>
      <c r="AU144">
        <v>45</v>
      </c>
      <c r="AV144">
        <v>17703.849999999999</v>
      </c>
    </row>
    <row r="145" spans="13:48" ht="15.6" x14ac:dyDescent="0.3">
      <c r="M145">
        <f>YEAR(RecoleccionHuevo[[#This Row],[Fecha]])</f>
        <v>2019</v>
      </c>
      <c r="N145">
        <f>MONTH(RecoleccionHuevo[[#This Row],[Fecha]])</f>
        <v>3</v>
      </c>
      <c r="O145">
        <f>WEEKNUM(RecoleccionHuevo[[#This Row],[Fecha]],2)</f>
        <v>9</v>
      </c>
      <c r="P145" s="25">
        <v>43525</v>
      </c>
      <c r="Q145" t="s">
        <v>33</v>
      </c>
      <c r="R145" s="7">
        <v>348480</v>
      </c>
      <c r="S145" s="7">
        <v>23212.57</v>
      </c>
      <c r="T145" s="7">
        <v>968</v>
      </c>
      <c r="AE145">
        <f>YEAR(MH[[#This Row],[Fecha]])</f>
        <v>2019</v>
      </c>
      <c r="AF145">
        <f>MONTH(MH[[#This Row],[Fecha]])</f>
        <v>10</v>
      </c>
      <c r="AG145">
        <f>WEEKNUM(MH[[#This Row],[Fecha]],2)</f>
        <v>44</v>
      </c>
      <c r="AH145" s="6">
        <v>43769</v>
      </c>
      <c r="AI145" s="7" t="s">
        <v>85</v>
      </c>
      <c r="AJ145" s="7" t="s">
        <v>86</v>
      </c>
      <c r="AK145" s="7">
        <v>15300</v>
      </c>
      <c r="AL145" s="7">
        <v>957168</v>
      </c>
      <c r="AN145">
        <f>YEAR(FH[[#This Row],[Fecha]])</f>
        <v>2018</v>
      </c>
      <c r="AO145">
        <f>MONTH(FH[[#This Row],[Fecha]])</f>
        <v>12</v>
      </c>
      <c r="AP145">
        <f>WEEKNUM(FH[[#This Row],[Fecha]],2)</f>
        <v>48</v>
      </c>
      <c r="AQ145" s="25">
        <v>43435</v>
      </c>
      <c r="AR145" t="s">
        <v>132</v>
      </c>
      <c r="AS145" t="s">
        <v>74</v>
      </c>
      <c r="AT145" t="s">
        <v>129</v>
      </c>
      <c r="AU145">
        <v>52</v>
      </c>
      <c r="AV145">
        <v>26466.489999999998</v>
      </c>
    </row>
    <row r="146" spans="13:48" ht="15.6" x14ac:dyDescent="0.3">
      <c r="M146">
        <f>YEAR(RecoleccionHuevo[[#This Row],[Fecha]])</f>
        <v>2019</v>
      </c>
      <c r="N146">
        <f>MONTH(RecoleccionHuevo[[#This Row],[Fecha]])</f>
        <v>4</v>
      </c>
      <c r="O146">
        <f>WEEKNUM(RecoleccionHuevo[[#This Row],[Fecha]],2)</f>
        <v>14</v>
      </c>
      <c r="P146" s="25">
        <v>43556</v>
      </c>
      <c r="Q146" t="s">
        <v>33</v>
      </c>
      <c r="R146" s="7">
        <v>360720</v>
      </c>
      <c r="S146" s="7">
        <v>24182.260000000002</v>
      </c>
      <c r="T146" s="7">
        <v>1002</v>
      </c>
      <c r="AE146" t="e">
        <f>YEAR(MH[[#This Row],[Fecha]])</f>
        <v>#VALUE!</v>
      </c>
      <c r="AF146" t="e">
        <f>MONTH(MH[[#This Row],[Fecha]])</f>
        <v>#VALUE!</v>
      </c>
      <c r="AG146" t="e">
        <f>WEEKNUM(MH[[#This Row],[Fecha]],2)</f>
        <v>#VALUE!</v>
      </c>
      <c r="AH146" s="6" t="s">
        <v>172</v>
      </c>
      <c r="AI146" s="7" t="s">
        <v>85</v>
      </c>
      <c r="AJ146" s="7" t="s">
        <v>86</v>
      </c>
      <c r="AK146" s="7">
        <v>5000</v>
      </c>
      <c r="AL146" s="7">
        <v>423882.5</v>
      </c>
      <c r="AN146">
        <f>YEAR(FH[[#This Row],[Fecha]])</f>
        <v>2019</v>
      </c>
      <c r="AO146">
        <f>MONTH(FH[[#This Row],[Fecha]])</f>
        <v>1</v>
      </c>
      <c r="AP146">
        <f>WEEKNUM(FH[[#This Row],[Fecha]],2)</f>
        <v>1</v>
      </c>
      <c r="AQ146" s="25">
        <v>43466</v>
      </c>
      <c r="AR146" t="s">
        <v>132</v>
      </c>
      <c r="AS146" t="s">
        <v>74</v>
      </c>
      <c r="AT146" t="s">
        <v>129</v>
      </c>
      <c r="AU146">
        <v>44</v>
      </c>
      <c r="AV146">
        <v>28902.340000000004</v>
      </c>
    </row>
    <row r="147" spans="13:48" ht="15.6" x14ac:dyDescent="0.3">
      <c r="M147">
        <f>YEAR(RecoleccionHuevo[[#This Row],[Fecha]])</f>
        <v>2019</v>
      </c>
      <c r="N147">
        <f>MONTH(RecoleccionHuevo[[#This Row],[Fecha]])</f>
        <v>5</v>
      </c>
      <c r="O147">
        <f>WEEKNUM(RecoleccionHuevo[[#This Row],[Fecha]],2)</f>
        <v>18</v>
      </c>
      <c r="P147" s="25">
        <v>43586</v>
      </c>
      <c r="Q147" t="s">
        <v>33</v>
      </c>
      <c r="R147" s="7">
        <v>358200</v>
      </c>
      <c r="S147" s="7">
        <v>23805.180000000004</v>
      </c>
      <c r="T147" s="7">
        <v>995</v>
      </c>
      <c r="AE147">
        <f>YEAR(MH[[#This Row],[Fecha]])</f>
        <v>2020</v>
      </c>
      <c r="AF147">
        <f>MONTH(MH[[#This Row],[Fecha]])</f>
        <v>3</v>
      </c>
      <c r="AG147">
        <f>WEEKNUM(MH[[#This Row],[Fecha]],2)</f>
        <v>14</v>
      </c>
      <c r="AH147" s="6">
        <v>43921</v>
      </c>
      <c r="AI147" s="7" t="s">
        <v>63</v>
      </c>
      <c r="AJ147" s="7" t="s">
        <v>72</v>
      </c>
      <c r="AK147" s="7">
        <v>79</v>
      </c>
      <c r="AL147" s="7">
        <v>0</v>
      </c>
      <c r="AN147">
        <f>YEAR(FH[[#This Row],[Fecha]])</f>
        <v>2019</v>
      </c>
      <c r="AO147">
        <f>MONTH(FH[[#This Row],[Fecha]])</f>
        <v>2</v>
      </c>
      <c r="AP147">
        <f>WEEKNUM(FH[[#This Row],[Fecha]],2)</f>
        <v>5</v>
      </c>
      <c r="AQ147" s="25">
        <v>43497</v>
      </c>
      <c r="AR147" t="s">
        <v>132</v>
      </c>
      <c r="AS147" t="s">
        <v>74</v>
      </c>
      <c r="AT147" t="s">
        <v>129</v>
      </c>
      <c r="AU147">
        <v>44</v>
      </c>
      <c r="AV147">
        <v>35346.689999999995</v>
      </c>
    </row>
    <row r="148" spans="13:48" ht="15.6" x14ac:dyDescent="0.3">
      <c r="M148">
        <f>YEAR(RecoleccionHuevo[[#This Row],[Fecha]])</f>
        <v>2019</v>
      </c>
      <c r="N148">
        <f>MONTH(RecoleccionHuevo[[#This Row],[Fecha]])</f>
        <v>6</v>
      </c>
      <c r="O148">
        <f>WEEKNUM(RecoleccionHuevo[[#This Row],[Fecha]],2)</f>
        <v>22</v>
      </c>
      <c r="P148" s="25">
        <v>43617</v>
      </c>
      <c r="Q148" t="s">
        <v>33</v>
      </c>
      <c r="R148" s="7">
        <v>297000</v>
      </c>
      <c r="S148" s="7">
        <v>19387.839999999997</v>
      </c>
      <c r="T148" s="7">
        <v>825</v>
      </c>
      <c r="AE148">
        <f>YEAR(MH[[#This Row],[Fecha]])</f>
        <v>2020</v>
      </c>
      <c r="AF148">
        <f>MONTH(MH[[#This Row],[Fecha]])</f>
        <v>5</v>
      </c>
      <c r="AG148">
        <f>WEEKNUM(MH[[#This Row],[Fecha]],2)</f>
        <v>22</v>
      </c>
      <c r="AH148" s="6">
        <v>43982</v>
      </c>
      <c r="AI148" s="7" t="s">
        <v>63</v>
      </c>
      <c r="AJ148" s="7" t="s">
        <v>72</v>
      </c>
      <c r="AK148" s="7">
        <v>170</v>
      </c>
      <c r="AL148" s="7">
        <v>16.329999999999998</v>
      </c>
      <c r="AN148">
        <f>YEAR(FH[[#This Row],[Fecha]])</f>
        <v>2019</v>
      </c>
      <c r="AO148">
        <f>MONTH(FH[[#This Row],[Fecha]])</f>
        <v>3</v>
      </c>
      <c r="AP148">
        <f>WEEKNUM(FH[[#This Row],[Fecha]],2)</f>
        <v>9</v>
      </c>
      <c r="AQ148" s="25">
        <v>43525</v>
      </c>
      <c r="AR148" t="s">
        <v>132</v>
      </c>
      <c r="AS148" t="s">
        <v>74</v>
      </c>
      <c r="AT148" t="s">
        <v>129</v>
      </c>
      <c r="AU148">
        <v>43</v>
      </c>
      <c r="AV148">
        <v>32913.61</v>
      </c>
    </row>
    <row r="149" spans="13:48" ht="15.6" x14ac:dyDescent="0.3">
      <c r="M149">
        <f>YEAR(RecoleccionHuevo[[#This Row],[Fecha]])</f>
        <v>2019</v>
      </c>
      <c r="N149">
        <f>MONTH(RecoleccionHuevo[[#This Row],[Fecha]])</f>
        <v>7</v>
      </c>
      <c r="O149">
        <f>WEEKNUM(RecoleccionHuevo[[#This Row],[Fecha]],2)</f>
        <v>27</v>
      </c>
      <c r="P149" s="25">
        <v>43647</v>
      </c>
      <c r="Q149" t="s">
        <v>33</v>
      </c>
      <c r="R149" s="7">
        <v>312480</v>
      </c>
      <c r="S149" s="7">
        <v>20514.089999999997</v>
      </c>
      <c r="T149" s="7">
        <v>868</v>
      </c>
      <c r="AE149" t="e">
        <f>YEAR(MH[[#This Row],[Fecha]])</f>
        <v>#VALUE!</v>
      </c>
      <c r="AF149" t="e">
        <f>MONTH(MH[[#This Row],[Fecha]])</f>
        <v>#VALUE!</v>
      </c>
      <c r="AG149" t="e">
        <f>WEEKNUM(MH[[#This Row],[Fecha]],2)</f>
        <v>#VALUE!</v>
      </c>
      <c r="AH149" s="6" t="s">
        <v>178</v>
      </c>
      <c r="AI149" s="7" t="s">
        <v>63</v>
      </c>
      <c r="AJ149" s="7" t="s">
        <v>72</v>
      </c>
      <c r="AK149" s="7">
        <v>198</v>
      </c>
      <c r="AL149" s="7">
        <v>0</v>
      </c>
      <c r="AN149">
        <f>YEAR(FH[[#This Row],[Fecha]])</f>
        <v>2019</v>
      </c>
      <c r="AO149">
        <f>MONTH(FH[[#This Row],[Fecha]])</f>
        <v>4</v>
      </c>
      <c r="AP149">
        <f>WEEKNUM(FH[[#This Row],[Fecha]],2)</f>
        <v>14</v>
      </c>
      <c r="AQ149" s="25">
        <v>43556</v>
      </c>
      <c r="AR149" t="s">
        <v>132</v>
      </c>
      <c r="AS149" t="s">
        <v>74</v>
      </c>
      <c r="AT149" t="s">
        <v>129</v>
      </c>
      <c r="AU149">
        <v>30</v>
      </c>
      <c r="AV149">
        <v>23829.690000000002</v>
      </c>
    </row>
    <row r="150" spans="13:48" ht="15.6" x14ac:dyDescent="0.3">
      <c r="M150">
        <f>YEAR(RecoleccionHuevo[[#This Row],[Fecha]])</f>
        <v>2019</v>
      </c>
      <c r="N150">
        <f>MONTH(RecoleccionHuevo[[#This Row],[Fecha]])</f>
        <v>8</v>
      </c>
      <c r="O150">
        <f>WEEKNUM(RecoleccionHuevo[[#This Row],[Fecha]],2)</f>
        <v>31</v>
      </c>
      <c r="P150" s="25">
        <v>43678</v>
      </c>
      <c r="Q150" t="s">
        <v>33</v>
      </c>
      <c r="R150" s="7">
        <v>324720</v>
      </c>
      <c r="S150" s="7">
        <v>21055.049999999992</v>
      </c>
      <c r="T150" s="7">
        <v>902</v>
      </c>
      <c r="AE150">
        <f>YEAR(MH[[#This Row],[Fecha]])</f>
        <v>2020</v>
      </c>
      <c r="AF150">
        <f>MONTH(MH[[#This Row],[Fecha]])</f>
        <v>7</v>
      </c>
      <c r="AG150">
        <f>WEEKNUM(MH[[#This Row],[Fecha]],2)</f>
        <v>31</v>
      </c>
      <c r="AH150" s="6">
        <v>44043</v>
      </c>
      <c r="AI150" s="7" t="s">
        <v>63</v>
      </c>
      <c r="AJ150" s="7" t="s">
        <v>72</v>
      </c>
      <c r="AK150" s="7">
        <v>12273</v>
      </c>
      <c r="AL150" s="7">
        <v>1.2E-2</v>
      </c>
      <c r="AN150">
        <f>YEAR(FH[[#This Row],[Fecha]])</f>
        <v>2019</v>
      </c>
      <c r="AO150">
        <f>MONTH(FH[[#This Row],[Fecha]])</f>
        <v>5</v>
      </c>
      <c r="AP150">
        <f>WEEKNUM(FH[[#This Row],[Fecha]],2)</f>
        <v>18</v>
      </c>
      <c r="AQ150" s="25">
        <v>43586</v>
      </c>
      <c r="AR150" t="s">
        <v>132</v>
      </c>
      <c r="AS150" t="s">
        <v>74</v>
      </c>
      <c r="AT150" t="s">
        <v>129</v>
      </c>
      <c r="AU150">
        <v>30</v>
      </c>
      <c r="AV150">
        <v>22511.41</v>
      </c>
    </row>
    <row r="151" spans="13:48" ht="15.6" x14ac:dyDescent="0.3">
      <c r="M151">
        <f>YEAR(RecoleccionHuevo[[#This Row],[Fecha]])</f>
        <v>2019</v>
      </c>
      <c r="N151">
        <f>MONTH(RecoleccionHuevo[[#This Row],[Fecha]])</f>
        <v>9</v>
      </c>
      <c r="O151">
        <f>WEEKNUM(RecoleccionHuevo[[#This Row],[Fecha]],2)</f>
        <v>35</v>
      </c>
      <c r="P151" s="25">
        <v>43709</v>
      </c>
      <c r="Q151" t="s">
        <v>33</v>
      </c>
      <c r="R151" s="7">
        <v>259920</v>
      </c>
      <c r="S151" s="7">
        <v>16707.380000000005</v>
      </c>
      <c r="T151" s="7">
        <v>722</v>
      </c>
      <c r="AE151">
        <f>YEAR(MH[[#This Row],[Fecha]])</f>
        <v>2020</v>
      </c>
      <c r="AF151">
        <f>MONTH(MH[[#This Row],[Fecha]])</f>
        <v>8</v>
      </c>
      <c r="AG151">
        <f>WEEKNUM(MH[[#This Row],[Fecha]],2)</f>
        <v>36</v>
      </c>
      <c r="AH151" s="6">
        <v>44074</v>
      </c>
      <c r="AI151" s="7" t="s">
        <v>63</v>
      </c>
      <c r="AJ151" s="7" t="s">
        <v>72</v>
      </c>
      <c r="AK151" s="7">
        <v>26</v>
      </c>
      <c r="AL151" s="7">
        <v>0</v>
      </c>
      <c r="AN151">
        <f>YEAR(FH[[#This Row],[Fecha]])</f>
        <v>2019</v>
      </c>
      <c r="AO151">
        <f>MONTH(FH[[#This Row],[Fecha]])</f>
        <v>6</v>
      </c>
      <c r="AP151">
        <f>WEEKNUM(FH[[#This Row],[Fecha]],2)</f>
        <v>22</v>
      </c>
      <c r="AQ151" s="25">
        <v>43617</v>
      </c>
      <c r="AR151" t="s">
        <v>132</v>
      </c>
      <c r="AS151" t="s">
        <v>74</v>
      </c>
      <c r="AT151" t="s">
        <v>129</v>
      </c>
      <c r="AU151">
        <v>35</v>
      </c>
      <c r="AV151">
        <v>28466.579999999998</v>
      </c>
    </row>
    <row r="152" spans="13:48" ht="15.6" x14ac:dyDescent="0.3">
      <c r="M152">
        <f>YEAR(RecoleccionHuevo[[#This Row],[Fecha]])</f>
        <v>2019</v>
      </c>
      <c r="N152">
        <f>MONTH(RecoleccionHuevo[[#This Row],[Fecha]])</f>
        <v>10</v>
      </c>
      <c r="O152">
        <f>WEEKNUM(RecoleccionHuevo[[#This Row],[Fecha]],2)</f>
        <v>40</v>
      </c>
      <c r="P152" s="25">
        <v>43739</v>
      </c>
      <c r="Q152" t="s">
        <v>33</v>
      </c>
      <c r="R152" s="7">
        <v>265680</v>
      </c>
      <c r="S152" s="7">
        <v>17471.370000000003</v>
      </c>
      <c r="T152" s="7">
        <v>738</v>
      </c>
      <c r="AE152" t="e">
        <f>YEAR(MH[[#This Row],[Fecha]])</f>
        <v>#VALUE!</v>
      </c>
      <c r="AF152" t="e">
        <f>MONTH(MH[[#This Row],[Fecha]])</f>
        <v>#VALUE!</v>
      </c>
      <c r="AG152" t="e">
        <f>WEEKNUM(MH[[#This Row],[Fecha]],2)</f>
        <v>#VALUE!</v>
      </c>
      <c r="AH152" s="6" t="s">
        <v>179</v>
      </c>
      <c r="AI152" s="7" t="s">
        <v>63</v>
      </c>
      <c r="AJ152" s="7" t="s">
        <v>72</v>
      </c>
      <c r="AK152" s="7">
        <v>54</v>
      </c>
      <c r="AL152" s="7">
        <v>17386.73</v>
      </c>
      <c r="AN152">
        <f>YEAR(FH[[#This Row],[Fecha]])</f>
        <v>2019</v>
      </c>
      <c r="AO152">
        <f>MONTH(FH[[#This Row],[Fecha]])</f>
        <v>7</v>
      </c>
      <c r="AP152">
        <f>WEEKNUM(FH[[#This Row],[Fecha]],2)</f>
        <v>27</v>
      </c>
      <c r="AQ152" s="25">
        <v>43647</v>
      </c>
      <c r="AR152" t="s">
        <v>132</v>
      </c>
      <c r="AS152" t="s">
        <v>74</v>
      </c>
      <c r="AT152" t="s">
        <v>129</v>
      </c>
      <c r="AU152">
        <v>45</v>
      </c>
      <c r="AV152">
        <v>17385.78</v>
      </c>
    </row>
    <row r="153" spans="13:48" ht="15.6" x14ac:dyDescent="0.3">
      <c r="M153">
        <f>YEAR(RecoleccionHuevo[[#This Row],[Fecha]])</f>
        <v>2019</v>
      </c>
      <c r="N153">
        <f>MONTH(RecoleccionHuevo[[#This Row],[Fecha]])</f>
        <v>11</v>
      </c>
      <c r="O153">
        <f>WEEKNUM(RecoleccionHuevo[[#This Row],[Fecha]],2)</f>
        <v>44</v>
      </c>
      <c r="P153" s="25">
        <v>43770</v>
      </c>
      <c r="Q153" t="s">
        <v>33</v>
      </c>
      <c r="R153" s="7">
        <v>247680</v>
      </c>
      <c r="S153" s="7">
        <v>16283.080000000002</v>
      </c>
      <c r="T153" s="7">
        <v>688</v>
      </c>
      <c r="AE153">
        <f>YEAR(MH[[#This Row],[Fecha]])</f>
        <v>2020</v>
      </c>
      <c r="AF153">
        <f>MONTH(MH[[#This Row],[Fecha]])</f>
        <v>10</v>
      </c>
      <c r="AG153">
        <f>WEEKNUM(MH[[#This Row],[Fecha]],2)</f>
        <v>44</v>
      </c>
      <c r="AH153" s="6">
        <v>44135</v>
      </c>
      <c r="AI153" s="7" t="s">
        <v>63</v>
      </c>
      <c r="AJ153" s="7" t="s">
        <v>72</v>
      </c>
      <c r="AK153" s="7">
        <v>64</v>
      </c>
      <c r="AL153" s="7">
        <v>64546.92</v>
      </c>
      <c r="AN153">
        <f>YEAR(FH[[#This Row],[Fecha]])</f>
        <v>2019</v>
      </c>
      <c r="AO153">
        <f>MONTH(FH[[#This Row],[Fecha]])</f>
        <v>8</v>
      </c>
      <c r="AP153">
        <f>WEEKNUM(FH[[#This Row],[Fecha]],2)</f>
        <v>31</v>
      </c>
      <c r="AQ153" s="25">
        <v>43678</v>
      </c>
      <c r="AR153" t="s">
        <v>132</v>
      </c>
      <c r="AS153" t="s">
        <v>74</v>
      </c>
      <c r="AT153" t="s">
        <v>129</v>
      </c>
      <c r="AU153">
        <v>39</v>
      </c>
      <c r="AV153">
        <v>10716.64</v>
      </c>
    </row>
    <row r="154" spans="13:48" ht="15.6" x14ac:dyDescent="0.3">
      <c r="M154">
        <f>YEAR(RecoleccionHuevo[[#This Row],[Fecha]])</f>
        <v>2019</v>
      </c>
      <c r="N154">
        <f>MONTH(RecoleccionHuevo[[#This Row],[Fecha]])</f>
        <v>1</v>
      </c>
      <c r="O154">
        <f>WEEKNUM(RecoleccionHuevo[[#This Row],[Fecha]],2)</f>
        <v>1</v>
      </c>
      <c r="P154" s="25">
        <v>43466</v>
      </c>
      <c r="Q154" t="s">
        <v>34</v>
      </c>
      <c r="R154" s="7">
        <v>387360</v>
      </c>
      <c r="S154" s="7">
        <v>24730.610000000004</v>
      </c>
      <c r="T154" s="7">
        <v>1076</v>
      </c>
      <c r="AE154" t="e">
        <f>YEAR(MH[[#This Row],[Fecha]])</f>
        <v>#VALUE!</v>
      </c>
      <c r="AF154" t="e">
        <f>MONTH(MH[[#This Row],[Fecha]])</f>
        <v>#VALUE!</v>
      </c>
      <c r="AG154" t="e">
        <f>WEEKNUM(MH[[#This Row],[Fecha]],2)</f>
        <v>#VALUE!</v>
      </c>
      <c r="AH154" s="6" t="s">
        <v>180</v>
      </c>
      <c r="AI154" s="7" t="s">
        <v>63</v>
      </c>
      <c r="AJ154" s="7" t="s">
        <v>72</v>
      </c>
      <c r="AK154" s="7">
        <v>74</v>
      </c>
      <c r="AL154" s="7">
        <v>64546.92</v>
      </c>
      <c r="AN154">
        <f>YEAR(FH[[#This Row],[Fecha]])</f>
        <v>2019</v>
      </c>
      <c r="AO154">
        <f>MONTH(FH[[#This Row],[Fecha]])</f>
        <v>9</v>
      </c>
      <c r="AP154">
        <f>WEEKNUM(FH[[#This Row],[Fecha]],2)</f>
        <v>35</v>
      </c>
      <c r="AQ154" s="25">
        <v>43709</v>
      </c>
      <c r="AR154" t="s">
        <v>132</v>
      </c>
      <c r="AS154" t="s">
        <v>74</v>
      </c>
      <c r="AT154" t="s">
        <v>129</v>
      </c>
      <c r="AU154">
        <v>30</v>
      </c>
      <c r="AV154">
        <v>11591.51</v>
      </c>
    </row>
    <row r="155" spans="13:48" ht="15.6" x14ac:dyDescent="0.3">
      <c r="M155">
        <f>YEAR(RecoleccionHuevo[[#This Row],[Fecha]])</f>
        <v>2019</v>
      </c>
      <c r="N155">
        <f>MONTH(RecoleccionHuevo[[#This Row],[Fecha]])</f>
        <v>2</v>
      </c>
      <c r="O155">
        <f>WEEKNUM(RecoleccionHuevo[[#This Row],[Fecha]],2)</f>
        <v>5</v>
      </c>
      <c r="P155" s="25">
        <v>43497</v>
      </c>
      <c r="Q155" t="s">
        <v>34</v>
      </c>
      <c r="R155" s="7">
        <v>352440</v>
      </c>
      <c r="S155" s="7">
        <v>22607.89</v>
      </c>
      <c r="T155" s="7">
        <v>979</v>
      </c>
      <c r="AE155">
        <f>YEAR(MH[[#This Row],[Fecha]])</f>
        <v>2020</v>
      </c>
      <c r="AF155">
        <f>MONTH(MH[[#This Row],[Fecha]])</f>
        <v>12</v>
      </c>
      <c r="AG155">
        <f>WEEKNUM(MH[[#This Row],[Fecha]],2)</f>
        <v>53</v>
      </c>
      <c r="AH155" s="6">
        <v>44196</v>
      </c>
      <c r="AI155" s="7" t="s">
        <v>63</v>
      </c>
      <c r="AJ155" s="7" t="s">
        <v>72</v>
      </c>
      <c r="AK155" s="7">
        <v>69</v>
      </c>
      <c r="AL155" s="7">
        <v>86933.65</v>
      </c>
      <c r="AN155">
        <f>YEAR(FH[[#This Row],[Fecha]])</f>
        <v>2019</v>
      </c>
      <c r="AO155">
        <f>MONTH(FH[[#This Row],[Fecha]])</f>
        <v>10</v>
      </c>
      <c r="AP155">
        <f>WEEKNUM(FH[[#This Row],[Fecha]],2)</f>
        <v>40</v>
      </c>
      <c r="AQ155" s="25">
        <v>43739</v>
      </c>
      <c r="AR155" t="s">
        <v>132</v>
      </c>
      <c r="AS155" t="s">
        <v>74</v>
      </c>
      <c r="AT155" t="s">
        <v>129</v>
      </c>
      <c r="AU155">
        <v>48</v>
      </c>
      <c r="AV155">
        <v>17858.129999999997</v>
      </c>
    </row>
    <row r="156" spans="13:48" ht="15.6" x14ac:dyDescent="0.3">
      <c r="M156">
        <f>YEAR(RecoleccionHuevo[[#This Row],[Fecha]])</f>
        <v>2019</v>
      </c>
      <c r="N156">
        <f>MONTH(RecoleccionHuevo[[#This Row],[Fecha]])</f>
        <v>3</v>
      </c>
      <c r="O156">
        <f>WEEKNUM(RecoleccionHuevo[[#This Row],[Fecha]],2)</f>
        <v>9</v>
      </c>
      <c r="P156" s="25">
        <v>43525</v>
      </c>
      <c r="Q156" t="s">
        <v>34</v>
      </c>
      <c r="R156" s="7">
        <v>349560</v>
      </c>
      <c r="S156" s="7">
        <v>21916.409999999996</v>
      </c>
      <c r="T156" s="7">
        <v>971</v>
      </c>
      <c r="AE156">
        <f>YEAR(MH[[#This Row],[Fecha]])</f>
        <v>2020</v>
      </c>
      <c r="AF156">
        <f>MONTH(MH[[#This Row],[Fecha]])</f>
        <v>1</v>
      </c>
      <c r="AG156">
        <f>WEEKNUM(MH[[#This Row],[Fecha]],2)</f>
        <v>5</v>
      </c>
      <c r="AH156" s="6">
        <v>43861</v>
      </c>
      <c r="AI156" s="7" t="s">
        <v>63</v>
      </c>
      <c r="AJ156" s="7" t="s">
        <v>73</v>
      </c>
      <c r="AK156" s="7">
        <v>142</v>
      </c>
      <c r="AL156" s="7">
        <v>45685.919999999998</v>
      </c>
      <c r="AN156">
        <f>YEAR(FH[[#This Row],[Fecha]])</f>
        <v>2019</v>
      </c>
      <c r="AO156">
        <f>MONTH(FH[[#This Row],[Fecha]])</f>
        <v>11</v>
      </c>
      <c r="AP156">
        <f>WEEKNUM(FH[[#This Row],[Fecha]],2)</f>
        <v>44</v>
      </c>
      <c r="AQ156" s="25">
        <v>43770</v>
      </c>
      <c r="AR156" t="s">
        <v>132</v>
      </c>
      <c r="AS156" t="s">
        <v>74</v>
      </c>
      <c r="AT156" t="s">
        <v>129</v>
      </c>
      <c r="AU156">
        <v>32</v>
      </c>
      <c r="AV156">
        <v>9920.8100000000013</v>
      </c>
    </row>
    <row r="157" spans="13:48" ht="15.6" x14ac:dyDescent="0.3">
      <c r="M157">
        <f>YEAR(RecoleccionHuevo[[#This Row],[Fecha]])</f>
        <v>2019</v>
      </c>
      <c r="N157">
        <f>MONTH(RecoleccionHuevo[[#This Row],[Fecha]])</f>
        <v>4</v>
      </c>
      <c r="O157">
        <f>WEEKNUM(RecoleccionHuevo[[#This Row],[Fecha]],2)</f>
        <v>14</v>
      </c>
      <c r="P157" s="25">
        <v>43556</v>
      </c>
      <c r="Q157" t="s">
        <v>34</v>
      </c>
      <c r="R157" s="7">
        <v>30600</v>
      </c>
      <c r="S157" s="7">
        <v>1783.3100000000002</v>
      </c>
      <c r="T157" s="7">
        <v>85</v>
      </c>
      <c r="AE157">
        <f>YEAR(MH[[#This Row],[Fecha]])</f>
        <v>2020</v>
      </c>
      <c r="AF157">
        <f>MONTH(MH[[#This Row],[Fecha]])</f>
        <v>3</v>
      </c>
      <c r="AG157">
        <f>WEEKNUM(MH[[#This Row],[Fecha]],2)</f>
        <v>14</v>
      </c>
      <c r="AH157" s="6">
        <v>43921</v>
      </c>
      <c r="AI157" s="7" t="s">
        <v>63</v>
      </c>
      <c r="AJ157" s="7" t="s">
        <v>73</v>
      </c>
      <c r="AK157" s="7">
        <v>88</v>
      </c>
      <c r="AL157" s="7">
        <v>0</v>
      </c>
      <c r="AN157">
        <f>YEAR(FH[[#This Row],[Fecha]])</f>
        <v>2019</v>
      </c>
      <c r="AO157">
        <f>MONTH(FH[[#This Row],[Fecha]])</f>
        <v>12</v>
      </c>
      <c r="AP157">
        <f>WEEKNUM(FH[[#This Row],[Fecha]],2)</f>
        <v>48</v>
      </c>
      <c r="AQ157" s="25">
        <v>43800</v>
      </c>
      <c r="AR157" t="s">
        <v>132</v>
      </c>
      <c r="AS157" t="s">
        <v>74</v>
      </c>
      <c r="AT157" t="s">
        <v>129</v>
      </c>
      <c r="AU157">
        <v>33</v>
      </c>
      <c r="AV157">
        <v>4713.97</v>
      </c>
    </row>
    <row r="158" spans="13:48" ht="15.6" x14ac:dyDescent="0.3">
      <c r="M158">
        <f>YEAR(RecoleccionHuevo[[#This Row],[Fecha]])</f>
        <v>2019</v>
      </c>
      <c r="N158">
        <f>MONTH(RecoleccionHuevo[[#This Row],[Fecha]])</f>
        <v>5</v>
      </c>
      <c r="O158">
        <f>WEEKNUM(RecoleccionHuevo[[#This Row],[Fecha]],2)</f>
        <v>18</v>
      </c>
      <c r="P158" s="25">
        <v>43586</v>
      </c>
      <c r="Q158" t="s">
        <v>34</v>
      </c>
      <c r="R158" s="7">
        <v>251640</v>
      </c>
      <c r="S158" s="7">
        <v>15547.470000000003</v>
      </c>
      <c r="T158" s="7">
        <v>699</v>
      </c>
      <c r="AE158">
        <f>YEAR(MH[[#This Row],[Fecha]])</f>
        <v>2020</v>
      </c>
      <c r="AF158">
        <f>MONTH(MH[[#This Row],[Fecha]])</f>
        <v>5</v>
      </c>
      <c r="AG158">
        <f>WEEKNUM(MH[[#This Row],[Fecha]],2)</f>
        <v>22</v>
      </c>
      <c r="AH158" s="6">
        <v>43982</v>
      </c>
      <c r="AI158" s="7" t="s">
        <v>63</v>
      </c>
      <c r="AJ158" s="7" t="s">
        <v>73</v>
      </c>
      <c r="AK158" s="7">
        <v>189</v>
      </c>
      <c r="AL158" s="7">
        <v>15228.36</v>
      </c>
      <c r="AN158">
        <f>YEAR(FH[[#This Row],[Fecha]])</f>
        <v>2020</v>
      </c>
      <c r="AO158">
        <f>MONTH(FH[[#This Row],[Fecha]])</f>
        <v>1</v>
      </c>
      <c r="AP158">
        <f>WEEKNUM(FH[[#This Row],[Fecha]],2)</f>
        <v>1</v>
      </c>
      <c r="AQ158" s="25">
        <v>43831</v>
      </c>
      <c r="AR158" t="s">
        <v>132</v>
      </c>
      <c r="AS158" t="s">
        <v>74</v>
      </c>
      <c r="AT158" t="s">
        <v>129</v>
      </c>
      <c r="AU158">
        <v>41</v>
      </c>
      <c r="AV158">
        <v>4562.9699999999993</v>
      </c>
    </row>
    <row r="159" spans="13:48" ht="15.6" x14ac:dyDescent="0.3">
      <c r="M159">
        <f>YEAR(RecoleccionHuevo[[#This Row],[Fecha]])</f>
        <v>2019</v>
      </c>
      <c r="N159">
        <f>MONTH(RecoleccionHuevo[[#This Row],[Fecha]])</f>
        <v>6</v>
      </c>
      <c r="O159">
        <f>WEEKNUM(RecoleccionHuevo[[#This Row],[Fecha]],2)</f>
        <v>22</v>
      </c>
      <c r="P159" s="25">
        <v>43617</v>
      </c>
      <c r="Q159" t="s">
        <v>34</v>
      </c>
      <c r="R159" s="7">
        <v>293040</v>
      </c>
      <c r="S159" s="7">
        <v>18181.95</v>
      </c>
      <c r="T159" s="7">
        <v>814</v>
      </c>
      <c r="AE159" t="e">
        <f>YEAR(MH[[#This Row],[Fecha]])</f>
        <v>#VALUE!</v>
      </c>
      <c r="AF159" t="e">
        <f>MONTH(MH[[#This Row],[Fecha]])</f>
        <v>#VALUE!</v>
      </c>
      <c r="AG159" t="e">
        <f>WEEKNUM(MH[[#This Row],[Fecha]],2)</f>
        <v>#VALUE!</v>
      </c>
      <c r="AH159" s="6" t="s">
        <v>178</v>
      </c>
      <c r="AI159" s="7" t="s">
        <v>63</v>
      </c>
      <c r="AJ159" s="7" t="s">
        <v>73</v>
      </c>
      <c r="AK159" s="7">
        <v>181</v>
      </c>
      <c r="AL159" s="7">
        <v>0</v>
      </c>
      <c r="AN159">
        <f>YEAR(FH[[#This Row],[Fecha]])</f>
        <v>2020</v>
      </c>
      <c r="AO159">
        <f>MONTH(FH[[#This Row],[Fecha]])</f>
        <v>3</v>
      </c>
      <c r="AP159">
        <f>WEEKNUM(FH[[#This Row],[Fecha]],2)</f>
        <v>9</v>
      </c>
      <c r="AQ159" s="25">
        <v>43891</v>
      </c>
      <c r="AR159" t="s">
        <v>132</v>
      </c>
      <c r="AS159" t="s">
        <v>74</v>
      </c>
      <c r="AT159" t="s">
        <v>129</v>
      </c>
      <c r="AU159">
        <v>12</v>
      </c>
      <c r="AV159">
        <v>436.13</v>
      </c>
    </row>
    <row r="160" spans="13:48" ht="15.6" x14ac:dyDescent="0.3">
      <c r="M160">
        <f>YEAR(RecoleccionHuevo[[#This Row],[Fecha]])</f>
        <v>2019</v>
      </c>
      <c r="N160">
        <f>MONTH(RecoleccionHuevo[[#This Row],[Fecha]])</f>
        <v>7</v>
      </c>
      <c r="O160">
        <f>WEEKNUM(RecoleccionHuevo[[#This Row],[Fecha]],2)</f>
        <v>27</v>
      </c>
      <c r="P160" s="25">
        <v>43647</v>
      </c>
      <c r="Q160" t="s">
        <v>34</v>
      </c>
      <c r="R160" s="7">
        <v>343800</v>
      </c>
      <c r="S160" s="7">
        <v>21901.319999999992</v>
      </c>
      <c r="T160" s="7">
        <v>955</v>
      </c>
      <c r="AE160">
        <f>YEAR(MH[[#This Row],[Fecha]])</f>
        <v>2020</v>
      </c>
      <c r="AF160">
        <f>MONTH(MH[[#This Row],[Fecha]])</f>
        <v>7</v>
      </c>
      <c r="AG160">
        <f>WEEKNUM(MH[[#This Row],[Fecha]],2)</f>
        <v>31</v>
      </c>
      <c r="AH160" s="6">
        <v>44043</v>
      </c>
      <c r="AI160" s="7" t="s">
        <v>63</v>
      </c>
      <c r="AJ160" s="7" t="s">
        <v>73</v>
      </c>
      <c r="AK160" s="7">
        <v>282</v>
      </c>
      <c r="AL160" s="7">
        <v>0</v>
      </c>
      <c r="AN160">
        <f>YEAR(FH[[#This Row],[Fecha]])</f>
        <v>2018</v>
      </c>
      <c r="AO160">
        <f>MONTH(FH[[#This Row],[Fecha]])</f>
        <v>1</v>
      </c>
      <c r="AP160">
        <f>WEEKNUM(FH[[#This Row],[Fecha]],2)</f>
        <v>1</v>
      </c>
      <c r="AQ160" s="25">
        <v>43101</v>
      </c>
      <c r="AR160" t="s">
        <v>132</v>
      </c>
      <c r="AS160" t="s">
        <v>78</v>
      </c>
      <c r="AT160" t="s">
        <v>129</v>
      </c>
      <c r="AU160">
        <v>19</v>
      </c>
      <c r="AV160">
        <v>4331.42</v>
      </c>
    </row>
    <row r="161" spans="13:48" ht="15.6" x14ac:dyDescent="0.3">
      <c r="M161">
        <f>YEAR(RecoleccionHuevo[[#This Row],[Fecha]])</f>
        <v>2019</v>
      </c>
      <c r="N161">
        <f>MONTH(RecoleccionHuevo[[#This Row],[Fecha]])</f>
        <v>8</v>
      </c>
      <c r="O161">
        <f>WEEKNUM(RecoleccionHuevo[[#This Row],[Fecha]],2)</f>
        <v>31</v>
      </c>
      <c r="P161" s="25">
        <v>43678</v>
      </c>
      <c r="Q161" t="s">
        <v>34</v>
      </c>
      <c r="R161" s="7">
        <v>367560</v>
      </c>
      <c r="S161" s="7">
        <v>23151.190000000002</v>
      </c>
      <c r="T161" s="7">
        <v>1021</v>
      </c>
      <c r="AE161">
        <f>YEAR(MH[[#This Row],[Fecha]])</f>
        <v>2020</v>
      </c>
      <c r="AF161">
        <f>MONTH(MH[[#This Row],[Fecha]])</f>
        <v>8</v>
      </c>
      <c r="AG161">
        <f>WEEKNUM(MH[[#This Row],[Fecha]],2)</f>
        <v>36</v>
      </c>
      <c r="AH161" s="6">
        <v>44074</v>
      </c>
      <c r="AI161" s="7" t="s">
        <v>63</v>
      </c>
      <c r="AJ161" s="7" t="s">
        <v>73</v>
      </c>
      <c r="AK161" s="7">
        <v>365</v>
      </c>
      <c r="AL161" s="7">
        <v>0</v>
      </c>
      <c r="AN161">
        <f>YEAR(FH[[#This Row],[Fecha]])</f>
        <v>2018</v>
      </c>
      <c r="AO161">
        <f>MONTH(FH[[#This Row],[Fecha]])</f>
        <v>2</v>
      </c>
      <c r="AP161">
        <f>WEEKNUM(FH[[#This Row],[Fecha]],2)</f>
        <v>5</v>
      </c>
      <c r="AQ161" s="25">
        <v>43132</v>
      </c>
      <c r="AR161" t="s">
        <v>132</v>
      </c>
      <c r="AS161" t="s">
        <v>78</v>
      </c>
      <c r="AT161" t="s">
        <v>129</v>
      </c>
      <c r="AU161">
        <v>14</v>
      </c>
      <c r="AV161">
        <v>4183.3999999999996</v>
      </c>
    </row>
    <row r="162" spans="13:48" ht="15.6" x14ac:dyDescent="0.3">
      <c r="M162">
        <f>YEAR(RecoleccionHuevo[[#This Row],[Fecha]])</f>
        <v>2019</v>
      </c>
      <c r="N162">
        <f>MONTH(RecoleccionHuevo[[#This Row],[Fecha]])</f>
        <v>9</v>
      </c>
      <c r="O162">
        <f>WEEKNUM(RecoleccionHuevo[[#This Row],[Fecha]],2)</f>
        <v>35</v>
      </c>
      <c r="P162" s="25">
        <v>43709</v>
      </c>
      <c r="Q162" t="s">
        <v>34</v>
      </c>
      <c r="R162" s="7">
        <v>297000</v>
      </c>
      <c r="S162" s="7">
        <v>18551.099999999999</v>
      </c>
      <c r="T162" s="7">
        <v>825</v>
      </c>
      <c r="AE162" t="e">
        <f>YEAR(MH[[#This Row],[Fecha]])</f>
        <v>#VALUE!</v>
      </c>
      <c r="AF162" t="e">
        <f>MONTH(MH[[#This Row],[Fecha]])</f>
        <v>#VALUE!</v>
      </c>
      <c r="AG162" t="e">
        <f>WEEKNUM(MH[[#This Row],[Fecha]],2)</f>
        <v>#VALUE!</v>
      </c>
      <c r="AH162" s="6" t="s">
        <v>179</v>
      </c>
      <c r="AI162" s="7" t="s">
        <v>63</v>
      </c>
      <c r="AJ162" s="7" t="s">
        <v>73</v>
      </c>
      <c r="AK162" s="7">
        <v>383</v>
      </c>
      <c r="AL162" s="7">
        <v>0</v>
      </c>
      <c r="AN162">
        <f>YEAR(FH[[#This Row],[Fecha]])</f>
        <v>2018</v>
      </c>
      <c r="AO162">
        <f>MONTH(FH[[#This Row],[Fecha]])</f>
        <v>3</v>
      </c>
      <c r="AP162">
        <f>WEEKNUM(FH[[#This Row],[Fecha]],2)</f>
        <v>9</v>
      </c>
      <c r="AQ162" s="25">
        <v>43160</v>
      </c>
      <c r="AR162" t="s">
        <v>132</v>
      </c>
      <c r="AS162" t="s">
        <v>78</v>
      </c>
      <c r="AT162" t="s">
        <v>129</v>
      </c>
      <c r="AU162">
        <v>6</v>
      </c>
      <c r="AV162">
        <v>1620.51</v>
      </c>
    </row>
    <row r="163" spans="13:48" ht="15.6" x14ac:dyDescent="0.3">
      <c r="M163">
        <f>YEAR(RecoleccionHuevo[[#This Row],[Fecha]])</f>
        <v>2019</v>
      </c>
      <c r="N163">
        <f>MONTH(RecoleccionHuevo[[#This Row],[Fecha]])</f>
        <v>10</v>
      </c>
      <c r="O163">
        <f>WEEKNUM(RecoleccionHuevo[[#This Row],[Fecha]],2)</f>
        <v>40</v>
      </c>
      <c r="P163" s="25">
        <v>43739</v>
      </c>
      <c r="Q163" t="s">
        <v>34</v>
      </c>
      <c r="R163" s="7">
        <v>309240</v>
      </c>
      <c r="S163" s="7">
        <v>19612.199999999997</v>
      </c>
      <c r="T163" s="7">
        <v>859</v>
      </c>
      <c r="AE163">
        <f>YEAR(MH[[#This Row],[Fecha]])</f>
        <v>2020</v>
      </c>
      <c r="AF163">
        <f>MONTH(MH[[#This Row],[Fecha]])</f>
        <v>10</v>
      </c>
      <c r="AG163">
        <f>WEEKNUM(MH[[#This Row],[Fecha]],2)</f>
        <v>44</v>
      </c>
      <c r="AH163" s="6">
        <v>44135</v>
      </c>
      <c r="AI163" s="7" t="s">
        <v>63</v>
      </c>
      <c r="AJ163" s="7" t="s">
        <v>73</v>
      </c>
      <c r="AK163" s="7">
        <v>11237</v>
      </c>
      <c r="AL163" s="7">
        <v>1.0999999999999999E-2</v>
      </c>
      <c r="AN163">
        <f>YEAR(FH[[#This Row],[Fecha]])</f>
        <v>2018</v>
      </c>
      <c r="AO163">
        <f>MONTH(FH[[#This Row],[Fecha]])</f>
        <v>4</v>
      </c>
      <c r="AP163">
        <f>WEEKNUM(FH[[#This Row],[Fecha]],2)</f>
        <v>13</v>
      </c>
      <c r="AQ163" s="25">
        <v>43191</v>
      </c>
      <c r="AR163" t="s">
        <v>132</v>
      </c>
      <c r="AS163" t="s">
        <v>78</v>
      </c>
      <c r="AT163" t="s">
        <v>129</v>
      </c>
      <c r="AU163">
        <v>14</v>
      </c>
      <c r="AV163">
        <v>4551.29</v>
      </c>
    </row>
    <row r="164" spans="13:48" ht="15.6" x14ac:dyDescent="0.3">
      <c r="M164">
        <f>YEAR(RecoleccionHuevo[[#This Row],[Fecha]])</f>
        <v>2019</v>
      </c>
      <c r="N164">
        <f>MONTH(RecoleccionHuevo[[#This Row],[Fecha]])</f>
        <v>11</v>
      </c>
      <c r="O164">
        <f>WEEKNUM(RecoleccionHuevo[[#This Row],[Fecha]],2)</f>
        <v>44</v>
      </c>
      <c r="P164" s="25">
        <v>43770</v>
      </c>
      <c r="Q164" t="s">
        <v>34</v>
      </c>
      <c r="R164" s="7">
        <v>328680</v>
      </c>
      <c r="S164" s="7">
        <v>20834.020000000004</v>
      </c>
      <c r="T164" s="7">
        <v>913</v>
      </c>
      <c r="AE164" t="e">
        <f>YEAR(MH[[#This Row],[Fecha]])</f>
        <v>#VALUE!</v>
      </c>
      <c r="AF164" t="e">
        <f>MONTH(MH[[#This Row],[Fecha]])</f>
        <v>#VALUE!</v>
      </c>
      <c r="AG164" t="e">
        <f>WEEKNUM(MH[[#This Row],[Fecha]],2)</f>
        <v>#VALUE!</v>
      </c>
      <c r="AH164" s="6" t="s">
        <v>180</v>
      </c>
      <c r="AI164" s="7" t="s">
        <v>63</v>
      </c>
      <c r="AJ164" s="7" t="s">
        <v>73</v>
      </c>
      <c r="AK164" s="7">
        <v>13</v>
      </c>
      <c r="AL164" s="7">
        <v>0</v>
      </c>
      <c r="AN164">
        <f>YEAR(FH[[#This Row],[Fecha]])</f>
        <v>2018</v>
      </c>
      <c r="AO164">
        <f>MONTH(FH[[#This Row],[Fecha]])</f>
        <v>5</v>
      </c>
      <c r="AP164">
        <f>WEEKNUM(FH[[#This Row],[Fecha]],2)</f>
        <v>18</v>
      </c>
      <c r="AQ164" s="25">
        <v>43221</v>
      </c>
      <c r="AR164" t="s">
        <v>132</v>
      </c>
      <c r="AS164" t="s">
        <v>78</v>
      </c>
      <c r="AT164" t="s">
        <v>129</v>
      </c>
      <c r="AU164">
        <v>7</v>
      </c>
      <c r="AV164">
        <v>1519.74</v>
      </c>
    </row>
    <row r="165" spans="13:48" ht="15.6" x14ac:dyDescent="0.3">
      <c r="M165">
        <f>YEAR(RecoleccionHuevo[[#This Row],[Fecha]])</f>
        <v>2019</v>
      </c>
      <c r="N165">
        <f>MONTH(RecoleccionHuevo[[#This Row],[Fecha]])</f>
        <v>12</v>
      </c>
      <c r="O165">
        <f>WEEKNUM(RecoleccionHuevo[[#This Row],[Fecha]],2)</f>
        <v>48</v>
      </c>
      <c r="P165" s="25">
        <v>43800</v>
      </c>
      <c r="Q165" t="s">
        <v>34</v>
      </c>
      <c r="R165" s="7">
        <v>286920</v>
      </c>
      <c r="S165" s="7">
        <v>18233.150000000001</v>
      </c>
      <c r="T165" s="7">
        <v>797</v>
      </c>
      <c r="AE165">
        <f>YEAR(MH[[#This Row],[Fecha]])</f>
        <v>2020</v>
      </c>
      <c r="AF165">
        <f>MONTH(MH[[#This Row],[Fecha]])</f>
        <v>12</v>
      </c>
      <c r="AG165">
        <f>WEEKNUM(MH[[#This Row],[Fecha]],2)</f>
        <v>53</v>
      </c>
      <c r="AH165" s="6">
        <v>44196</v>
      </c>
      <c r="AI165" s="7" t="s">
        <v>63</v>
      </c>
      <c r="AJ165" s="7" t="s">
        <v>73</v>
      </c>
      <c r="AK165" s="7">
        <v>47</v>
      </c>
      <c r="AL165" s="7">
        <v>48948.12</v>
      </c>
      <c r="AN165">
        <f>YEAR(FH[[#This Row],[Fecha]])</f>
        <v>2018</v>
      </c>
      <c r="AO165">
        <f>MONTH(FH[[#This Row],[Fecha]])</f>
        <v>6</v>
      </c>
      <c r="AP165">
        <f>WEEKNUM(FH[[#This Row],[Fecha]],2)</f>
        <v>22</v>
      </c>
      <c r="AQ165" s="25">
        <v>43252</v>
      </c>
      <c r="AR165" t="s">
        <v>132</v>
      </c>
      <c r="AS165" t="s">
        <v>78</v>
      </c>
      <c r="AT165" t="s">
        <v>129</v>
      </c>
      <c r="AU165">
        <v>9</v>
      </c>
      <c r="AV165">
        <v>2373.38</v>
      </c>
    </row>
    <row r="166" spans="13:48" ht="15.6" x14ac:dyDescent="0.3">
      <c r="M166">
        <f>YEAR(RecoleccionHuevo[[#This Row],[Fecha]])</f>
        <v>2018</v>
      </c>
      <c r="N166">
        <f>MONTH(RecoleccionHuevo[[#This Row],[Fecha]])</f>
        <v>1</v>
      </c>
      <c r="O166">
        <f>WEEKNUM(RecoleccionHuevo[[#This Row],[Fecha]],2)</f>
        <v>1</v>
      </c>
      <c r="P166" s="25">
        <v>43101</v>
      </c>
      <c r="Q166" t="s">
        <v>26</v>
      </c>
      <c r="R166" s="7">
        <v>127440</v>
      </c>
      <c r="S166" s="7">
        <v>8320.3000000000011</v>
      </c>
      <c r="T166" s="7">
        <v>354</v>
      </c>
      <c r="AE166">
        <f>YEAR(MH[[#This Row],[Fecha]])</f>
        <v>2020</v>
      </c>
      <c r="AF166">
        <f>MONTH(MH[[#This Row],[Fecha]])</f>
        <v>1</v>
      </c>
      <c r="AG166">
        <f>WEEKNUM(MH[[#This Row],[Fecha]],2)</f>
        <v>5</v>
      </c>
      <c r="AH166" s="6">
        <v>43861</v>
      </c>
      <c r="AI166" s="7" t="s">
        <v>63</v>
      </c>
      <c r="AJ166" s="7" t="s">
        <v>75</v>
      </c>
      <c r="AK166" s="7">
        <v>33</v>
      </c>
      <c r="AL166" s="7">
        <v>78519.199999999997</v>
      </c>
      <c r="AN166">
        <f>YEAR(FH[[#This Row],[Fecha]])</f>
        <v>2018</v>
      </c>
      <c r="AO166">
        <f>MONTH(FH[[#This Row],[Fecha]])</f>
        <v>7</v>
      </c>
      <c r="AP166">
        <f>WEEKNUM(FH[[#This Row],[Fecha]],2)</f>
        <v>26</v>
      </c>
      <c r="AQ166" s="25">
        <v>43282</v>
      </c>
      <c r="AR166" t="s">
        <v>132</v>
      </c>
      <c r="AS166" t="s">
        <v>78</v>
      </c>
      <c r="AT166" t="s">
        <v>129</v>
      </c>
      <c r="AU166">
        <v>17</v>
      </c>
      <c r="AV166">
        <v>4388.46</v>
      </c>
    </row>
    <row r="167" spans="13:48" ht="15.6" x14ac:dyDescent="0.3">
      <c r="M167">
        <f>YEAR(RecoleccionHuevo[[#This Row],[Fecha]])</f>
        <v>2018</v>
      </c>
      <c r="N167">
        <f>MONTH(RecoleccionHuevo[[#This Row],[Fecha]])</f>
        <v>2</v>
      </c>
      <c r="O167">
        <f>WEEKNUM(RecoleccionHuevo[[#This Row],[Fecha]],2)</f>
        <v>5</v>
      </c>
      <c r="P167" s="25">
        <v>43132</v>
      </c>
      <c r="Q167" t="s">
        <v>26</v>
      </c>
      <c r="R167" s="7">
        <v>107640</v>
      </c>
      <c r="S167" s="7">
        <v>6976.7199999999993</v>
      </c>
      <c r="T167" s="7">
        <v>299</v>
      </c>
      <c r="AE167" t="e">
        <f>YEAR(MH[[#This Row],[Fecha]])</f>
        <v>#VALUE!</v>
      </c>
      <c r="AF167" t="e">
        <f>MONTH(MH[[#This Row],[Fecha]])</f>
        <v>#VALUE!</v>
      </c>
      <c r="AG167" t="e">
        <f>WEEKNUM(MH[[#This Row],[Fecha]],2)</f>
        <v>#VALUE!</v>
      </c>
      <c r="AH167" s="6" t="s">
        <v>176</v>
      </c>
      <c r="AI167" s="7" t="s">
        <v>63</v>
      </c>
      <c r="AJ167" s="7" t="s">
        <v>75</v>
      </c>
      <c r="AK167" s="7">
        <v>4</v>
      </c>
      <c r="AL167" s="7">
        <v>62815.360000000001</v>
      </c>
      <c r="AN167">
        <f>YEAR(FH[[#This Row],[Fecha]])</f>
        <v>2018</v>
      </c>
      <c r="AO167">
        <f>MONTH(FH[[#This Row],[Fecha]])</f>
        <v>8</v>
      </c>
      <c r="AP167">
        <f>WEEKNUM(FH[[#This Row],[Fecha]],2)</f>
        <v>31</v>
      </c>
      <c r="AQ167" s="25">
        <v>43313</v>
      </c>
      <c r="AR167" t="s">
        <v>132</v>
      </c>
      <c r="AS167" t="s">
        <v>78</v>
      </c>
      <c r="AT167" t="s">
        <v>129</v>
      </c>
      <c r="AU167">
        <v>12</v>
      </c>
      <c r="AV167">
        <v>6628.8600000000006</v>
      </c>
    </row>
    <row r="168" spans="13:48" ht="15.6" x14ac:dyDescent="0.3">
      <c r="M168">
        <f>YEAR(RecoleccionHuevo[[#This Row],[Fecha]])</f>
        <v>2018</v>
      </c>
      <c r="N168">
        <f>MONTH(RecoleccionHuevo[[#This Row],[Fecha]])</f>
        <v>3</v>
      </c>
      <c r="O168">
        <f>WEEKNUM(RecoleccionHuevo[[#This Row],[Fecha]],2)</f>
        <v>9</v>
      </c>
      <c r="P168" s="25">
        <v>43160</v>
      </c>
      <c r="Q168" t="s">
        <v>26</v>
      </c>
      <c r="R168" s="7">
        <v>75960</v>
      </c>
      <c r="S168" s="7">
        <v>4738.4799999999996</v>
      </c>
      <c r="T168" s="7">
        <v>211</v>
      </c>
      <c r="AE168">
        <f>YEAR(MH[[#This Row],[Fecha]])</f>
        <v>2020</v>
      </c>
      <c r="AF168">
        <f>MONTH(MH[[#This Row],[Fecha]])</f>
        <v>3</v>
      </c>
      <c r="AG168">
        <f>WEEKNUM(MH[[#This Row],[Fecha]],2)</f>
        <v>14</v>
      </c>
      <c r="AH168" s="6">
        <v>43921</v>
      </c>
      <c r="AI168" s="7" t="s">
        <v>63</v>
      </c>
      <c r="AJ168" s="7" t="s">
        <v>75</v>
      </c>
      <c r="AK168" s="7">
        <v>188</v>
      </c>
      <c r="AL168" s="7">
        <v>62815.360000000001</v>
      </c>
      <c r="AN168">
        <f>YEAR(FH[[#This Row],[Fecha]])</f>
        <v>2018</v>
      </c>
      <c r="AO168">
        <f>MONTH(FH[[#This Row],[Fecha]])</f>
        <v>9</v>
      </c>
      <c r="AP168">
        <f>WEEKNUM(FH[[#This Row],[Fecha]],2)</f>
        <v>35</v>
      </c>
      <c r="AQ168" s="25">
        <v>43344</v>
      </c>
      <c r="AR168" t="s">
        <v>132</v>
      </c>
      <c r="AS168" t="s">
        <v>78</v>
      </c>
      <c r="AT168" t="s">
        <v>129</v>
      </c>
      <c r="AU168">
        <v>16</v>
      </c>
      <c r="AV168">
        <v>9556.64</v>
      </c>
    </row>
    <row r="169" spans="13:48" ht="15.6" x14ac:dyDescent="0.3">
      <c r="M169">
        <f>YEAR(RecoleccionHuevo[[#This Row],[Fecha]])</f>
        <v>2018</v>
      </c>
      <c r="N169">
        <f>MONTH(RecoleccionHuevo[[#This Row],[Fecha]])</f>
        <v>4</v>
      </c>
      <c r="O169">
        <f>WEEKNUM(RecoleccionHuevo[[#This Row],[Fecha]],2)</f>
        <v>13</v>
      </c>
      <c r="P169" s="25">
        <v>43191</v>
      </c>
      <c r="Q169" t="s">
        <v>26</v>
      </c>
      <c r="R169" s="7">
        <v>19080</v>
      </c>
      <c r="S169" s="7">
        <v>1178.3699999999999</v>
      </c>
      <c r="T169" s="7">
        <v>53</v>
      </c>
      <c r="AE169" t="e">
        <f>YEAR(MH[[#This Row],[Fecha]])</f>
        <v>#VALUE!</v>
      </c>
      <c r="AF169" t="e">
        <f>MONTH(MH[[#This Row],[Fecha]])</f>
        <v>#VALUE!</v>
      </c>
      <c r="AG169" t="e">
        <f>WEEKNUM(MH[[#This Row],[Fecha]],2)</f>
        <v>#VALUE!</v>
      </c>
      <c r="AH169" s="6" t="s">
        <v>177</v>
      </c>
      <c r="AI169" s="7" t="s">
        <v>63</v>
      </c>
      <c r="AJ169" s="7" t="s">
        <v>75</v>
      </c>
      <c r="AK169" s="7">
        <v>5</v>
      </c>
      <c r="AL169" s="7">
        <v>78519.199999999997</v>
      </c>
      <c r="AN169">
        <f>YEAR(FH[[#This Row],[Fecha]])</f>
        <v>2018</v>
      </c>
      <c r="AO169">
        <f>MONTH(FH[[#This Row],[Fecha]])</f>
        <v>10</v>
      </c>
      <c r="AP169">
        <f>WEEKNUM(FH[[#This Row],[Fecha]],2)</f>
        <v>40</v>
      </c>
      <c r="AQ169" s="25">
        <v>43374</v>
      </c>
      <c r="AR169" t="s">
        <v>132</v>
      </c>
      <c r="AS169" t="s">
        <v>78</v>
      </c>
      <c r="AT169" t="s">
        <v>129</v>
      </c>
      <c r="AU169">
        <v>17</v>
      </c>
      <c r="AV169">
        <v>6373.07</v>
      </c>
    </row>
    <row r="170" spans="13:48" ht="15.6" x14ac:dyDescent="0.3">
      <c r="M170">
        <f>YEAR(RecoleccionHuevo[[#This Row],[Fecha]])</f>
        <v>2018</v>
      </c>
      <c r="N170">
        <f>MONTH(RecoleccionHuevo[[#This Row],[Fecha]])</f>
        <v>5</v>
      </c>
      <c r="O170">
        <f>WEEKNUM(RecoleccionHuevo[[#This Row],[Fecha]],2)</f>
        <v>18</v>
      </c>
      <c r="P170" s="25">
        <v>43221</v>
      </c>
      <c r="Q170" t="s">
        <v>26</v>
      </c>
      <c r="R170" s="7">
        <v>95760</v>
      </c>
      <c r="S170" s="7">
        <v>6253.04</v>
      </c>
      <c r="T170" s="7">
        <v>266</v>
      </c>
      <c r="AE170">
        <f>YEAR(MH[[#This Row],[Fecha]])</f>
        <v>2020</v>
      </c>
      <c r="AF170">
        <f>MONTH(MH[[#This Row],[Fecha]])</f>
        <v>5</v>
      </c>
      <c r="AG170">
        <f>WEEKNUM(MH[[#This Row],[Fecha]],2)</f>
        <v>22</v>
      </c>
      <c r="AH170" s="6">
        <v>43982</v>
      </c>
      <c r="AI170" s="7" t="s">
        <v>63</v>
      </c>
      <c r="AJ170" s="7" t="s">
        <v>75</v>
      </c>
      <c r="AK170" s="7">
        <v>253</v>
      </c>
      <c r="AL170" s="7">
        <v>62815.360000000001</v>
      </c>
      <c r="AN170">
        <f>YEAR(FH[[#This Row],[Fecha]])</f>
        <v>2018</v>
      </c>
      <c r="AO170">
        <f>MONTH(FH[[#This Row],[Fecha]])</f>
        <v>11</v>
      </c>
      <c r="AP170">
        <f>WEEKNUM(FH[[#This Row],[Fecha]],2)</f>
        <v>44</v>
      </c>
      <c r="AQ170" s="25">
        <v>43405</v>
      </c>
      <c r="AR170" t="s">
        <v>132</v>
      </c>
      <c r="AS170" t="s">
        <v>78</v>
      </c>
      <c r="AT170" t="s">
        <v>129</v>
      </c>
      <c r="AU170">
        <v>13</v>
      </c>
      <c r="AV170">
        <v>5803.43</v>
      </c>
    </row>
    <row r="171" spans="13:48" ht="15.6" x14ac:dyDescent="0.3">
      <c r="M171">
        <f>YEAR(RecoleccionHuevo[[#This Row],[Fecha]])</f>
        <v>2018</v>
      </c>
      <c r="N171">
        <f>MONTH(RecoleccionHuevo[[#This Row],[Fecha]])</f>
        <v>6</v>
      </c>
      <c r="O171">
        <f>WEEKNUM(RecoleccionHuevo[[#This Row],[Fecha]],2)</f>
        <v>22</v>
      </c>
      <c r="P171" s="25">
        <v>43252</v>
      </c>
      <c r="Q171" t="s">
        <v>26</v>
      </c>
      <c r="R171" s="7">
        <v>105840</v>
      </c>
      <c r="S171" s="7">
        <v>6996.5599999999995</v>
      </c>
      <c r="T171" s="7">
        <v>294</v>
      </c>
      <c r="AE171" t="e">
        <f>YEAR(MH[[#This Row],[Fecha]])</f>
        <v>#VALUE!</v>
      </c>
      <c r="AF171" t="e">
        <f>MONTH(MH[[#This Row],[Fecha]])</f>
        <v>#VALUE!</v>
      </c>
      <c r="AG171" t="e">
        <f>WEEKNUM(MH[[#This Row],[Fecha]],2)</f>
        <v>#VALUE!</v>
      </c>
      <c r="AH171" s="6" t="s">
        <v>178</v>
      </c>
      <c r="AI171" s="7" t="s">
        <v>63</v>
      </c>
      <c r="AJ171" s="7" t="s">
        <v>75</v>
      </c>
      <c r="AK171" s="7">
        <v>312</v>
      </c>
      <c r="AL171" s="7">
        <v>78519.199999999997</v>
      </c>
      <c r="AN171">
        <f>YEAR(FH[[#This Row],[Fecha]])</f>
        <v>2018</v>
      </c>
      <c r="AO171">
        <f>MONTH(FH[[#This Row],[Fecha]])</f>
        <v>12</v>
      </c>
      <c r="AP171">
        <f>WEEKNUM(FH[[#This Row],[Fecha]],2)</f>
        <v>48</v>
      </c>
      <c r="AQ171" s="25">
        <v>43435</v>
      </c>
      <c r="AR171" t="s">
        <v>132</v>
      </c>
      <c r="AS171" t="s">
        <v>78</v>
      </c>
      <c r="AT171" t="s">
        <v>129</v>
      </c>
      <c r="AU171">
        <v>15</v>
      </c>
      <c r="AV171">
        <v>9082.619999999999</v>
      </c>
    </row>
    <row r="172" spans="13:48" ht="15.6" x14ac:dyDescent="0.3">
      <c r="M172">
        <f>YEAR(RecoleccionHuevo[[#This Row],[Fecha]])</f>
        <v>2018</v>
      </c>
      <c r="N172">
        <f>MONTH(RecoleccionHuevo[[#This Row],[Fecha]])</f>
        <v>7</v>
      </c>
      <c r="O172">
        <f>WEEKNUM(RecoleccionHuevo[[#This Row],[Fecha]],2)</f>
        <v>26</v>
      </c>
      <c r="P172" s="25">
        <v>43282</v>
      </c>
      <c r="Q172" t="s">
        <v>26</v>
      </c>
      <c r="R172" s="7">
        <v>113760</v>
      </c>
      <c r="S172" s="7">
        <v>7767.9800000000005</v>
      </c>
      <c r="T172" s="7">
        <v>316</v>
      </c>
      <c r="AE172">
        <f>YEAR(MH[[#This Row],[Fecha]])</f>
        <v>2020</v>
      </c>
      <c r="AF172">
        <f>MONTH(MH[[#This Row],[Fecha]])</f>
        <v>7</v>
      </c>
      <c r="AG172">
        <f>WEEKNUM(MH[[#This Row],[Fecha]],2)</f>
        <v>31</v>
      </c>
      <c r="AH172" s="6">
        <v>44043</v>
      </c>
      <c r="AI172" s="7" t="s">
        <v>63</v>
      </c>
      <c r="AJ172" s="7" t="s">
        <v>75</v>
      </c>
      <c r="AK172" s="7">
        <v>231</v>
      </c>
      <c r="AL172" s="7">
        <v>62815.360000000001</v>
      </c>
      <c r="AN172">
        <f>YEAR(FH[[#This Row],[Fecha]])</f>
        <v>2019</v>
      </c>
      <c r="AO172">
        <f>MONTH(FH[[#This Row],[Fecha]])</f>
        <v>1</v>
      </c>
      <c r="AP172">
        <f>WEEKNUM(FH[[#This Row],[Fecha]],2)</f>
        <v>1</v>
      </c>
      <c r="AQ172" s="25">
        <v>43466</v>
      </c>
      <c r="AR172" t="s">
        <v>132</v>
      </c>
      <c r="AS172" t="s">
        <v>78</v>
      </c>
      <c r="AT172" t="s">
        <v>129</v>
      </c>
      <c r="AU172">
        <v>13</v>
      </c>
      <c r="AV172">
        <v>6331.41</v>
      </c>
    </row>
    <row r="173" spans="13:48" ht="15.6" x14ac:dyDescent="0.3">
      <c r="M173">
        <f>YEAR(RecoleccionHuevo[[#This Row],[Fecha]])</f>
        <v>2018</v>
      </c>
      <c r="N173">
        <f>MONTH(RecoleccionHuevo[[#This Row],[Fecha]])</f>
        <v>8</v>
      </c>
      <c r="O173">
        <f>WEEKNUM(RecoleccionHuevo[[#This Row],[Fecha]],2)</f>
        <v>31</v>
      </c>
      <c r="P173" s="25">
        <v>43313</v>
      </c>
      <c r="Q173" t="s">
        <v>26</v>
      </c>
      <c r="R173" s="7">
        <v>99720</v>
      </c>
      <c r="S173" s="7">
        <v>6536.6399999999994</v>
      </c>
      <c r="T173" s="7">
        <v>277</v>
      </c>
      <c r="AE173">
        <f>YEAR(MH[[#This Row],[Fecha]])</f>
        <v>2020</v>
      </c>
      <c r="AF173">
        <f>MONTH(MH[[#This Row],[Fecha]])</f>
        <v>8</v>
      </c>
      <c r="AG173">
        <f>WEEKNUM(MH[[#This Row],[Fecha]],2)</f>
        <v>36</v>
      </c>
      <c r="AH173" s="6">
        <v>44074</v>
      </c>
      <c r="AI173" s="7" t="s">
        <v>63</v>
      </c>
      <c r="AJ173" s="7" t="s">
        <v>75</v>
      </c>
      <c r="AK173" s="7">
        <v>389</v>
      </c>
      <c r="AL173" s="7">
        <v>76.876000000000005</v>
      </c>
      <c r="AN173">
        <f>YEAR(FH[[#This Row],[Fecha]])</f>
        <v>2019</v>
      </c>
      <c r="AO173">
        <f>MONTH(FH[[#This Row],[Fecha]])</f>
        <v>2</v>
      </c>
      <c r="AP173">
        <f>WEEKNUM(FH[[#This Row],[Fecha]],2)</f>
        <v>5</v>
      </c>
      <c r="AQ173" s="25">
        <v>43497</v>
      </c>
      <c r="AR173" t="s">
        <v>132</v>
      </c>
      <c r="AS173" t="s">
        <v>78</v>
      </c>
      <c r="AT173" t="s">
        <v>129</v>
      </c>
      <c r="AU173">
        <v>5</v>
      </c>
      <c r="AV173">
        <v>6071.3899999999994</v>
      </c>
    </row>
    <row r="174" spans="13:48" ht="15.6" x14ac:dyDescent="0.3">
      <c r="M174">
        <f>YEAR(RecoleccionHuevo[[#This Row],[Fecha]])</f>
        <v>2018</v>
      </c>
      <c r="N174">
        <f>MONTH(RecoleccionHuevo[[#This Row],[Fecha]])</f>
        <v>9</v>
      </c>
      <c r="O174">
        <f>WEEKNUM(RecoleccionHuevo[[#This Row],[Fecha]],2)</f>
        <v>35</v>
      </c>
      <c r="P174" s="25">
        <v>43344</v>
      </c>
      <c r="Q174" t="s">
        <v>26</v>
      </c>
      <c r="R174" s="7">
        <v>100080</v>
      </c>
      <c r="S174" s="7">
        <v>6574.6</v>
      </c>
      <c r="T174" s="7">
        <v>278</v>
      </c>
      <c r="AE174" t="e">
        <f>YEAR(MH[[#This Row],[Fecha]])</f>
        <v>#VALUE!</v>
      </c>
      <c r="AF174" t="e">
        <f>MONTH(MH[[#This Row],[Fecha]])</f>
        <v>#VALUE!</v>
      </c>
      <c r="AG174" t="e">
        <f>WEEKNUM(MH[[#This Row],[Fecha]],2)</f>
        <v>#VALUE!</v>
      </c>
      <c r="AH174" s="6" t="s">
        <v>179</v>
      </c>
      <c r="AI174" s="7" t="s">
        <v>63</v>
      </c>
      <c r="AJ174" s="7" t="s">
        <v>75</v>
      </c>
      <c r="AK174" s="7">
        <v>463</v>
      </c>
      <c r="AL174" s="7">
        <v>0</v>
      </c>
      <c r="AN174">
        <f>YEAR(FH[[#This Row],[Fecha]])</f>
        <v>2019</v>
      </c>
      <c r="AO174">
        <f>MONTH(FH[[#This Row],[Fecha]])</f>
        <v>4</v>
      </c>
      <c r="AP174">
        <f>WEEKNUM(FH[[#This Row],[Fecha]],2)</f>
        <v>14</v>
      </c>
      <c r="AQ174" s="25">
        <v>43556</v>
      </c>
      <c r="AR174" t="s">
        <v>132</v>
      </c>
      <c r="AS174" t="s">
        <v>78</v>
      </c>
      <c r="AT174" t="s">
        <v>129</v>
      </c>
      <c r="AU174">
        <v>15</v>
      </c>
      <c r="AV174">
        <v>14727.39</v>
      </c>
    </row>
    <row r="175" spans="13:48" ht="15.6" x14ac:dyDescent="0.3">
      <c r="M175">
        <f>YEAR(RecoleccionHuevo[[#This Row],[Fecha]])</f>
        <v>2018</v>
      </c>
      <c r="N175">
        <f>MONTH(RecoleccionHuevo[[#This Row],[Fecha]])</f>
        <v>10</v>
      </c>
      <c r="O175">
        <f>WEEKNUM(RecoleccionHuevo[[#This Row],[Fecha]],2)</f>
        <v>40</v>
      </c>
      <c r="P175" s="25">
        <v>43374</v>
      </c>
      <c r="Q175" t="s">
        <v>26</v>
      </c>
      <c r="R175" s="7">
        <v>115560</v>
      </c>
      <c r="S175" s="7">
        <v>7629.75</v>
      </c>
      <c r="T175" s="7">
        <v>321</v>
      </c>
      <c r="AE175">
        <f>YEAR(MH[[#This Row],[Fecha]])</f>
        <v>2020</v>
      </c>
      <c r="AF175">
        <f>MONTH(MH[[#This Row],[Fecha]])</f>
        <v>10</v>
      </c>
      <c r="AG175">
        <f>WEEKNUM(MH[[#This Row],[Fecha]],2)</f>
        <v>44</v>
      </c>
      <c r="AH175" s="6">
        <v>44135</v>
      </c>
      <c r="AI175" s="7" t="s">
        <v>63</v>
      </c>
      <c r="AJ175" s="7" t="s">
        <v>75</v>
      </c>
      <c r="AK175" s="7">
        <v>445</v>
      </c>
      <c r="AL175" s="7">
        <v>0</v>
      </c>
      <c r="AN175">
        <f>YEAR(FH[[#This Row],[Fecha]])</f>
        <v>2019</v>
      </c>
      <c r="AO175">
        <f>MONTH(FH[[#This Row],[Fecha]])</f>
        <v>5</v>
      </c>
      <c r="AP175">
        <f>WEEKNUM(FH[[#This Row],[Fecha]],2)</f>
        <v>18</v>
      </c>
      <c r="AQ175" s="25">
        <v>43586</v>
      </c>
      <c r="AR175" t="s">
        <v>132</v>
      </c>
      <c r="AS175" t="s">
        <v>78</v>
      </c>
      <c r="AT175" t="s">
        <v>129</v>
      </c>
      <c r="AU175">
        <v>14</v>
      </c>
      <c r="AV175">
        <v>20733.04</v>
      </c>
    </row>
    <row r="176" spans="13:48" ht="15.6" x14ac:dyDescent="0.3">
      <c r="M176">
        <f>YEAR(RecoleccionHuevo[[#This Row],[Fecha]])</f>
        <v>2018</v>
      </c>
      <c r="N176">
        <f>MONTH(RecoleccionHuevo[[#This Row],[Fecha]])</f>
        <v>11</v>
      </c>
      <c r="O176">
        <f>WEEKNUM(RecoleccionHuevo[[#This Row],[Fecha]],2)</f>
        <v>44</v>
      </c>
      <c r="P176" s="25">
        <v>43405</v>
      </c>
      <c r="Q176" t="s">
        <v>26</v>
      </c>
      <c r="R176" s="7">
        <v>89280</v>
      </c>
      <c r="S176" s="7">
        <v>6028.7699999999995</v>
      </c>
      <c r="T176" s="7">
        <v>248</v>
      </c>
      <c r="AE176" t="e">
        <f>YEAR(MH[[#This Row],[Fecha]])</f>
        <v>#VALUE!</v>
      </c>
      <c r="AF176" t="e">
        <f>MONTH(MH[[#This Row],[Fecha]])</f>
        <v>#VALUE!</v>
      </c>
      <c r="AG176" t="e">
        <f>WEEKNUM(MH[[#This Row],[Fecha]],2)</f>
        <v>#VALUE!</v>
      </c>
      <c r="AH176" s="6" t="s">
        <v>180</v>
      </c>
      <c r="AI176" s="7" t="s">
        <v>63</v>
      </c>
      <c r="AJ176" s="7" t="s">
        <v>75</v>
      </c>
      <c r="AK176" s="7">
        <v>323</v>
      </c>
      <c r="AL176" s="7">
        <v>0</v>
      </c>
      <c r="AN176">
        <f>YEAR(FH[[#This Row],[Fecha]])</f>
        <v>2019</v>
      </c>
      <c r="AO176">
        <f>MONTH(FH[[#This Row],[Fecha]])</f>
        <v>6</v>
      </c>
      <c r="AP176">
        <f>WEEKNUM(FH[[#This Row],[Fecha]],2)</f>
        <v>22</v>
      </c>
      <c r="AQ176" s="25">
        <v>43617</v>
      </c>
      <c r="AR176" t="s">
        <v>132</v>
      </c>
      <c r="AS176" t="s">
        <v>78</v>
      </c>
      <c r="AT176" t="s">
        <v>129</v>
      </c>
      <c r="AU176">
        <v>12</v>
      </c>
      <c r="AV176">
        <v>20286.7</v>
      </c>
    </row>
    <row r="177" spans="13:48" ht="15.6" x14ac:dyDescent="0.3">
      <c r="M177">
        <f>YEAR(RecoleccionHuevo[[#This Row],[Fecha]])</f>
        <v>2018</v>
      </c>
      <c r="N177">
        <f>MONTH(RecoleccionHuevo[[#This Row],[Fecha]])</f>
        <v>12</v>
      </c>
      <c r="O177">
        <f>WEEKNUM(RecoleccionHuevo[[#This Row],[Fecha]],2)</f>
        <v>48</v>
      </c>
      <c r="P177" s="25">
        <v>43435</v>
      </c>
      <c r="Q177" t="s">
        <v>26</v>
      </c>
      <c r="R177" s="7">
        <v>106560</v>
      </c>
      <c r="S177" s="7">
        <v>7168.96</v>
      </c>
      <c r="T177" s="7">
        <v>296</v>
      </c>
      <c r="AE177">
        <f>YEAR(MH[[#This Row],[Fecha]])</f>
        <v>2020</v>
      </c>
      <c r="AF177">
        <f>MONTH(MH[[#This Row],[Fecha]])</f>
        <v>12</v>
      </c>
      <c r="AG177">
        <f>WEEKNUM(MH[[#This Row],[Fecha]],2)</f>
        <v>53</v>
      </c>
      <c r="AH177" s="6">
        <v>44196</v>
      </c>
      <c r="AI177" s="7" t="s">
        <v>63</v>
      </c>
      <c r="AJ177" s="7" t="s">
        <v>75</v>
      </c>
      <c r="AK177" s="7">
        <v>658</v>
      </c>
      <c r="AL177" s="7">
        <v>0</v>
      </c>
      <c r="AN177">
        <f>YEAR(FH[[#This Row],[Fecha]])</f>
        <v>2019</v>
      </c>
      <c r="AO177">
        <f>MONTH(FH[[#This Row],[Fecha]])</f>
        <v>7</v>
      </c>
      <c r="AP177">
        <f>WEEKNUM(FH[[#This Row],[Fecha]],2)</f>
        <v>27</v>
      </c>
      <c r="AQ177" s="25">
        <v>43647</v>
      </c>
      <c r="AR177" t="s">
        <v>132</v>
      </c>
      <c r="AS177" t="s">
        <v>78</v>
      </c>
      <c r="AT177" t="s">
        <v>129</v>
      </c>
      <c r="AU177">
        <v>20</v>
      </c>
      <c r="AV177">
        <v>9637.5</v>
      </c>
    </row>
    <row r="178" spans="13:48" ht="15.6" x14ac:dyDescent="0.3">
      <c r="M178">
        <f>YEAR(RecoleccionHuevo[[#This Row],[Fecha]])</f>
        <v>2018</v>
      </c>
      <c r="N178">
        <f>MONTH(RecoleccionHuevo[[#This Row],[Fecha]])</f>
        <v>1</v>
      </c>
      <c r="O178">
        <f>WEEKNUM(RecoleccionHuevo[[#This Row],[Fecha]],2)</f>
        <v>1</v>
      </c>
      <c r="P178" s="25">
        <v>43101</v>
      </c>
      <c r="Q178" t="s">
        <v>28</v>
      </c>
      <c r="R178" s="7">
        <v>319680</v>
      </c>
      <c r="S178" s="7">
        <v>21060.749999999996</v>
      </c>
      <c r="T178" s="7">
        <v>888</v>
      </c>
      <c r="AE178">
        <f>YEAR(MH[[#This Row],[Fecha]])</f>
        <v>2020</v>
      </c>
      <c r="AF178">
        <f>MONTH(MH[[#This Row],[Fecha]])</f>
        <v>1</v>
      </c>
      <c r="AG178">
        <f>WEEKNUM(MH[[#This Row],[Fecha]],2)</f>
        <v>5</v>
      </c>
      <c r="AH178" s="6">
        <v>43861</v>
      </c>
      <c r="AI178" s="7" t="s">
        <v>63</v>
      </c>
      <c r="AJ178" s="7" t="s">
        <v>76</v>
      </c>
      <c r="AK178" s="7">
        <v>77</v>
      </c>
      <c r="AL178" s="7">
        <v>82504.149999999994</v>
      </c>
      <c r="AN178">
        <f>YEAR(FH[[#This Row],[Fecha]])</f>
        <v>2019</v>
      </c>
      <c r="AO178">
        <f>MONTH(FH[[#This Row],[Fecha]])</f>
        <v>8</v>
      </c>
      <c r="AP178">
        <f>WEEKNUM(FH[[#This Row],[Fecha]],2)</f>
        <v>31</v>
      </c>
      <c r="AQ178" s="25">
        <v>43678</v>
      </c>
      <c r="AR178" t="s">
        <v>132</v>
      </c>
      <c r="AS178" t="s">
        <v>78</v>
      </c>
      <c r="AT178" t="s">
        <v>129</v>
      </c>
      <c r="AU178">
        <v>16</v>
      </c>
      <c r="AV178">
        <v>4413.1000000000004</v>
      </c>
    </row>
    <row r="179" spans="13:48" ht="15.6" x14ac:dyDescent="0.3">
      <c r="M179">
        <f>YEAR(RecoleccionHuevo[[#This Row],[Fecha]])</f>
        <v>2018</v>
      </c>
      <c r="N179">
        <f>MONTH(RecoleccionHuevo[[#This Row],[Fecha]])</f>
        <v>2</v>
      </c>
      <c r="O179">
        <f>WEEKNUM(RecoleccionHuevo[[#This Row],[Fecha]],2)</f>
        <v>5</v>
      </c>
      <c r="P179" s="25">
        <v>43132</v>
      </c>
      <c r="Q179" t="s">
        <v>28</v>
      </c>
      <c r="R179" s="7">
        <v>262800</v>
      </c>
      <c r="S179" s="7">
        <v>17044.78</v>
      </c>
      <c r="T179" s="7">
        <v>730</v>
      </c>
      <c r="AE179" t="e">
        <f>YEAR(MH[[#This Row],[Fecha]])</f>
        <v>#VALUE!</v>
      </c>
      <c r="AF179" t="e">
        <f>MONTH(MH[[#This Row],[Fecha]])</f>
        <v>#VALUE!</v>
      </c>
      <c r="AG179" t="e">
        <f>WEEKNUM(MH[[#This Row],[Fecha]],2)</f>
        <v>#VALUE!</v>
      </c>
      <c r="AH179" s="6" t="s">
        <v>176</v>
      </c>
      <c r="AI179" s="7" t="s">
        <v>63</v>
      </c>
      <c r="AJ179" s="7" t="s">
        <v>76</v>
      </c>
      <c r="AK179" s="7">
        <v>4</v>
      </c>
      <c r="AL179" s="7">
        <v>66003.320000000007</v>
      </c>
      <c r="AN179">
        <f>YEAR(FH[[#This Row],[Fecha]])</f>
        <v>2019</v>
      </c>
      <c r="AO179">
        <f>MONTH(FH[[#This Row],[Fecha]])</f>
        <v>9</v>
      </c>
      <c r="AP179">
        <f>WEEKNUM(FH[[#This Row],[Fecha]],2)</f>
        <v>35</v>
      </c>
      <c r="AQ179" s="25">
        <v>43709</v>
      </c>
      <c r="AR179" t="s">
        <v>132</v>
      </c>
      <c r="AS179" t="s">
        <v>78</v>
      </c>
      <c r="AT179" t="s">
        <v>129</v>
      </c>
      <c r="AU179">
        <v>16</v>
      </c>
      <c r="AV179">
        <v>6424.76</v>
      </c>
    </row>
    <row r="180" spans="13:48" ht="15.6" x14ac:dyDescent="0.3">
      <c r="M180">
        <f>YEAR(RecoleccionHuevo[[#This Row],[Fecha]])</f>
        <v>2018</v>
      </c>
      <c r="N180">
        <f>MONTH(RecoleccionHuevo[[#This Row],[Fecha]])</f>
        <v>3</v>
      </c>
      <c r="O180">
        <f>WEEKNUM(RecoleccionHuevo[[#This Row],[Fecha]],2)</f>
        <v>9</v>
      </c>
      <c r="P180" s="25">
        <v>43160</v>
      </c>
      <c r="Q180" t="s">
        <v>28</v>
      </c>
      <c r="R180" s="7">
        <v>277200</v>
      </c>
      <c r="S180" s="7">
        <v>17487.400000000001</v>
      </c>
      <c r="T180" s="7">
        <v>770</v>
      </c>
      <c r="AE180">
        <f>YEAR(MH[[#This Row],[Fecha]])</f>
        <v>2020</v>
      </c>
      <c r="AF180">
        <f>MONTH(MH[[#This Row],[Fecha]])</f>
        <v>3</v>
      </c>
      <c r="AG180">
        <f>WEEKNUM(MH[[#This Row],[Fecha]],2)</f>
        <v>14</v>
      </c>
      <c r="AH180" s="6">
        <v>43921</v>
      </c>
      <c r="AI180" s="7" t="s">
        <v>63</v>
      </c>
      <c r="AJ180" s="7" t="s">
        <v>76</v>
      </c>
      <c r="AK180" s="7">
        <v>196</v>
      </c>
      <c r="AL180" s="7">
        <v>66003.320000000007</v>
      </c>
      <c r="AN180">
        <f>YEAR(FH[[#This Row],[Fecha]])</f>
        <v>2019</v>
      </c>
      <c r="AO180">
        <f>MONTH(FH[[#This Row],[Fecha]])</f>
        <v>10</v>
      </c>
      <c r="AP180">
        <f>WEEKNUM(FH[[#This Row],[Fecha]],2)</f>
        <v>40</v>
      </c>
      <c r="AQ180" s="25">
        <v>43739</v>
      </c>
      <c r="AR180" t="s">
        <v>132</v>
      </c>
      <c r="AS180" t="s">
        <v>78</v>
      </c>
      <c r="AT180" t="s">
        <v>129</v>
      </c>
      <c r="AU180">
        <v>19</v>
      </c>
      <c r="AV180">
        <v>6100.8899999999994</v>
      </c>
    </row>
    <row r="181" spans="13:48" ht="15.6" x14ac:dyDescent="0.3">
      <c r="M181">
        <f>YEAR(RecoleccionHuevo[[#This Row],[Fecha]])</f>
        <v>2018</v>
      </c>
      <c r="N181">
        <f>MONTH(RecoleccionHuevo[[#This Row],[Fecha]])</f>
        <v>4</v>
      </c>
      <c r="O181">
        <f>WEEKNUM(RecoleccionHuevo[[#This Row],[Fecha]],2)</f>
        <v>13</v>
      </c>
      <c r="P181" s="25">
        <v>43191</v>
      </c>
      <c r="Q181" t="s">
        <v>28</v>
      </c>
      <c r="R181" s="7">
        <v>250560</v>
      </c>
      <c r="S181" s="7">
        <v>15740.74</v>
      </c>
      <c r="T181" s="7">
        <v>696</v>
      </c>
      <c r="AE181" t="e">
        <f>YEAR(MH[[#This Row],[Fecha]])</f>
        <v>#VALUE!</v>
      </c>
      <c r="AF181" t="e">
        <f>MONTH(MH[[#This Row],[Fecha]])</f>
        <v>#VALUE!</v>
      </c>
      <c r="AG181" t="e">
        <f>WEEKNUM(MH[[#This Row],[Fecha]],2)</f>
        <v>#VALUE!</v>
      </c>
      <c r="AH181" s="6" t="s">
        <v>177</v>
      </c>
      <c r="AI181" s="7" t="s">
        <v>63</v>
      </c>
      <c r="AJ181" s="7" t="s">
        <v>76</v>
      </c>
      <c r="AK181" s="7">
        <v>497</v>
      </c>
      <c r="AL181" s="7">
        <v>101956.98</v>
      </c>
      <c r="AN181">
        <f>YEAR(FH[[#This Row],[Fecha]])</f>
        <v>2019</v>
      </c>
      <c r="AO181">
        <f>MONTH(FH[[#This Row],[Fecha]])</f>
        <v>11</v>
      </c>
      <c r="AP181">
        <f>WEEKNUM(FH[[#This Row],[Fecha]],2)</f>
        <v>44</v>
      </c>
      <c r="AQ181" s="25">
        <v>43770</v>
      </c>
      <c r="AR181" t="s">
        <v>132</v>
      </c>
      <c r="AS181" t="s">
        <v>78</v>
      </c>
      <c r="AT181" t="s">
        <v>129</v>
      </c>
      <c r="AU181">
        <v>15</v>
      </c>
      <c r="AV181">
        <v>3818.53</v>
      </c>
    </row>
    <row r="182" spans="13:48" ht="15.6" x14ac:dyDescent="0.3">
      <c r="M182">
        <f>YEAR(RecoleccionHuevo[[#This Row],[Fecha]])</f>
        <v>2018</v>
      </c>
      <c r="N182">
        <f>MONTH(RecoleccionHuevo[[#This Row],[Fecha]])</f>
        <v>6</v>
      </c>
      <c r="O182">
        <f>WEEKNUM(RecoleccionHuevo[[#This Row],[Fecha]],2)</f>
        <v>22</v>
      </c>
      <c r="P182" s="25">
        <v>43252</v>
      </c>
      <c r="Q182" t="s">
        <v>28</v>
      </c>
      <c r="R182" s="7">
        <v>45000</v>
      </c>
      <c r="S182" s="7">
        <v>2046.1800000000003</v>
      </c>
      <c r="T182" s="7">
        <v>125</v>
      </c>
      <c r="AE182">
        <f>YEAR(MH[[#This Row],[Fecha]])</f>
        <v>2020</v>
      </c>
      <c r="AF182">
        <f>MONTH(MH[[#This Row],[Fecha]])</f>
        <v>5</v>
      </c>
      <c r="AG182">
        <f>WEEKNUM(MH[[#This Row],[Fecha]],2)</f>
        <v>22</v>
      </c>
      <c r="AH182" s="6">
        <v>43982</v>
      </c>
      <c r="AI182" s="7" t="s">
        <v>63</v>
      </c>
      <c r="AJ182" s="7" t="s">
        <v>76</v>
      </c>
      <c r="AK182" s="7">
        <v>136</v>
      </c>
      <c r="AL182" s="7">
        <v>66003.320000000007</v>
      </c>
      <c r="AN182">
        <f>YEAR(FH[[#This Row],[Fecha]])</f>
        <v>2019</v>
      </c>
      <c r="AO182">
        <f>MONTH(FH[[#This Row],[Fecha]])</f>
        <v>12</v>
      </c>
      <c r="AP182">
        <f>WEEKNUM(FH[[#This Row],[Fecha]],2)</f>
        <v>48</v>
      </c>
      <c r="AQ182" s="25">
        <v>43800</v>
      </c>
      <c r="AR182" t="s">
        <v>132</v>
      </c>
      <c r="AS182" t="s">
        <v>78</v>
      </c>
      <c r="AT182" t="s">
        <v>129</v>
      </c>
      <c r="AU182">
        <v>16</v>
      </c>
      <c r="AV182">
        <v>1976.1</v>
      </c>
    </row>
    <row r="183" spans="13:48" ht="15.6" x14ac:dyDescent="0.3">
      <c r="M183">
        <f>YEAR(RecoleccionHuevo[[#This Row],[Fecha]])</f>
        <v>2018</v>
      </c>
      <c r="N183">
        <f>MONTH(RecoleccionHuevo[[#This Row],[Fecha]])</f>
        <v>7</v>
      </c>
      <c r="O183">
        <f>WEEKNUM(RecoleccionHuevo[[#This Row],[Fecha]],2)</f>
        <v>26</v>
      </c>
      <c r="P183" s="25">
        <v>43282</v>
      </c>
      <c r="Q183" t="s">
        <v>28</v>
      </c>
      <c r="R183" s="7">
        <v>388440</v>
      </c>
      <c r="S183" s="7">
        <v>20700.7</v>
      </c>
      <c r="T183" s="7">
        <v>1079</v>
      </c>
      <c r="AE183" t="e">
        <f>YEAR(MH[[#This Row],[Fecha]])</f>
        <v>#VALUE!</v>
      </c>
      <c r="AF183" t="e">
        <f>MONTH(MH[[#This Row],[Fecha]])</f>
        <v>#VALUE!</v>
      </c>
      <c r="AG183" t="e">
        <f>WEEKNUM(MH[[#This Row],[Fecha]],2)</f>
        <v>#VALUE!</v>
      </c>
      <c r="AH183" s="6" t="s">
        <v>178</v>
      </c>
      <c r="AI183" s="7" t="s">
        <v>63</v>
      </c>
      <c r="AJ183" s="7" t="s">
        <v>76</v>
      </c>
      <c r="AK183" s="7">
        <v>185</v>
      </c>
      <c r="AL183" s="7">
        <v>82504.149999999994</v>
      </c>
      <c r="AN183">
        <f>YEAR(FH[[#This Row],[Fecha]])</f>
        <v>2020</v>
      </c>
      <c r="AO183">
        <f>MONTH(FH[[#This Row],[Fecha]])</f>
        <v>1</v>
      </c>
      <c r="AP183">
        <f>WEEKNUM(FH[[#This Row],[Fecha]],2)</f>
        <v>1</v>
      </c>
      <c r="AQ183" s="25">
        <v>43831</v>
      </c>
      <c r="AR183" t="s">
        <v>132</v>
      </c>
      <c r="AS183" t="s">
        <v>78</v>
      </c>
      <c r="AT183" t="s">
        <v>129</v>
      </c>
      <c r="AU183">
        <v>20</v>
      </c>
      <c r="AV183">
        <v>2003.33</v>
      </c>
    </row>
    <row r="184" spans="13:48" ht="15.6" x14ac:dyDescent="0.3">
      <c r="M184">
        <f>YEAR(RecoleccionHuevo[[#This Row],[Fecha]])</f>
        <v>2018</v>
      </c>
      <c r="N184">
        <f>MONTH(RecoleccionHuevo[[#This Row],[Fecha]])</f>
        <v>8</v>
      </c>
      <c r="O184">
        <f>WEEKNUM(RecoleccionHuevo[[#This Row],[Fecha]],2)</f>
        <v>31</v>
      </c>
      <c r="P184" s="25">
        <v>43313</v>
      </c>
      <c r="Q184" t="s">
        <v>28</v>
      </c>
      <c r="R184" s="7">
        <v>473040</v>
      </c>
      <c r="S184" s="7">
        <v>27376.430000000004</v>
      </c>
      <c r="T184" s="7">
        <v>1314</v>
      </c>
      <c r="AE184">
        <f>YEAR(MH[[#This Row],[Fecha]])</f>
        <v>2020</v>
      </c>
      <c r="AF184">
        <f>MONTH(MH[[#This Row],[Fecha]])</f>
        <v>7</v>
      </c>
      <c r="AG184">
        <f>WEEKNUM(MH[[#This Row],[Fecha]],2)</f>
        <v>31</v>
      </c>
      <c r="AH184" s="6">
        <v>44043</v>
      </c>
      <c r="AI184" s="7" t="s">
        <v>63</v>
      </c>
      <c r="AJ184" s="7" t="s">
        <v>76</v>
      </c>
      <c r="AK184" s="7">
        <v>281</v>
      </c>
      <c r="AL184" s="7">
        <v>66033.320000000007</v>
      </c>
      <c r="AN184">
        <f>YEAR(FH[[#This Row],[Fecha]])</f>
        <v>2020</v>
      </c>
      <c r="AO184">
        <f>MONTH(FH[[#This Row],[Fecha]])</f>
        <v>2</v>
      </c>
      <c r="AP184">
        <f>WEEKNUM(FH[[#This Row],[Fecha]],2)</f>
        <v>5</v>
      </c>
      <c r="AQ184" s="25">
        <v>43862</v>
      </c>
      <c r="AR184" t="s">
        <v>132</v>
      </c>
      <c r="AS184" t="s">
        <v>78</v>
      </c>
      <c r="AT184" t="s">
        <v>129</v>
      </c>
      <c r="AU184">
        <v>4</v>
      </c>
      <c r="AV184">
        <v>475.3</v>
      </c>
    </row>
    <row r="185" spans="13:48" ht="15.6" x14ac:dyDescent="0.3">
      <c r="M185">
        <f>YEAR(RecoleccionHuevo[[#This Row],[Fecha]])</f>
        <v>2018</v>
      </c>
      <c r="N185">
        <f>MONTH(RecoleccionHuevo[[#This Row],[Fecha]])</f>
        <v>9</v>
      </c>
      <c r="O185">
        <f>WEEKNUM(RecoleccionHuevo[[#This Row],[Fecha]],2)</f>
        <v>35</v>
      </c>
      <c r="P185" s="25">
        <v>43344</v>
      </c>
      <c r="Q185" t="s">
        <v>28</v>
      </c>
      <c r="R185" s="7">
        <v>442440</v>
      </c>
      <c r="S185" s="7">
        <v>26681.629999999997</v>
      </c>
      <c r="T185" s="7">
        <v>1229</v>
      </c>
      <c r="AE185">
        <f>YEAR(MH[[#This Row],[Fecha]])</f>
        <v>2020</v>
      </c>
      <c r="AF185">
        <f>MONTH(MH[[#This Row],[Fecha]])</f>
        <v>8</v>
      </c>
      <c r="AG185">
        <f>WEEKNUM(MH[[#This Row],[Fecha]],2)</f>
        <v>36</v>
      </c>
      <c r="AH185" s="6">
        <v>44074</v>
      </c>
      <c r="AI185" s="7" t="s">
        <v>63</v>
      </c>
      <c r="AJ185" s="7" t="s">
        <v>76</v>
      </c>
      <c r="AK185" s="7">
        <v>329</v>
      </c>
      <c r="AL185" s="7">
        <v>50489.49</v>
      </c>
      <c r="AN185">
        <f>YEAR(FH[[#This Row],[Fecha]])</f>
        <v>2020</v>
      </c>
      <c r="AO185">
        <f>MONTH(FH[[#This Row],[Fecha]])</f>
        <v>3</v>
      </c>
      <c r="AP185">
        <f>WEEKNUM(FH[[#This Row],[Fecha]],2)</f>
        <v>9</v>
      </c>
      <c r="AQ185" s="25">
        <v>43891</v>
      </c>
      <c r="AR185" t="s">
        <v>132</v>
      </c>
      <c r="AS185" t="s">
        <v>78</v>
      </c>
      <c r="AT185" t="s">
        <v>129</v>
      </c>
      <c r="AU185">
        <v>6</v>
      </c>
      <c r="AV185">
        <v>676</v>
      </c>
    </row>
    <row r="186" spans="13:48" ht="15.6" x14ac:dyDescent="0.3">
      <c r="M186">
        <f>YEAR(RecoleccionHuevo[[#This Row],[Fecha]])</f>
        <v>2018</v>
      </c>
      <c r="N186">
        <f>MONTH(RecoleccionHuevo[[#This Row],[Fecha]])</f>
        <v>10</v>
      </c>
      <c r="O186">
        <f>WEEKNUM(RecoleccionHuevo[[#This Row],[Fecha]],2)</f>
        <v>40</v>
      </c>
      <c r="P186" s="25">
        <v>43374</v>
      </c>
      <c r="Q186" t="s">
        <v>28</v>
      </c>
      <c r="R186" s="7">
        <v>423000</v>
      </c>
      <c r="S186" s="7">
        <v>26018.899999999998</v>
      </c>
      <c r="T186" s="7">
        <v>1175</v>
      </c>
      <c r="AE186" t="e">
        <f>YEAR(MH[[#This Row],[Fecha]])</f>
        <v>#VALUE!</v>
      </c>
      <c r="AF186" t="e">
        <f>MONTH(MH[[#This Row],[Fecha]])</f>
        <v>#VALUE!</v>
      </c>
      <c r="AG186" t="e">
        <f>WEEKNUM(MH[[#This Row],[Fecha]],2)</f>
        <v>#VALUE!</v>
      </c>
      <c r="AH186" s="6" t="s">
        <v>179</v>
      </c>
      <c r="AI186" s="7" t="s">
        <v>63</v>
      </c>
      <c r="AJ186" s="7" t="s">
        <v>76</v>
      </c>
      <c r="AK186" s="7">
        <v>244</v>
      </c>
      <c r="AL186" s="7">
        <v>82504.149999999994</v>
      </c>
      <c r="AN186">
        <f>YEAR(FH[[#This Row],[Fecha]])</f>
        <v>2020</v>
      </c>
      <c r="AO186">
        <f>MONTH(FH[[#This Row],[Fecha]])</f>
        <v>4</v>
      </c>
      <c r="AP186">
        <f>WEEKNUM(FH[[#This Row],[Fecha]],2)</f>
        <v>14</v>
      </c>
      <c r="AQ186" s="25">
        <v>43922</v>
      </c>
      <c r="AR186" t="s">
        <v>132</v>
      </c>
      <c r="AS186" t="s">
        <v>72</v>
      </c>
      <c r="AT186" t="s">
        <v>129</v>
      </c>
      <c r="AU186">
        <v>27</v>
      </c>
      <c r="AV186">
        <v>1046.72</v>
      </c>
    </row>
    <row r="187" spans="13:48" ht="15.6" x14ac:dyDescent="0.3">
      <c r="M187">
        <f>YEAR(RecoleccionHuevo[[#This Row],[Fecha]])</f>
        <v>2018</v>
      </c>
      <c r="N187">
        <f>MONTH(RecoleccionHuevo[[#This Row],[Fecha]])</f>
        <v>11</v>
      </c>
      <c r="O187">
        <f>WEEKNUM(RecoleccionHuevo[[#This Row],[Fecha]],2)</f>
        <v>44</v>
      </c>
      <c r="P187" s="25">
        <v>43405</v>
      </c>
      <c r="Q187" t="s">
        <v>28</v>
      </c>
      <c r="R187" s="7">
        <v>483480</v>
      </c>
      <c r="S187" s="7">
        <v>29762.560000000001</v>
      </c>
      <c r="T187" s="7">
        <v>1343</v>
      </c>
      <c r="AE187">
        <f>YEAR(MH[[#This Row],[Fecha]])</f>
        <v>2020</v>
      </c>
      <c r="AF187">
        <f>MONTH(MH[[#This Row],[Fecha]])</f>
        <v>10</v>
      </c>
      <c r="AG187">
        <f>WEEKNUM(MH[[#This Row],[Fecha]],2)</f>
        <v>44</v>
      </c>
      <c r="AH187" s="6">
        <v>44135</v>
      </c>
      <c r="AI187" s="7" t="s">
        <v>63</v>
      </c>
      <c r="AJ187" s="7" t="s">
        <v>76</v>
      </c>
      <c r="AK187" s="7">
        <v>259</v>
      </c>
      <c r="AL187" s="7">
        <v>67038.320000000007</v>
      </c>
      <c r="AN187">
        <f>YEAR(FH[[#This Row],[Fecha]])</f>
        <v>2020</v>
      </c>
      <c r="AO187">
        <f>MONTH(FH[[#This Row],[Fecha]])</f>
        <v>5</v>
      </c>
      <c r="AP187">
        <f>WEEKNUM(FH[[#This Row],[Fecha]],2)</f>
        <v>18</v>
      </c>
      <c r="AQ187" s="25">
        <v>43952</v>
      </c>
      <c r="AR187" t="s">
        <v>132</v>
      </c>
      <c r="AS187" t="s">
        <v>72</v>
      </c>
      <c r="AT187" t="s">
        <v>129</v>
      </c>
      <c r="AU187">
        <v>27</v>
      </c>
      <c r="AV187">
        <v>1177.56</v>
      </c>
    </row>
    <row r="188" spans="13:48" ht="15.6" x14ac:dyDescent="0.3">
      <c r="M188">
        <f>YEAR(RecoleccionHuevo[[#This Row],[Fecha]])</f>
        <v>2018</v>
      </c>
      <c r="N188">
        <f>MONTH(RecoleccionHuevo[[#This Row],[Fecha]])</f>
        <v>12</v>
      </c>
      <c r="O188">
        <f>WEEKNUM(RecoleccionHuevo[[#This Row],[Fecha]],2)</f>
        <v>48</v>
      </c>
      <c r="P188" s="25">
        <v>43435</v>
      </c>
      <c r="Q188" t="s">
        <v>28</v>
      </c>
      <c r="R188" s="7">
        <v>439920</v>
      </c>
      <c r="S188" s="7">
        <v>27631.249999999996</v>
      </c>
      <c r="T188" s="7">
        <v>1222</v>
      </c>
      <c r="AE188" t="e">
        <f>YEAR(MH[[#This Row],[Fecha]])</f>
        <v>#VALUE!</v>
      </c>
      <c r="AF188" t="e">
        <f>MONTH(MH[[#This Row],[Fecha]])</f>
        <v>#VALUE!</v>
      </c>
      <c r="AG188" t="e">
        <f>WEEKNUM(MH[[#This Row],[Fecha]],2)</f>
        <v>#VALUE!</v>
      </c>
      <c r="AH188" s="6" t="s">
        <v>180</v>
      </c>
      <c r="AI188" s="7" t="s">
        <v>63</v>
      </c>
      <c r="AJ188" s="7" t="s">
        <v>76</v>
      </c>
      <c r="AK188" s="7">
        <v>161</v>
      </c>
      <c r="AL188" s="7">
        <v>66003.320000000007</v>
      </c>
      <c r="AN188">
        <f>YEAR(FH[[#This Row],[Fecha]])</f>
        <v>2020</v>
      </c>
      <c r="AO188">
        <f>MONTH(FH[[#This Row],[Fecha]])</f>
        <v>6</v>
      </c>
      <c r="AP188">
        <f>WEEKNUM(FH[[#This Row],[Fecha]],2)</f>
        <v>23</v>
      </c>
      <c r="AQ188" s="25">
        <v>43983</v>
      </c>
      <c r="AR188" t="s">
        <v>132</v>
      </c>
      <c r="AS188" t="s">
        <v>72</v>
      </c>
      <c r="AT188" t="s">
        <v>129</v>
      </c>
      <c r="AU188">
        <v>21</v>
      </c>
      <c r="AV188">
        <v>4746.6900000000005</v>
      </c>
    </row>
    <row r="189" spans="13:48" ht="15.6" x14ac:dyDescent="0.3">
      <c r="M189">
        <f>YEAR(RecoleccionHuevo[[#This Row],[Fecha]])</f>
        <v>2018</v>
      </c>
      <c r="N189">
        <f>MONTH(RecoleccionHuevo[[#This Row],[Fecha]])</f>
        <v>1</v>
      </c>
      <c r="O189">
        <f>WEEKNUM(RecoleccionHuevo[[#This Row],[Fecha]],2)</f>
        <v>1</v>
      </c>
      <c r="P189" s="25">
        <v>43101</v>
      </c>
      <c r="Q189" t="s">
        <v>30</v>
      </c>
      <c r="R189" s="7">
        <v>377280</v>
      </c>
      <c r="S189" s="7">
        <v>25714.21</v>
      </c>
      <c r="T189" s="7">
        <v>1048</v>
      </c>
      <c r="AE189">
        <f>YEAR(MH[[#This Row],[Fecha]])</f>
        <v>2020</v>
      </c>
      <c r="AF189">
        <f>MONTH(MH[[#This Row],[Fecha]])</f>
        <v>12</v>
      </c>
      <c r="AG189">
        <f>WEEKNUM(MH[[#This Row],[Fecha]],2)</f>
        <v>53</v>
      </c>
      <c r="AH189" s="6">
        <v>44196</v>
      </c>
      <c r="AI189" s="7" t="s">
        <v>63</v>
      </c>
      <c r="AJ189" s="7" t="s">
        <v>76</v>
      </c>
      <c r="AK189" s="7">
        <v>220</v>
      </c>
      <c r="AL189" s="7">
        <v>66003.320000000007</v>
      </c>
      <c r="AN189">
        <f>YEAR(FH[[#This Row],[Fecha]])</f>
        <v>2020</v>
      </c>
      <c r="AO189">
        <f>MONTH(FH[[#This Row],[Fecha]])</f>
        <v>7</v>
      </c>
      <c r="AP189">
        <f>WEEKNUM(FH[[#This Row],[Fecha]],2)</f>
        <v>27</v>
      </c>
      <c r="AQ189" s="25">
        <v>44013</v>
      </c>
      <c r="AR189" t="s">
        <v>132</v>
      </c>
      <c r="AS189" t="s">
        <v>72</v>
      </c>
      <c r="AT189" t="s">
        <v>129</v>
      </c>
      <c r="AU189">
        <v>9</v>
      </c>
      <c r="AV189">
        <v>2064.86</v>
      </c>
    </row>
    <row r="190" spans="13:48" ht="15.6" x14ac:dyDescent="0.3">
      <c r="M190">
        <f>YEAR(RecoleccionHuevo[[#This Row],[Fecha]])</f>
        <v>2018</v>
      </c>
      <c r="N190">
        <f>MONTH(RecoleccionHuevo[[#This Row],[Fecha]])</f>
        <v>2</v>
      </c>
      <c r="O190">
        <f>WEEKNUM(RecoleccionHuevo[[#This Row],[Fecha]],2)</f>
        <v>5</v>
      </c>
      <c r="P190" s="25">
        <v>43132</v>
      </c>
      <c r="Q190" t="s">
        <v>30</v>
      </c>
      <c r="R190" s="7">
        <v>323280</v>
      </c>
      <c r="S190" s="7">
        <v>22703.38</v>
      </c>
      <c r="T190" s="7">
        <v>896</v>
      </c>
      <c r="AE190" t="e">
        <f>YEAR(MH[[#This Row],[Fecha]])</f>
        <v>#VALUE!</v>
      </c>
      <c r="AF190" t="e">
        <f>MONTH(MH[[#This Row],[Fecha]])</f>
        <v>#VALUE!</v>
      </c>
      <c r="AG190" t="e">
        <f>WEEKNUM(MH[[#This Row],[Fecha]],2)</f>
        <v>#VALUE!</v>
      </c>
      <c r="AH190" s="6" t="s">
        <v>176</v>
      </c>
      <c r="AI190" s="7" t="s">
        <v>63</v>
      </c>
      <c r="AJ190" s="7" t="s">
        <v>77</v>
      </c>
      <c r="AK190" s="7">
        <v>4</v>
      </c>
      <c r="AL190" s="7">
        <v>67326.28</v>
      </c>
      <c r="AN190">
        <f>YEAR(FH[[#This Row],[Fecha]])</f>
        <v>2020</v>
      </c>
      <c r="AO190">
        <f>MONTH(FH[[#This Row],[Fecha]])</f>
        <v>8</v>
      </c>
      <c r="AP190">
        <f>WEEKNUM(FH[[#This Row],[Fecha]],2)</f>
        <v>31</v>
      </c>
      <c r="AQ190" s="25">
        <v>44044</v>
      </c>
      <c r="AR190" t="s">
        <v>132</v>
      </c>
      <c r="AS190" t="s">
        <v>72</v>
      </c>
      <c r="AT190" t="s">
        <v>129</v>
      </c>
      <c r="AU190">
        <v>9</v>
      </c>
      <c r="AV190">
        <v>2064.86</v>
      </c>
    </row>
    <row r="191" spans="13:48" ht="15.6" x14ac:dyDescent="0.3">
      <c r="M191">
        <f>YEAR(RecoleccionHuevo[[#This Row],[Fecha]])</f>
        <v>2018</v>
      </c>
      <c r="N191">
        <f>MONTH(RecoleccionHuevo[[#This Row],[Fecha]])</f>
        <v>3</v>
      </c>
      <c r="O191">
        <f>WEEKNUM(RecoleccionHuevo[[#This Row],[Fecha]],2)</f>
        <v>9</v>
      </c>
      <c r="P191" s="25">
        <v>43160</v>
      </c>
      <c r="Q191" t="s">
        <v>30</v>
      </c>
      <c r="R191" s="7">
        <v>336960</v>
      </c>
      <c r="S191" s="7">
        <v>21139.170000000002</v>
      </c>
      <c r="T191" s="7">
        <v>936</v>
      </c>
      <c r="AE191">
        <f>YEAR(MH[[#This Row],[Fecha]])</f>
        <v>2020</v>
      </c>
      <c r="AF191">
        <f>MONTH(MH[[#This Row],[Fecha]])</f>
        <v>3</v>
      </c>
      <c r="AG191">
        <f>WEEKNUM(MH[[#This Row],[Fecha]],2)</f>
        <v>14</v>
      </c>
      <c r="AH191" s="6">
        <v>43921</v>
      </c>
      <c r="AI191" s="7" t="s">
        <v>63</v>
      </c>
      <c r="AJ191" s="7" t="s">
        <v>77</v>
      </c>
      <c r="AK191" s="7">
        <v>375</v>
      </c>
      <c r="AL191" s="7">
        <v>67326.28</v>
      </c>
      <c r="AN191">
        <f>YEAR(FH[[#This Row],[Fecha]])</f>
        <v>2020</v>
      </c>
      <c r="AO191">
        <f>MONTH(FH[[#This Row],[Fecha]])</f>
        <v>9</v>
      </c>
      <c r="AP191">
        <f>WEEKNUM(FH[[#This Row],[Fecha]],2)</f>
        <v>36</v>
      </c>
      <c r="AQ191" s="25">
        <v>44075</v>
      </c>
      <c r="AR191" t="s">
        <v>132</v>
      </c>
      <c r="AS191" t="s">
        <v>72</v>
      </c>
      <c r="AT191" t="s">
        <v>129</v>
      </c>
      <c r="AU191">
        <v>40</v>
      </c>
      <c r="AV191">
        <v>6174.78</v>
      </c>
    </row>
    <row r="192" spans="13:48" ht="15.6" x14ac:dyDescent="0.3">
      <c r="M192">
        <f>YEAR(RecoleccionHuevo[[#This Row],[Fecha]])</f>
        <v>2018</v>
      </c>
      <c r="N192">
        <f>MONTH(RecoleccionHuevo[[#This Row],[Fecha]])</f>
        <v>4</v>
      </c>
      <c r="O192">
        <f>WEEKNUM(RecoleccionHuevo[[#This Row],[Fecha]],2)</f>
        <v>13</v>
      </c>
      <c r="P192" s="25">
        <v>43191</v>
      </c>
      <c r="Q192" t="s">
        <v>30</v>
      </c>
      <c r="R192" s="7">
        <v>326520</v>
      </c>
      <c r="S192" s="7">
        <v>20310.239999999998</v>
      </c>
      <c r="T192" s="7">
        <v>907</v>
      </c>
      <c r="AE192" t="e">
        <f>YEAR(MH[[#This Row],[Fecha]])</f>
        <v>#VALUE!</v>
      </c>
      <c r="AF192" t="e">
        <f>MONTH(MH[[#This Row],[Fecha]])</f>
        <v>#VALUE!</v>
      </c>
      <c r="AG192" t="e">
        <f>WEEKNUM(MH[[#This Row],[Fecha]],2)</f>
        <v>#VALUE!</v>
      </c>
      <c r="AH192" s="6" t="s">
        <v>177</v>
      </c>
      <c r="AI192" s="7" t="s">
        <v>63</v>
      </c>
      <c r="AJ192" s="7" t="s">
        <v>77</v>
      </c>
      <c r="AK192" s="7">
        <v>936</v>
      </c>
      <c r="AL192" s="7">
        <v>100989.421</v>
      </c>
      <c r="AN192">
        <f>YEAR(FH[[#This Row],[Fecha]])</f>
        <v>2020</v>
      </c>
      <c r="AO192">
        <f>MONTH(FH[[#This Row],[Fecha]])</f>
        <v>10</v>
      </c>
      <c r="AP192">
        <f>WEEKNUM(FH[[#This Row],[Fecha]],2)</f>
        <v>40</v>
      </c>
      <c r="AQ192" s="25">
        <v>44105</v>
      </c>
      <c r="AR192" t="s">
        <v>132</v>
      </c>
      <c r="AS192" t="s">
        <v>72</v>
      </c>
      <c r="AT192" t="s">
        <v>129</v>
      </c>
      <c r="AU192">
        <v>38</v>
      </c>
      <c r="AV192">
        <v>4683.66</v>
      </c>
    </row>
    <row r="193" spans="13:48" ht="15.6" x14ac:dyDescent="0.3">
      <c r="M193">
        <f>YEAR(RecoleccionHuevo[[#This Row],[Fecha]])</f>
        <v>2018</v>
      </c>
      <c r="N193">
        <f>MONTH(RecoleccionHuevo[[#This Row],[Fecha]])</f>
        <v>5</v>
      </c>
      <c r="O193">
        <f>WEEKNUM(RecoleccionHuevo[[#This Row],[Fecha]],2)</f>
        <v>18</v>
      </c>
      <c r="P193" s="25">
        <v>43221</v>
      </c>
      <c r="Q193" t="s">
        <v>30</v>
      </c>
      <c r="R193" s="7">
        <v>347400</v>
      </c>
      <c r="S193" s="7">
        <v>23892.820000000003</v>
      </c>
      <c r="T193" s="7">
        <v>963</v>
      </c>
      <c r="AE193">
        <f>YEAR(MH[[#This Row],[Fecha]])</f>
        <v>2020</v>
      </c>
      <c r="AF193">
        <f>MONTH(MH[[#This Row],[Fecha]])</f>
        <v>5</v>
      </c>
      <c r="AG193">
        <f>WEEKNUM(MH[[#This Row],[Fecha]],2)</f>
        <v>22</v>
      </c>
      <c r="AH193" s="6">
        <v>43982</v>
      </c>
      <c r="AI193" s="7" t="s">
        <v>63</v>
      </c>
      <c r="AJ193" s="7" t="s">
        <v>77</v>
      </c>
      <c r="AK193" s="7">
        <v>164</v>
      </c>
      <c r="AL193" s="7">
        <v>67326.28</v>
      </c>
      <c r="AN193">
        <f>YEAR(FH[[#This Row],[Fecha]])</f>
        <v>2020</v>
      </c>
      <c r="AO193">
        <f>MONTH(FH[[#This Row],[Fecha]])</f>
        <v>11</v>
      </c>
      <c r="AP193">
        <f>WEEKNUM(FH[[#This Row],[Fecha]],2)</f>
        <v>44</v>
      </c>
      <c r="AQ193" s="25">
        <v>44136</v>
      </c>
      <c r="AR193" t="s">
        <v>132</v>
      </c>
      <c r="AS193" t="s">
        <v>72</v>
      </c>
      <c r="AT193" t="s">
        <v>129</v>
      </c>
      <c r="AU193">
        <v>43</v>
      </c>
      <c r="AV193">
        <v>5299.93</v>
      </c>
    </row>
    <row r="194" spans="13:48" ht="15.6" x14ac:dyDescent="0.3">
      <c r="M194">
        <f>YEAR(RecoleccionHuevo[[#This Row],[Fecha]])</f>
        <v>2018</v>
      </c>
      <c r="N194">
        <f>MONTH(RecoleccionHuevo[[#This Row],[Fecha]])</f>
        <v>6</v>
      </c>
      <c r="O194">
        <f>WEEKNUM(RecoleccionHuevo[[#This Row],[Fecha]],2)</f>
        <v>22</v>
      </c>
      <c r="P194" s="25">
        <v>43252</v>
      </c>
      <c r="Q194" t="s">
        <v>30</v>
      </c>
      <c r="R194" s="7">
        <v>304560</v>
      </c>
      <c r="S194" s="7">
        <v>19963.650000000001</v>
      </c>
      <c r="T194" s="7">
        <v>846</v>
      </c>
      <c r="AE194" t="e">
        <f>YEAR(MH[[#This Row],[Fecha]])</f>
        <v>#VALUE!</v>
      </c>
      <c r="AF194" t="e">
        <f>MONTH(MH[[#This Row],[Fecha]])</f>
        <v>#VALUE!</v>
      </c>
      <c r="AG194" t="e">
        <f>WEEKNUM(MH[[#This Row],[Fecha]],2)</f>
        <v>#VALUE!</v>
      </c>
      <c r="AH194" s="6" t="s">
        <v>178</v>
      </c>
      <c r="AI194" s="7" t="s">
        <v>63</v>
      </c>
      <c r="AJ194" s="7" t="s">
        <v>77</v>
      </c>
      <c r="AK194" s="7">
        <v>157</v>
      </c>
      <c r="AL194" s="7">
        <v>84157.85</v>
      </c>
      <c r="AN194">
        <f>YEAR(FH[[#This Row],[Fecha]])</f>
        <v>2020</v>
      </c>
      <c r="AO194">
        <f>MONTH(FH[[#This Row],[Fecha]])</f>
        <v>12</v>
      </c>
      <c r="AP194">
        <f>WEEKNUM(FH[[#This Row],[Fecha]],2)</f>
        <v>49</v>
      </c>
      <c r="AQ194" s="25">
        <v>44166</v>
      </c>
      <c r="AR194" t="s">
        <v>132</v>
      </c>
      <c r="AS194" t="s">
        <v>72</v>
      </c>
      <c r="AT194" t="s">
        <v>129</v>
      </c>
      <c r="AU194">
        <v>50</v>
      </c>
      <c r="AV194">
        <v>9344.3599999999988</v>
      </c>
    </row>
    <row r="195" spans="13:48" ht="15.6" x14ac:dyDescent="0.3">
      <c r="M195">
        <f>YEAR(RecoleccionHuevo[[#This Row],[Fecha]])</f>
        <v>2018</v>
      </c>
      <c r="N195">
        <f>MONTH(RecoleccionHuevo[[#This Row],[Fecha]])</f>
        <v>7</v>
      </c>
      <c r="O195">
        <f>WEEKNUM(RecoleccionHuevo[[#This Row],[Fecha]],2)</f>
        <v>26</v>
      </c>
      <c r="P195" s="25">
        <v>43282</v>
      </c>
      <c r="Q195" t="s">
        <v>30</v>
      </c>
      <c r="R195" s="7">
        <v>296280</v>
      </c>
      <c r="S195" s="7">
        <v>19222.789999999994</v>
      </c>
      <c r="T195" s="7">
        <v>823</v>
      </c>
      <c r="AE195">
        <f>YEAR(MH[[#This Row],[Fecha]])</f>
        <v>2020</v>
      </c>
      <c r="AF195">
        <f>MONTH(MH[[#This Row],[Fecha]])</f>
        <v>7</v>
      </c>
      <c r="AG195">
        <f>WEEKNUM(MH[[#This Row],[Fecha]],2)</f>
        <v>31</v>
      </c>
      <c r="AH195" s="6">
        <v>44043</v>
      </c>
      <c r="AI195" s="7" t="s">
        <v>63</v>
      </c>
      <c r="AJ195" s="7" t="s">
        <v>77</v>
      </c>
      <c r="AK195" s="7">
        <v>184</v>
      </c>
      <c r="AL195" s="7">
        <v>67326.28</v>
      </c>
      <c r="AN195">
        <f>YEAR(FH[[#This Row],[Fecha]])</f>
        <v>2020</v>
      </c>
      <c r="AO195">
        <f>MONTH(FH[[#This Row],[Fecha]])</f>
        <v>4</v>
      </c>
      <c r="AP195">
        <f>WEEKNUM(FH[[#This Row],[Fecha]],2)</f>
        <v>14</v>
      </c>
      <c r="AQ195" s="25">
        <v>43922</v>
      </c>
      <c r="AR195" t="s">
        <v>132</v>
      </c>
      <c r="AS195" t="s">
        <v>73</v>
      </c>
      <c r="AT195" t="s">
        <v>129</v>
      </c>
      <c r="AU195">
        <v>36</v>
      </c>
      <c r="AV195">
        <v>1482.85</v>
      </c>
    </row>
    <row r="196" spans="13:48" ht="15.6" x14ac:dyDescent="0.3">
      <c r="M196">
        <f>YEAR(RecoleccionHuevo[[#This Row],[Fecha]])</f>
        <v>2018</v>
      </c>
      <c r="N196">
        <f>MONTH(RecoleccionHuevo[[#This Row],[Fecha]])</f>
        <v>8</v>
      </c>
      <c r="O196">
        <f>WEEKNUM(RecoleccionHuevo[[#This Row],[Fecha]],2)</f>
        <v>31</v>
      </c>
      <c r="P196" s="25">
        <v>43313</v>
      </c>
      <c r="Q196" t="s">
        <v>30</v>
      </c>
      <c r="R196" s="7">
        <v>300600</v>
      </c>
      <c r="S196" s="7">
        <v>19588.899999999998</v>
      </c>
      <c r="T196" s="7">
        <v>835</v>
      </c>
      <c r="AE196">
        <f>YEAR(MH[[#This Row],[Fecha]])</f>
        <v>2020</v>
      </c>
      <c r="AF196">
        <f>MONTH(MH[[#This Row],[Fecha]])</f>
        <v>8</v>
      </c>
      <c r="AG196">
        <f>WEEKNUM(MH[[#This Row],[Fecha]],2)</f>
        <v>36</v>
      </c>
      <c r="AH196" s="6">
        <v>44074</v>
      </c>
      <c r="AI196" s="7" t="s">
        <v>63</v>
      </c>
      <c r="AJ196" s="7" t="s">
        <v>77</v>
      </c>
      <c r="AK196" s="7">
        <v>279</v>
      </c>
      <c r="AL196" s="7">
        <v>67326.28</v>
      </c>
      <c r="AN196">
        <f>YEAR(FH[[#This Row],[Fecha]])</f>
        <v>2020</v>
      </c>
      <c r="AO196">
        <f>MONTH(FH[[#This Row],[Fecha]])</f>
        <v>5</v>
      </c>
      <c r="AP196">
        <f>WEEKNUM(FH[[#This Row],[Fecha]],2)</f>
        <v>18</v>
      </c>
      <c r="AQ196" s="25">
        <v>43952</v>
      </c>
      <c r="AR196" t="s">
        <v>132</v>
      </c>
      <c r="AS196" t="s">
        <v>73</v>
      </c>
      <c r="AT196" t="s">
        <v>129</v>
      </c>
      <c r="AU196">
        <v>24</v>
      </c>
      <c r="AV196">
        <v>1046.72</v>
      </c>
    </row>
    <row r="197" spans="13:48" ht="15.6" x14ac:dyDescent="0.3">
      <c r="M197">
        <f>YEAR(RecoleccionHuevo[[#This Row],[Fecha]])</f>
        <v>2018</v>
      </c>
      <c r="N197">
        <f>MONTH(RecoleccionHuevo[[#This Row],[Fecha]])</f>
        <v>9</v>
      </c>
      <c r="O197">
        <f>WEEKNUM(RecoleccionHuevo[[#This Row],[Fecha]],2)</f>
        <v>35</v>
      </c>
      <c r="P197" s="25">
        <v>43344</v>
      </c>
      <c r="Q197" t="s">
        <v>30</v>
      </c>
      <c r="R197" s="7">
        <v>113040</v>
      </c>
      <c r="S197" s="7">
        <v>7456.3000000000011</v>
      </c>
      <c r="T197" s="7">
        <v>314</v>
      </c>
      <c r="AE197" t="e">
        <f>YEAR(MH[[#This Row],[Fecha]])</f>
        <v>#VALUE!</v>
      </c>
      <c r="AF197" t="e">
        <f>MONTH(MH[[#This Row],[Fecha]])</f>
        <v>#VALUE!</v>
      </c>
      <c r="AG197" t="e">
        <f>WEEKNUM(MH[[#This Row],[Fecha]],2)</f>
        <v>#VALUE!</v>
      </c>
      <c r="AH197" s="6" t="s">
        <v>179</v>
      </c>
      <c r="AI197" s="7" t="s">
        <v>63</v>
      </c>
      <c r="AJ197" s="7" t="s">
        <v>77</v>
      </c>
      <c r="AK197" s="7">
        <v>155</v>
      </c>
      <c r="AL197" s="7">
        <v>84157.85</v>
      </c>
      <c r="AN197">
        <f>YEAR(FH[[#This Row],[Fecha]])</f>
        <v>2020</v>
      </c>
      <c r="AO197">
        <f>MONTH(FH[[#This Row],[Fecha]])</f>
        <v>6</v>
      </c>
      <c r="AP197">
        <f>WEEKNUM(FH[[#This Row],[Fecha]],2)</f>
        <v>23</v>
      </c>
      <c r="AQ197" s="25">
        <v>43983</v>
      </c>
      <c r="AR197" t="s">
        <v>132</v>
      </c>
      <c r="AS197" t="s">
        <v>73</v>
      </c>
      <c r="AT197" t="s">
        <v>129</v>
      </c>
      <c r="AU197">
        <v>24</v>
      </c>
      <c r="AV197">
        <v>5424.9800000000005</v>
      </c>
    </row>
    <row r="198" spans="13:48" ht="15.6" x14ac:dyDescent="0.3">
      <c r="M198">
        <f>YEAR(RecoleccionHuevo[[#This Row],[Fecha]])</f>
        <v>2018</v>
      </c>
      <c r="N198">
        <f>MONTH(RecoleccionHuevo[[#This Row],[Fecha]])</f>
        <v>10</v>
      </c>
      <c r="O198">
        <f>WEEKNUM(RecoleccionHuevo[[#This Row],[Fecha]],2)</f>
        <v>40</v>
      </c>
      <c r="P198" s="25">
        <v>43374</v>
      </c>
      <c r="Q198" t="s">
        <v>30</v>
      </c>
      <c r="R198" s="7">
        <v>37800</v>
      </c>
      <c r="S198" s="7">
        <v>1756.81</v>
      </c>
      <c r="T198" s="7">
        <v>105</v>
      </c>
      <c r="AE198">
        <f>YEAR(MH[[#This Row],[Fecha]])</f>
        <v>2020</v>
      </c>
      <c r="AF198">
        <f>MONTH(MH[[#This Row],[Fecha]])</f>
        <v>10</v>
      </c>
      <c r="AG198">
        <f>WEEKNUM(MH[[#This Row],[Fecha]],2)</f>
        <v>44</v>
      </c>
      <c r="AH198" s="6">
        <v>44135</v>
      </c>
      <c r="AI198" s="7" t="s">
        <v>63</v>
      </c>
      <c r="AJ198" s="7" t="s">
        <v>77</v>
      </c>
      <c r="AK198" s="7">
        <v>186</v>
      </c>
      <c r="AL198" s="7">
        <v>67326.28</v>
      </c>
      <c r="AN198">
        <f>YEAR(FH[[#This Row],[Fecha]])</f>
        <v>2020</v>
      </c>
      <c r="AO198">
        <f>MONTH(FH[[#This Row],[Fecha]])</f>
        <v>7</v>
      </c>
      <c r="AP198">
        <f>WEEKNUM(FH[[#This Row],[Fecha]],2)</f>
        <v>27</v>
      </c>
      <c r="AQ198" s="25">
        <v>44013</v>
      </c>
      <c r="AR198" t="s">
        <v>132</v>
      </c>
      <c r="AS198" t="s">
        <v>73</v>
      </c>
      <c r="AT198" t="s">
        <v>129</v>
      </c>
      <c r="AU198">
        <v>27</v>
      </c>
      <c r="AV198">
        <v>6194.5800000000008</v>
      </c>
    </row>
    <row r="199" spans="13:48" ht="15.6" x14ac:dyDescent="0.3">
      <c r="M199">
        <f>YEAR(RecoleccionHuevo[[#This Row],[Fecha]])</f>
        <v>2018</v>
      </c>
      <c r="N199">
        <f>MONTH(RecoleccionHuevo[[#This Row],[Fecha]])</f>
        <v>11</v>
      </c>
      <c r="O199">
        <f>WEEKNUM(RecoleccionHuevo[[#This Row],[Fecha]],2)</f>
        <v>44</v>
      </c>
      <c r="P199" s="25">
        <v>43405</v>
      </c>
      <c r="Q199" t="s">
        <v>30</v>
      </c>
      <c r="R199" s="7">
        <v>378720</v>
      </c>
      <c r="S199" s="7">
        <v>20814.560000000001</v>
      </c>
      <c r="T199" s="7">
        <v>1071</v>
      </c>
      <c r="AE199" t="e">
        <f>YEAR(MH[[#This Row],[Fecha]])</f>
        <v>#VALUE!</v>
      </c>
      <c r="AF199" t="e">
        <f>MONTH(MH[[#This Row],[Fecha]])</f>
        <v>#VALUE!</v>
      </c>
      <c r="AG199" t="e">
        <f>WEEKNUM(MH[[#This Row],[Fecha]],2)</f>
        <v>#VALUE!</v>
      </c>
      <c r="AH199" s="6" t="s">
        <v>180</v>
      </c>
      <c r="AI199" s="7" t="s">
        <v>63</v>
      </c>
      <c r="AJ199" s="7" t="s">
        <v>77</v>
      </c>
      <c r="AK199" s="7">
        <v>153</v>
      </c>
      <c r="AL199" s="7">
        <v>67326.28</v>
      </c>
      <c r="AN199">
        <f>YEAR(FH[[#This Row],[Fecha]])</f>
        <v>2020</v>
      </c>
      <c r="AO199">
        <f>MONTH(FH[[#This Row],[Fecha]])</f>
        <v>8</v>
      </c>
      <c r="AP199">
        <f>WEEKNUM(FH[[#This Row],[Fecha]],2)</f>
        <v>31</v>
      </c>
      <c r="AQ199" s="25">
        <v>44044</v>
      </c>
      <c r="AR199" t="s">
        <v>132</v>
      </c>
      <c r="AS199" t="s">
        <v>73</v>
      </c>
      <c r="AT199" t="s">
        <v>129</v>
      </c>
      <c r="AU199">
        <v>30</v>
      </c>
      <c r="AV199">
        <v>6894.26</v>
      </c>
    </row>
    <row r="200" spans="13:48" ht="15.6" x14ac:dyDescent="0.3">
      <c r="M200">
        <f>YEAR(RecoleccionHuevo[[#This Row],[Fecha]])</f>
        <v>2018</v>
      </c>
      <c r="N200">
        <f>MONTH(RecoleccionHuevo[[#This Row],[Fecha]])</f>
        <v>12</v>
      </c>
      <c r="O200">
        <f>WEEKNUM(RecoleccionHuevo[[#This Row],[Fecha]],2)</f>
        <v>48</v>
      </c>
      <c r="P200" s="25">
        <v>43435</v>
      </c>
      <c r="Q200" t="s">
        <v>30</v>
      </c>
      <c r="R200" s="7">
        <v>438480</v>
      </c>
      <c r="S200" s="7">
        <v>25892.539999999997</v>
      </c>
      <c r="T200" s="7">
        <v>1218</v>
      </c>
      <c r="AE200">
        <f>YEAR(MH[[#This Row],[Fecha]])</f>
        <v>2020</v>
      </c>
      <c r="AF200">
        <f>MONTH(MH[[#This Row],[Fecha]])</f>
        <v>12</v>
      </c>
      <c r="AG200">
        <f>WEEKNUM(MH[[#This Row],[Fecha]],2)</f>
        <v>53</v>
      </c>
      <c r="AH200" s="6">
        <v>44196</v>
      </c>
      <c r="AI200" s="7" t="s">
        <v>63</v>
      </c>
      <c r="AJ200" s="7" t="s">
        <v>77</v>
      </c>
      <c r="AK200" s="7">
        <v>262</v>
      </c>
      <c r="AL200" s="7">
        <v>84157.85</v>
      </c>
      <c r="AN200">
        <f>YEAR(FH[[#This Row],[Fecha]])</f>
        <v>2020</v>
      </c>
      <c r="AO200">
        <f>MONTH(FH[[#This Row],[Fecha]])</f>
        <v>9</v>
      </c>
      <c r="AP200">
        <f>WEEKNUM(FH[[#This Row],[Fecha]],2)</f>
        <v>36</v>
      </c>
      <c r="AQ200" s="25">
        <v>44075</v>
      </c>
      <c r="AR200" t="s">
        <v>132</v>
      </c>
      <c r="AS200" t="s">
        <v>73</v>
      </c>
      <c r="AT200" t="s">
        <v>129</v>
      </c>
      <c r="AU200">
        <v>34</v>
      </c>
      <c r="AV200">
        <v>4760.1500000000005</v>
      </c>
    </row>
    <row r="201" spans="13:48" ht="15.6" x14ac:dyDescent="0.3">
      <c r="M201">
        <f>YEAR(RecoleccionHuevo[[#This Row],[Fecha]])</f>
        <v>2018</v>
      </c>
      <c r="N201">
        <f>MONTH(RecoleccionHuevo[[#This Row],[Fecha]])</f>
        <v>1</v>
      </c>
      <c r="O201">
        <f>WEEKNUM(RecoleccionHuevo[[#This Row],[Fecha]],2)</f>
        <v>1</v>
      </c>
      <c r="P201" s="25">
        <v>43101</v>
      </c>
      <c r="Q201" t="s">
        <v>31</v>
      </c>
      <c r="R201" s="7">
        <v>394920</v>
      </c>
      <c r="S201" s="7">
        <v>25811.309999999987</v>
      </c>
      <c r="T201" s="7">
        <v>1096</v>
      </c>
      <c r="AE201">
        <f>YEAR(MH[[#This Row],[Fecha]])</f>
        <v>2020</v>
      </c>
      <c r="AF201">
        <f>MONTH(MH[[#This Row],[Fecha]])</f>
        <v>1</v>
      </c>
      <c r="AG201">
        <f>WEEKNUM(MH[[#This Row],[Fecha]],2)</f>
        <v>5</v>
      </c>
      <c r="AH201" s="6">
        <v>43861</v>
      </c>
      <c r="AI201" s="7" t="s">
        <v>63</v>
      </c>
      <c r="AJ201" s="7" t="s">
        <v>74</v>
      </c>
      <c r="AK201" s="7">
        <v>173</v>
      </c>
      <c r="AL201" s="7">
        <v>0</v>
      </c>
      <c r="AN201">
        <f>YEAR(FH[[#This Row],[Fecha]])</f>
        <v>2020</v>
      </c>
      <c r="AO201">
        <f>MONTH(FH[[#This Row],[Fecha]])</f>
        <v>10</v>
      </c>
      <c r="AP201">
        <f>WEEKNUM(FH[[#This Row],[Fecha]],2)</f>
        <v>40</v>
      </c>
      <c r="AQ201" s="25">
        <v>44105</v>
      </c>
      <c r="AR201" t="s">
        <v>132</v>
      </c>
      <c r="AS201" t="s">
        <v>73</v>
      </c>
      <c r="AT201" t="s">
        <v>129</v>
      </c>
      <c r="AU201">
        <v>19</v>
      </c>
      <c r="AV201">
        <v>4396.78</v>
      </c>
    </row>
    <row r="202" spans="13:48" ht="15.6" x14ac:dyDescent="0.3">
      <c r="M202">
        <f>YEAR(RecoleccionHuevo[[#This Row],[Fecha]])</f>
        <v>2018</v>
      </c>
      <c r="N202">
        <f>MONTH(RecoleccionHuevo[[#This Row],[Fecha]])</f>
        <v>2</v>
      </c>
      <c r="O202">
        <f>WEEKNUM(RecoleccionHuevo[[#This Row],[Fecha]],2)</f>
        <v>5</v>
      </c>
      <c r="P202" s="25">
        <v>43132</v>
      </c>
      <c r="Q202" t="s">
        <v>31</v>
      </c>
      <c r="R202" s="7">
        <v>332280</v>
      </c>
      <c r="S202" s="7">
        <v>20930.090000000004</v>
      </c>
      <c r="T202" s="7">
        <v>923</v>
      </c>
      <c r="AE202">
        <f>YEAR(MH[[#This Row],[Fecha]])</f>
        <v>2020</v>
      </c>
      <c r="AF202">
        <f>MONTH(MH[[#This Row],[Fecha]])</f>
        <v>3</v>
      </c>
      <c r="AG202">
        <f>WEEKNUM(MH[[#This Row],[Fecha]],2)</f>
        <v>14</v>
      </c>
      <c r="AH202" s="6">
        <v>43921</v>
      </c>
      <c r="AI202" s="7" t="s">
        <v>63</v>
      </c>
      <c r="AJ202" s="7" t="s">
        <v>74</v>
      </c>
      <c r="AK202" s="7">
        <v>12162</v>
      </c>
      <c r="AL202" s="7">
        <v>39.847999999999999</v>
      </c>
      <c r="AN202">
        <f>YEAR(FH[[#This Row],[Fecha]])</f>
        <v>2020</v>
      </c>
      <c r="AO202">
        <f>MONTH(FH[[#This Row],[Fecha]])</f>
        <v>11</v>
      </c>
      <c r="AP202">
        <f>WEEKNUM(FH[[#This Row],[Fecha]],2)</f>
        <v>44</v>
      </c>
      <c r="AQ202" s="25">
        <v>44136</v>
      </c>
      <c r="AR202" t="s">
        <v>132</v>
      </c>
      <c r="AS202" t="s">
        <v>73</v>
      </c>
      <c r="AT202" t="s">
        <v>129</v>
      </c>
      <c r="AU202">
        <v>22</v>
      </c>
      <c r="AV202">
        <v>5365.89</v>
      </c>
    </row>
    <row r="203" spans="13:48" ht="15.6" x14ac:dyDescent="0.3">
      <c r="M203">
        <f>YEAR(RecoleccionHuevo[[#This Row],[Fecha]])</f>
        <v>2018</v>
      </c>
      <c r="N203">
        <f>MONTH(RecoleccionHuevo[[#This Row],[Fecha]])</f>
        <v>3</v>
      </c>
      <c r="O203">
        <f>WEEKNUM(RecoleccionHuevo[[#This Row],[Fecha]],2)</f>
        <v>9</v>
      </c>
      <c r="P203" s="25">
        <v>43160</v>
      </c>
      <c r="Q203" t="s">
        <v>31</v>
      </c>
      <c r="R203" s="7">
        <v>354960</v>
      </c>
      <c r="S203" s="7">
        <v>22634.699999999997</v>
      </c>
      <c r="T203" s="7">
        <v>985</v>
      </c>
      <c r="AE203" t="e">
        <f>YEAR(MH[[#This Row],[Fecha]])</f>
        <v>#VALUE!</v>
      </c>
      <c r="AF203" t="e">
        <f>MONTH(MH[[#This Row],[Fecha]])</f>
        <v>#VALUE!</v>
      </c>
      <c r="AG203" t="e">
        <f>WEEKNUM(MH[[#This Row],[Fecha]],2)</f>
        <v>#VALUE!</v>
      </c>
      <c r="AH203" s="6" t="s">
        <v>177</v>
      </c>
      <c r="AI203" s="7" t="s">
        <v>63</v>
      </c>
      <c r="AJ203" s="7" t="s">
        <v>74</v>
      </c>
      <c r="AK203" s="7">
        <v>3</v>
      </c>
      <c r="AL203" s="7">
        <v>47376.81</v>
      </c>
      <c r="AN203">
        <f>YEAR(FH[[#This Row],[Fecha]])</f>
        <v>2020</v>
      </c>
      <c r="AO203">
        <f>MONTH(FH[[#This Row],[Fecha]])</f>
        <v>12</v>
      </c>
      <c r="AP203">
        <f>WEEKNUM(FH[[#This Row],[Fecha]],2)</f>
        <v>49</v>
      </c>
      <c r="AQ203" s="25">
        <v>44166</v>
      </c>
      <c r="AR203" t="s">
        <v>132</v>
      </c>
      <c r="AS203" t="s">
        <v>73</v>
      </c>
      <c r="AT203" t="s">
        <v>129</v>
      </c>
      <c r="AU203">
        <v>43</v>
      </c>
      <c r="AV203">
        <v>8571.51</v>
      </c>
    </row>
    <row r="204" spans="13:48" ht="15.6" x14ac:dyDescent="0.3">
      <c r="M204">
        <f>YEAR(RecoleccionHuevo[[#This Row],[Fecha]])</f>
        <v>2018</v>
      </c>
      <c r="N204">
        <f>MONTH(RecoleccionHuevo[[#This Row],[Fecha]])</f>
        <v>4</v>
      </c>
      <c r="O204">
        <f>WEEKNUM(RecoleccionHuevo[[#This Row],[Fecha]],2)</f>
        <v>13</v>
      </c>
      <c r="P204" s="25">
        <v>43191</v>
      </c>
      <c r="Q204" t="s">
        <v>31</v>
      </c>
      <c r="R204" s="7">
        <v>266760</v>
      </c>
      <c r="S204" s="7">
        <v>15968.12</v>
      </c>
      <c r="T204" s="7">
        <v>741</v>
      </c>
      <c r="AE204">
        <f>YEAR(MH[[#This Row],[Fecha]])</f>
        <v>2020</v>
      </c>
      <c r="AF204">
        <f>MONTH(MH[[#This Row],[Fecha]])</f>
        <v>5</v>
      </c>
      <c r="AG204">
        <f>WEEKNUM(MH[[#This Row],[Fecha]],2)</f>
        <v>22</v>
      </c>
      <c r="AH204" s="6">
        <v>43982</v>
      </c>
      <c r="AI204" s="7" t="s">
        <v>63</v>
      </c>
      <c r="AJ204" s="7" t="s">
        <v>74</v>
      </c>
      <c r="AK204" s="7">
        <v>48</v>
      </c>
      <c r="AL204" s="7">
        <v>63169.08</v>
      </c>
      <c r="AN204">
        <f>YEAR(FH[[#This Row],[Fecha]])</f>
        <v>2020</v>
      </c>
      <c r="AO204">
        <f>MONTH(FH[[#This Row],[Fecha]])</f>
        <v>4</v>
      </c>
      <c r="AP204">
        <f>WEEKNUM(FH[[#This Row],[Fecha]],2)</f>
        <v>14</v>
      </c>
      <c r="AQ204" s="25">
        <v>43922</v>
      </c>
      <c r="AR204" t="s">
        <v>132</v>
      </c>
      <c r="AS204" t="s">
        <v>75</v>
      </c>
      <c r="AT204" t="s">
        <v>129</v>
      </c>
      <c r="AU204">
        <v>36</v>
      </c>
      <c r="AV204">
        <v>2155.79</v>
      </c>
    </row>
    <row r="205" spans="13:48" ht="15.6" x14ac:dyDescent="0.3">
      <c r="M205">
        <f>YEAR(RecoleccionHuevo[[#This Row],[Fecha]])</f>
        <v>2018</v>
      </c>
      <c r="N205">
        <f>MONTH(RecoleccionHuevo[[#This Row],[Fecha]])</f>
        <v>5</v>
      </c>
      <c r="O205">
        <f>WEEKNUM(RecoleccionHuevo[[#This Row],[Fecha]],2)</f>
        <v>18</v>
      </c>
      <c r="P205" s="25">
        <v>43221</v>
      </c>
      <c r="Q205" t="s">
        <v>31</v>
      </c>
      <c r="R205" s="7">
        <v>92520</v>
      </c>
      <c r="S205" s="7">
        <v>5715.92</v>
      </c>
      <c r="T205" s="7">
        <v>257</v>
      </c>
      <c r="AE205" t="e">
        <f>YEAR(MH[[#This Row],[Fecha]])</f>
        <v>#VALUE!</v>
      </c>
      <c r="AF205" t="e">
        <f>MONTH(MH[[#This Row],[Fecha]])</f>
        <v>#VALUE!</v>
      </c>
      <c r="AG205" t="e">
        <f>WEEKNUM(MH[[#This Row],[Fecha]],2)</f>
        <v>#VALUE!</v>
      </c>
      <c r="AH205" s="6" t="s">
        <v>178</v>
      </c>
      <c r="AI205" s="7" t="s">
        <v>63</v>
      </c>
      <c r="AJ205" s="7" t="s">
        <v>74</v>
      </c>
      <c r="AK205" s="7">
        <v>68</v>
      </c>
      <c r="AL205" s="7">
        <v>78961.350000000006</v>
      </c>
      <c r="AN205">
        <f>YEAR(FH[[#This Row],[Fecha]])</f>
        <v>2020</v>
      </c>
      <c r="AO205">
        <f>MONTH(FH[[#This Row],[Fecha]])</f>
        <v>5</v>
      </c>
      <c r="AP205">
        <f>WEEKNUM(FH[[#This Row],[Fecha]],2)</f>
        <v>18</v>
      </c>
      <c r="AQ205" s="25">
        <v>43952</v>
      </c>
      <c r="AR205" t="s">
        <v>132</v>
      </c>
      <c r="AS205" t="s">
        <v>75</v>
      </c>
      <c r="AT205" t="s">
        <v>129</v>
      </c>
      <c r="AU205">
        <v>27</v>
      </c>
      <c r="AV205">
        <v>1177.56</v>
      </c>
    </row>
    <row r="206" spans="13:48" ht="15.6" x14ac:dyDescent="0.3">
      <c r="M206">
        <f>YEAR(RecoleccionHuevo[[#This Row],[Fecha]])</f>
        <v>2018</v>
      </c>
      <c r="N206">
        <f>MONTH(RecoleccionHuevo[[#This Row],[Fecha]])</f>
        <v>6</v>
      </c>
      <c r="O206">
        <f>WEEKNUM(RecoleccionHuevo[[#This Row],[Fecha]],2)</f>
        <v>22</v>
      </c>
      <c r="P206" s="25">
        <v>43252</v>
      </c>
      <c r="Q206" t="s">
        <v>31</v>
      </c>
      <c r="R206" s="7">
        <v>281880</v>
      </c>
      <c r="S206" s="7">
        <v>17967.28</v>
      </c>
      <c r="T206" s="7">
        <v>783</v>
      </c>
      <c r="AE206">
        <f>YEAR(MH[[#This Row],[Fecha]])</f>
        <v>2020</v>
      </c>
      <c r="AF206">
        <f>MONTH(MH[[#This Row],[Fecha]])</f>
        <v>7</v>
      </c>
      <c r="AG206">
        <f>WEEKNUM(MH[[#This Row],[Fecha]],2)</f>
        <v>31</v>
      </c>
      <c r="AH206" s="6">
        <v>44043</v>
      </c>
      <c r="AI206" s="7" t="s">
        <v>63</v>
      </c>
      <c r="AJ206" s="7" t="s">
        <v>74</v>
      </c>
      <c r="AK206" s="7">
        <v>201</v>
      </c>
      <c r="AL206" s="7">
        <v>63169.08</v>
      </c>
      <c r="AN206">
        <f>YEAR(FH[[#This Row],[Fecha]])</f>
        <v>2020</v>
      </c>
      <c r="AO206">
        <f>MONTH(FH[[#This Row],[Fecha]])</f>
        <v>6</v>
      </c>
      <c r="AP206">
        <f>WEEKNUM(FH[[#This Row],[Fecha]],2)</f>
        <v>23</v>
      </c>
      <c r="AQ206" s="25">
        <v>43983</v>
      </c>
      <c r="AR206" t="s">
        <v>132</v>
      </c>
      <c r="AS206" t="s">
        <v>75</v>
      </c>
      <c r="AT206" t="s">
        <v>129</v>
      </c>
      <c r="AU206">
        <v>33</v>
      </c>
      <c r="AV206">
        <v>7459.18</v>
      </c>
    </row>
    <row r="207" spans="13:48" ht="15.6" x14ac:dyDescent="0.3">
      <c r="M207">
        <f>YEAR(RecoleccionHuevo[[#This Row],[Fecha]])</f>
        <v>2018</v>
      </c>
      <c r="N207">
        <f>MONTH(RecoleccionHuevo[[#This Row],[Fecha]])</f>
        <v>7</v>
      </c>
      <c r="O207">
        <f>WEEKNUM(RecoleccionHuevo[[#This Row],[Fecha]],2)</f>
        <v>26</v>
      </c>
      <c r="P207" s="25">
        <v>43282</v>
      </c>
      <c r="Q207" t="s">
        <v>31</v>
      </c>
      <c r="R207" s="7">
        <v>290520</v>
      </c>
      <c r="S207" s="7">
        <v>18925.230000000003</v>
      </c>
      <c r="T207" s="7">
        <v>807</v>
      </c>
      <c r="AE207">
        <f>YEAR(MH[[#This Row],[Fecha]])</f>
        <v>2020</v>
      </c>
      <c r="AF207">
        <f>MONTH(MH[[#This Row],[Fecha]])</f>
        <v>8</v>
      </c>
      <c r="AG207">
        <f>WEEKNUM(MH[[#This Row],[Fecha]],2)</f>
        <v>36</v>
      </c>
      <c r="AH207" s="6">
        <v>44074</v>
      </c>
      <c r="AI207" s="7" t="s">
        <v>63</v>
      </c>
      <c r="AJ207" s="7" t="s">
        <v>74</v>
      </c>
      <c r="AK207" s="7">
        <v>282</v>
      </c>
      <c r="AL207" s="7">
        <v>63169.08</v>
      </c>
      <c r="AN207">
        <f>YEAR(FH[[#This Row],[Fecha]])</f>
        <v>2020</v>
      </c>
      <c r="AO207">
        <f>MONTH(FH[[#This Row],[Fecha]])</f>
        <v>7</v>
      </c>
      <c r="AP207">
        <f>WEEKNUM(FH[[#This Row],[Fecha]],2)</f>
        <v>27</v>
      </c>
      <c r="AQ207" s="25">
        <v>44013</v>
      </c>
      <c r="AR207" t="s">
        <v>132</v>
      </c>
      <c r="AS207" t="s">
        <v>75</v>
      </c>
      <c r="AT207" t="s">
        <v>129</v>
      </c>
      <c r="AU207">
        <v>30</v>
      </c>
      <c r="AV207">
        <v>6882.8700000000008</v>
      </c>
    </row>
    <row r="208" spans="13:48" ht="15.6" x14ac:dyDescent="0.3">
      <c r="M208">
        <f>YEAR(RecoleccionHuevo[[#This Row],[Fecha]])</f>
        <v>2018</v>
      </c>
      <c r="N208">
        <f>MONTH(RecoleccionHuevo[[#This Row],[Fecha]])</f>
        <v>8</v>
      </c>
      <c r="O208">
        <f>WEEKNUM(RecoleccionHuevo[[#This Row],[Fecha]],2)</f>
        <v>31</v>
      </c>
      <c r="P208" s="25">
        <v>43313</v>
      </c>
      <c r="Q208" t="s">
        <v>31</v>
      </c>
      <c r="R208" s="7">
        <v>315720</v>
      </c>
      <c r="S208" s="7">
        <v>20934.960000000003</v>
      </c>
      <c r="T208" s="7">
        <v>877</v>
      </c>
      <c r="AE208" t="e">
        <f>YEAR(MH[[#This Row],[Fecha]])</f>
        <v>#VALUE!</v>
      </c>
      <c r="AF208" t="e">
        <f>MONTH(MH[[#This Row],[Fecha]])</f>
        <v>#VALUE!</v>
      </c>
      <c r="AG208" t="e">
        <f>WEEKNUM(MH[[#This Row],[Fecha]],2)</f>
        <v>#VALUE!</v>
      </c>
      <c r="AH208" s="6" t="s">
        <v>179</v>
      </c>
      <c r="AI208" s="7" t="s">
        <v>63</v>
      </c>
      <c r="AJ208" s="7" t="s">
        <v>74</v>
      </c>
      <c r="AK208" s="7">
        <v>223</v>
      </c>
      <c r="AL208" s="7">
        <v>78961.350000000006</v>
      </c>
      <c r="AN208">
        <f>YEAR(FH[[#This Row],[Fecha]])</f>
        <v>2020</v>
      </c>
      <c r="AO208">
        <f>MONTH(FH[[#This Row],[Fecha]])</f>
        <v>8</v>
      </c>
      <c r="AP208">
        <f>WEEKNUM(FH[[#This Row],[Fecha]],2)</f>
        <v>31</v>
      </c>
      <c r="AQ208" s="25">
        <v>44044</v>
      </c>
      <c r="AR208" t="s">
        <v>132</v>
      </c>
      <c r="AS208" t="s">
        <v>75</v>
      </c>
      <c r="AT208" t="s">
        <v>129</v>
      </c>
      <c r="AU208">
        <v>36</v>
      </c>
      <c r="AV208">
        <v>8273.119999999999</v>
      </c>
    </row>
    <row r="209" spans="13:48" ht="15.6" x14ac:dyDescent="0.3">
      <c r="M209">
        <f>YEAR(RecoleccionHuevo[[#This Row],[Fecha]])</f>
        <v>2018</v>
      </c>
      <c r="N209">
        <f>MONTH(RecoleccionHuevo[[#This Row],[Fecha]])</f>
        <v>9</v>
      </c>
      <c r="O209">
        <f>WEEKNUM(RecoleccionHuevo[[#This Row],[Fecha]],2)</f>
        <v>35</v>
      </c>
      <c r="P209" s="25">
        <v>43344</v>
      </c>
      <c r="Q209" t="s">
        <v>31</v>
      </c>
      <c r="R209" s="7">
        <v>292320</v>
      </c>
      <c r="S209" s="7">
        <v>19356.729999999996</v>
      </c>
      <c r="T209" s="7">
        <v>812</v>
      </c>
      <c r="AE209">
        <f>YEAR(MH[[#This Row],[Fecha]])</f>
        <v>2020</v>
      </c>
      <c r="AF209">
        <f>MONTH(MH[[#This Row],[Fecha]])</f>
        <v>10</v>
      </c>
      <c r="AG209">
        <f>WEEKNUM(MH[[#This Row],[Fecha]],2)</f>
        <v>44</v>
      </c>
      <c r="AH209" s="6">
        <v>44135</v>
      </c>
      <c r="AI209" s="7" t="s">
        <v>63</v>
      </c>
      <c r="AJ209" s="7" t="s">
        <v>74</v>
      </c>
      <c r="AK209" s="7">
        <v>196</v>
      </c>
      <c r="AL209" s="7">
        <v>63169.08</v>
      </c>
      <c r="AN209">
        <f>YEAR(FH[[#This Row],[Fecha]])</f>
        <v>2020</v>
      </c>
      <c r="AO209">
        <f>MONTH(FH[[#This Row],[Fecha]])</f>
        <v>9</v>
      </c>
      <c r="AP209">
        <f>WEEKNUM(FH[[#This Row],[Fecha]],2)</f>
        <v>36</v>
      </c>
      <c r="AQ209" s="25">
        <v>44075</v>
      </c>
      <c r="AR209" t="s">
        <v>132</v>
      </c>
      <c r="AS209" t="s">
        <v>75</v>
      </c>
      <c r="AT209" t="s">
        <v>129</v>
      </c>
      <c r="AU209">
        <v>39</v>
      </c>
      <c r="AV209">
        <v>6152.03</v>
      </c>
    </row>
    <row r="210" spans="13:48" ht="15.6" x14ac:dyDescent="0.3">
      <c r="M210">
        <f>YEAR(RecoleccionHuevo[[#This Row],[Fecha]])</f>
        <v>2018</v>
      </c>
      <c r="N210">
        <f>MONTH(RecoleccionHuevo[[#This Row],[Fecha]])</f>
        <v>10</v>
      </c>
      <c r="O210">
        <f>WEEKNUM(RecoleccionHuevo[[#This Row],[Fecha]],2)</f>
        <v>40</v>
      </c>
      <c r="P210" s="25">
        <v>43374</v>
      </c>
      <c r="Q210" t="s">
        <v>31</v>
      </c>
      <c r="R210" s="7">
        <v>267120</v>
      </c>
      <c r="S210" s="7">
        <v>17532.260000000002</v>
      </c>
      <c r="T210" s="7">
        <v>742</v>
      </c>
      <c r="AE210" t="e">
        <f>YEAR(MH[[#This Row],[Fecha]])</f>
        <v>#VALUE!</v>
      </c>
      <c r="AF210" t="e">
        <f>MONTH(MH[[#This Row],[Fecha]])</f>
        <v>#VALUE!</v>
      </c>
      <c r="AG210" t="e">
        <f>WEEKNUM(MH[[#This Row],[Fecha]],2)</f>
        <v>#VALUE!</v>
      </c>
      <c r="AH210" s="6" t="s">
        <v>180</v>
      </c>
      <c r="AI210" s="7" t="s">
        <v>63</v>
      </c>
      <c r="AJ210" s="7" t="s">
        <v>74</v>
      </c>
      <c r="AK210" s="7">
        <v>235</v>
      </c>
      <c r="AL210" s="7">
        <v>63169.08</v>
      </c>
      <c r="AN210">
        <f>YEAR(FH[[#This Row],[Fecha]])</f>
        <v>2020</v>
      </c>
      <c r="AO210">
        <f>MONTH(FH[[#This Row],[Fecha]])</f>
        <v>10</v>
      </c>
      <c r="AP210">
        <f>WEEKNUM(FH[[#This Row],[Fecha]],2)</f>
        <v>40</v>
      </c>
      <c r="AQ210" s="25">
        <v>44105</v>
      </c>
      <c r="AR210" t="s">
        <v>132</v>
      </c>
      <c r="AS210" t="s">
        <v>75</v>
      </c>
      <c r="AT210" t="s">
        <v>129</v>
      </c>
      <c r="AU210">
        <v>26</v>
      </c>
      <c r="AV210">
        <v>3204.6099999999997</v>
      </c>
    </row>
    <row r="211" spans="13:48" ht="15.6" x14ac:dyDescent="0.3">
      <c r="M211">
        <f>YEAR(RecoleccionHuevo[[#This Row],[Fecha]])</f>
        <v>2018</v>
      </c>
      <c r="N211">
        <f>MONTH(RecoleccionHuevo[[#This Row],[Fecha]])</f>
        <v>11</v>
      </c>
      <c r="O211">
        <f>WEEKNUM(RecoleccionHuevo[[#This Row],[Fecha]],2)</f>
        <v>44</v>
      </c>
      <c r="P211" s="25">
        <v>43405</v>
      </c>
      <c r="Q211" t="s">
        <v>31</v>
      </c>
      <c r="R211" s="7">
        <v>294840</v>
      </c>
      <c r="S211" s="7">
        <v>19159.22</v>
      </c>
      <c r="T211" s="7">
        <v>819</v>
      </c>
      <c r="AE211">
        <f>YEAR(MH[[#This Row],[Fecha]])</f>
        <v>2020</v>
      </c>
      <c r="AF211">
        <f>MONTH(MH[[#This Row],[Fecha]])</f>
        <v>12</v>
      </c>
      <c r="AG211">
        <f>WEEKNUM(MH[[#This Row],[Fecha]],2)</f>
        <v>53</v>
      </c>
      <c r="AH211" s="6">
        <v>44196</v>
      </c>
      <c r="AI211" s="7" t="s">
        <v>63</v>
      </c>
      <c r="AJ211" s="7" t="s">
        <v>74</v>
      </c>
      <c r="AK211" s="7">
        <v>294</v>
      </c>
      <c r="AL211" s="7">
        <v>78961.350000000006</v>
      </c>
      <c r="AN211">
        <f>YEAR(FH[[#This Row],[Fecha]])</f>
        <v>2020</v>
      </c>
      <c r="AO211">
        <f>MONTH(FH[[#This Row],[Fecha]])</f>
        <v>11</v>
      </c>
      <c r="AP211">
        <f>WEEKNUM(FH[[#This Row],[Fecha]],2)</f>
        <v>44</v>
      </c>
      <c r="AQ211" s="25">
        <v>44136</v>
      </c>
      <c r="AR211" t="s">
        <v>132</v>
      </c>
      <c r="AS211" t="s">
        <v>75</v>
      </c>
      <c r="AT211" t="s">
        <v>129</v>
      </c>
      <c r="AU211">
        <v>13</v>
      </c>
      <c r="AV211">
        <v>1602.31</v>
      </c>
    </row>
    <row r="212" spans="13:48" ht="15.6" x14ac:dyDescent="0.3">
      <c r="M212">
        <f>YEAR(RecoleccionHuevo[[#This Row],[Fecha]])</f>
        <v>2018</v>
      </c>
      <c r="N212">
        <f>MONTH(RecoleccionHuevo[[#This Row],[Fecha]])</f>
        <v>12</v>
      </c>
      <c r="O212">
        <f>WEEKNUM(RecoleccionHuevo[[#This Row],[Fecha]],2)</f>
        <v>48</v>
      </c>
      <c r="P212" s="25">
        <v>43435</v>
      </c>
      <c r="Q212" t="s">
        <v>31</v>
      </c>
      <c r="R212" s="7">
        <v>259560</v>
      </c>
      <c r="S212" s="7">
        <v>17182.519999999997</v>
      </c>
      <c r="T212" s="7">
        <v>721</v>
      </c>
      <c r="AE212">
        <f>YEAR(MH[[#This Row],[Fecha]])</f>
        <v>2020</v>
      </c>
      <c r="AF212">
        <f>MONTH(MH[[#This Row],[Fecha]])</f>
        <v>1</v>
      </c>
      <c r="AG212">
        <f>WEEKNUM(MH[[#This Row],[Fecha]],2)</f>
        <v>5</v>
      </c>
      <c r="AH212" s="6">
        <v>43861</v>
      </c>
      <c r="AI212" s="7" t="s">
        <v>63</v>
      </c>
      <c r="AJ212" s="7" t="s">
        <v>78</v>
      </c>
      <c r="AK212" s="7">
        <v>5</v>
      </c>
      <c r="AL212" s="7">
        <v>36541.599999999999</v>
      </c>
      <c r="AN212">
        <f>YEAR(FH[[#This Row],[Fecha]])</f>
        <v>2020</v>
      </c>
      <c r="AO212">
        <f>MONTH(FH[[#This Row],[Fecha]])</f>
        <v>12</v>
      </c>
      <c r="AP212">
        <f>WEEKNUM(FH[[#This Row],[Fecha]],2)</f>
        <v>49</v>
      </c>
      <c r="AQ212" s="25">
        <v>44166</v>
      </c>
      <c r="AR212" t="s">
        <v>132</v>
      </c>
      <c r="AS212" t="s">
        <v>75</v>
      </c>
      <c r="AT212" t="s">
        <v>129</v>
      </c>
      <c r="AU212">
        <v>51</v>
      </c>
      <c r="AV212">
        <v>9405.98</v>
      </c>
    </row>
    <row r="213" spans="13:48" ht="15.6" x14ac:dyDescent="0.3">
      <c r="M213">
        <f>YEAR(RecoleccionHuevo[[#This Row],[Fecha]])</f>
        <v>2018</v>
      </c>
      <c r="N213">
        <f>MONTH(RecoleccionHuevo[[#This Row],[Fecha]])</f>
        <v>1</v>
      </c>
      <c r="O213">
        <f>WEEKNUM(RecoleccionHuevo[[#This Row],[Fecha]],2)</f>
        <v>1</v>
      </c>
      <c r="P213" s="25">
        <v>43101</v>
      </c>
      <c r="Q213" t="s">
        <v>32</v>
      </c>
      <c r="R213" s="7">
        <v>443160</v>
      </c>
      <c r="S213" s="7">
        <v>27647.039999999997</v>
      </c>
      <c r="T213" s="7">
        <v>1231</v>
      </c>
      <c r="AE213" t="e">
        <f>YEAR(MH[[#This Row],[Fecha]])</f>
        <v>#VALUE!</v>
      </c>
      <c r="AF213" t="e">
        <f>MONTH(MH[[#This Row],[Fecha]])</f>
        <v>#VALUE!</v>
      </c>
      <c r="AG213" t="e">
        <f>WEEKNUM(MH[[#This Row],[Fecha]],2)</f>
        <v>#VALUE!</v>
      </c>
      <c r="AH213" s="6" t="s">
        <v>176</v>
      </c>
      <c r="AI213" s="7" t="s">
        <v>63</v>
      </c>
      <c r="AJ213" s="7" t="s">
        <v>78</v>
      </c>
      <c r="AK213" s="7">
        <v>4</v>
      </c>
      <c r="AL213" s="7">
        <v>29233.279999999999</v>
      </c>
      <c r="AN213">
        <f>YEAR(FH[[#This Row],[Fecha]])</f>
        <v>2020</v>
      </c>
      <c r="AO213">
        <f>MONTH(FH[[#This Row],[Fecha]])</f>
        <v>4</v>
      </c>
      <c r="AP213">
        <f>WEEKNUM(FH[[#This Row],[Fecha]],2)</f>
        <v>14</v>
      </c>
      <c r="AQ213" s="25">
        <v>43922</v>
      </c>
      <c r="AR213" t="s">
        <v>132</v>
      </c>
      <c r="AS213" t="s">
        <v>76</v>
      </c>
      <c r="AT213" t="s">
        <v>129</v>
      </c>
      <c r="AU213">
        <v>42</v>
      </c>
      <c r="AV213">
        <v>1613.69</v>
      </c>
    </row>
    <row r="214" spans="13:48" ht="15.6" x14ac:dyDescent="0.3">
      <c r="M214">
        <f>YEAR(RecoleccionHuevo[[#This Row],[Fecha]])</f>
        <v>2018</v>
      </c>
      <c r="N214">
        <f>MONTH(RecoleccionHuevo[[#This Row],[Fecha]])</f>
        <v>2</v>
      </c>
      <c r="O214">
        <f>WEEKNUM(RecoleccionHuevo[[#This Row],[Fecha]],2)</f>
        <v>5</v>
      </c>
      <c r="P214" s="25">
        <v>43132</v>
      </c>
      <c r="Q214" t="s">
        <v>32</v>
      </c>
      <c r="R214" s="7">
        <v>376200</v>
      </c>
      <c r="S214" s="7">
        <v>23591.3</v>
      </c>
      <c r="T214" s="7">
        <v>1045</v>
      </c>
      <c r="AE214">
        <f>YEAR(MH[[#This Row],[Fecha]])</f>
        <v>2020</v>
      </c>
      <c r="AF214">
        <f>MONTH(MH[[#This Row],[Fecha]])</f>
        <v>3</v>
      </c>
      <c r="AG214">
        <f>WEEKNUM(MH[[#This Row],[Fecha]],2)</f>
        <v>14</v>
      </c>
      <c r="AH214" s="6">
        <v>43921</v>
      </c>
      <c r="AI214" s="7" t="s">
        <v>63</v>
      </c>
      <c r="AJ214" s="7" t="s">
        <v>78</v>
      </c>
      <c r="AK214" s="7">
        <v>23</v>
      </c>
      <c r="AL214" s="7">
        <v>29233.279999999999</v>
      </c>
      <c r="AN214">
        <f>YEAR(FH[[#This Row],[Fecha]])</f>
        <v>2020</v>
      </c>
      <c r="AO214">
        <f>MONTH(FH[[#This Row],[Fecha]])</f>
        <v>5</v>
      </c>
      <c r="AP214">
        <f>WEEKNUM(FH[[#This Row],[Fecha]],2)</f>
        <v>18</v>
      </c>
      <c r="AQ214" s="25">
        <v>43952</v>
      </c>
      <c r="AR214" t="s">
        <v>132</v>
      </c>
      <c r="AS214" t="s">
        <v>76</v>
      </c>
      <c r="AT214" t="s">
        <v>129</v>
      </c>
      <c r="AU214">
        <v>33</v>
      </c>
      <c r="AV214">
        <v>1439.2400000000002</v>
      </c>
    </row>
    <row r="215" spans="13:48" ht="15.6" x14ac:dyDescent="0.3">
      <c r="M215">
        <f>YEAR(RecoleccionHuevo[[#This Row],[Fecha]])</f>
        <v>2018</v>
      </c>
      <c r="N215">
        <f>MONTH(RecoleccionHuevo[[#This Row],[Fecha]])</f>
        <v>3</v>
      </c>
      <c r="O215">
        <f>WEEKNUM(RecoleccionHuevo[[#This Row],[Fecha]],2)</f>
        <v>9</v>
      </c>
      <c r="P215" s="25">
        <v>43160</v>
      </c>
      <c r="Q215" t="s">
        <v>32</v>
      </c>
      <c r="R215" s="7">
        <v>415080</v>
      </c>
      <c r="S215" s="7">
        <v>25939.33</v>
      </c>
      <c r="T215" s="7">
        <v>1152</v>
      </c>
      <c r="AE215" t="e">
        <f>YEAR(MH[[#This Row],[Fecha]])</f>
        <v>#VALUE!</v>
      </c>
      <c r="AF215" t="e">
        <f>MONTH(MH[[#This Row],[Fecha]])</f>
        <v>#VALUE!</v>
      </c>
      <c r="AG215" t="e">
        <f>WEEKNUM(MH[[#This Row],[Fecha]],2)</f>
        <v>#VALUE!</v>
      </c>
      <c r="AH215" s="6" t="s">
        <v>177</v>
      </c>
      <c r="AI215" s="7" t="s">
        <v>63</v>
      </c>
      <c r="AJ215" s="7" t="s">
        <v>78</v>
      </c>
      <c r="AK215" s="7">
        <v>5</v>
      </c>
      <c r="AL215" s="7">
        <v>36541.599999999999</v>
      </c>
      <c r="AN215">
        <f>YEAR(FH[[#This Row],[Fecha]])</f>
        <v>2020</v>
      </c>
      <c r="AO215">
        <f>MONTH(FH[[#This Row],[Fecha]])</f>
        <v>6</v>
      </c>
      <c r="AP215">
        <f>WEEKNUM(FH[[#This Row],[Fecha]],2)</f>
        <v>23</v>
      </c>
      <c r="AQ215" s="25">
        <v>43983</v>
      </c>
      <c r="AR215" t="s">
        <v>132</v>
      </c>
      <c r="AS215" t="s">
        <v>76</v>
      </c>
      <c r="AT215" t="s">
        <v>129</v>
      </c>
      <c r="AU215">
        <v>36</v>
      </c>
      <c r="AV215">
        <v>8136.7899999999991</v>
      </c>
    </row>
    <row r="216" spans="13:48" ht="15.6" x14ac:dyDescent="0.3">
      <c r="M216">
        <f>YEAR(RecoleccionHuevo[[#This Row],[Fecha]])</f>
        <v>2018</v>
      </c>
      <c r="N216">
        <f>MONTH(RecoleccionHuevo[[#This Row],[Fecha]])</f>
        <v>4</v>
      </c>
      <c r="O216">
        <f>WEEKNUM(RecoleccionHuevo[[#This Row],[Fecha]],2)</f>
        <v>13</v>
      </c>
      <c r="P216" s="25">
        <v>43191</v>
      </c>
      <c r="Q216" t="s">
        <v>32</v>
      </c>
      <c r="R216" s="7">
        <v>338040</v>
      </c>
      <c r="S216" s="7">
        <v>20156.629999999997</v>
      </c>
      <c r="T216" s="7">
        <v>939</v>
      </c>
      <c r="AE216">
        <f>YEAR(MH[[#This Row],[Fecha]])</f>
        <v>2020</v>
      </c>
      <c r="AF216">
        <f>MONTH(MH[[#This Row],[Fecha]])</f>
        <v>5</v>
      </c>
      <c r="AG216">
        <f>WEEKNUM(MH[[#This Row],[Fecha]],2)</f>
        <v>22</v>
      </c>
      <c r="AH216" s="6">
        <v>43982</v>
      </c>
      <c r="AI216" s="7" t="s">
        <v>63</v>
      </c>
      <c r="AJ216" s="7" t="s">
        <v>78</v>
      </c>
      <c r="AK216" s="7">
        <v>3</v>
      </c>
      <c r="AL216" s="7">
        <v>21924.959999999999</v>
      </c>
      <c r="AN216">
        <f>YEAR(FH[[#This Row],[Fecha]])</f>
        <v>2020</v>
      </c>
      <c r="AO216">
        <f>MONTH(FH[[#This Row],[Fecha]])</f>
        <v>7</v>
      </c>
      <c r="AP216">
        <f>WEEKNUM(FH[[#This Row],[Fecha]],2)</f>
        <v>27</v>
      </c>
      <c r="AQ216" s="25">
        <v>44013</v>
      </c>
      <c r="AR216" t="s">
        <v>132</v>
      </c>
      <c r="AS216" t="s">
        <v>76</v>
      </c>
      <c r="AT216" t="s">
        <v>129</v>
      </c>
      <c r="AU216">
        <v>39</v>
      </c>
      <c r="AV216">
        <v>8947.7199999999993</v>
      </c>
    </row>
    <row r="217" spans="13:48" ht="15.6" x14ac:dyDescent="0.3">
      <c r="M217">
        <f>YEAR(RecoleccionHuevo[[#This Row],[Fecha]])</f>
        <v>2018</v>
      </c>
      <c r="N217">
        <f>MONTH(RecoleccionHuevo[[#This Row],[Fecha]])</f>
        <v>5</v>
      </c>
      <c r="O217">
        <f>WEEKNUM(RecoleccionHuevo[[#This Row],[Fecha]],2)</f>
        <v>18</v>
      </c>
      <c r="P217" s="25">
        <v>43221</v>
      </c>
      <c r="Q217" t="s">
        <v>32</v>
      </c>
      <c r="R217" s="7">
        <v>398160</v>
      </c>
      <c r="S217" s="7">
        <v>25222.920000000002</v>
      </c>
      <c r="T217" s="7">
        <v>1106</v>
      </c>
      <c r="AE217">
        <f>YEAR(MH[[#This Row],[Fecha]])</f>
        <v>2020</v>
      </c>
      <c r="AF217">
        <f>MONTH(MH[[#This Row],[Fecha]])</f>
        <v>10</v>
      </c>
      <c r="AG217">
        <f>WEEKNUM(MH[[#This Row],[Fecha]],2)</f>
        <v>44</v>
      </c>
      <c r="AH217" s="6">
        <v>44135</v>
      </c>
      <c r="AI217" s="7" t="s">
        <v>63</v>
      </c>
      <c r="AJ217" s="7" t="s">
        <v>78</v>
      </c>
      <c r="AK217" s="7">
        <v>5013</v>
      </c>
      <c r="AL217" s="7">
        <v>7308.21</v>
      </c>
      <c r="AN217">
        <f>YEAR(FH[[#This Row],[Fecha]])</f>
        <v>2020</v>
      </c>
      <c r="AO217">
        <f>MONTH(FH[[#This Row],[Fecha]])</f>
        <v>8</v>
      </c>
      <c r="AP217">
        <f>WEEKNUM(FH[[#This Row],[Fecha]],2)</f>
        <v>31</v>
      </c>
      <c r="AQ217" s="25">
        <v>44044</v>
      </c>
      <c r="AR217" t="s">
        <v>132</v>
      </c>
      <c r="AS217" t="s">
        <v>76</v>
      </c>
      <c r="AT217" t="s">
        <v>129</v>
      </c>
      <c r="AU217">
        <v>36</v>
      </c>
      <c r="AV217">
        <v>7310.71</v>
      </c>
    </row>
    <row r="218" spans="13:48" ht="15.6" x14ac:dyDescent="0.3">
      <c r="M218">
        <f>YEAR(RecoleccionHuevo[[#This Row],[Fecha]])</f>
        <v>2018</v>
      </c>
      <c r="N218">
        <f>MONTH(RecoleccionHuevo[[#This Row],[Fecha]])</f>
        <v>6</v>
      </c>
      <c r="O218">
        <f>WEEKNUM(RecoleccionHuevo[[#This Row],[Fecha]],2)</f>
        <v>22</v>
      </c>
      <c r="P218" s="25">
        <v>43252</v>
      </c>
      <c r="Q218" t="s">
        <v>32</v>
      </c>
      <c r="R218" s="7">
        <v>347040</v>
      </c>
      <c r="S218" s="7">
        <v>21963.690000000002</v>
      </c>
      <c r="T218" s="7">
        <v>964</v>
      </c>
      <c r="AE218" t="e">
        <f>YEAR(MH[[#This Row],[Fecha]])</f>
        <v>#VALUE!</v>
      </c>
      <c r="AF218" t="e">
        <f>MONTH(MH[[#This Row],[Fecha]])</f>
        <v>#VALUE!</v>
      </c>
      <c r="AG218" t="e">
        <f>WEEKNUM(MH[[#This Row],[Fecha]],2)</f>
        <v>#VALUE!</v>
      </c>
      <c r="AH218" s="6" t="s">
        <v>176</v>
      </c>
      <c r="AI218" s="7" t="s">
        <v>64</v>
      </c>
      <c r="AJ218" s="7" t="s">
        <v>27</v>
      </c>
      <c r="AK218" s="7">
        <v>20.5</v>
      </c>
      <c r="AL218" s="7">
        <v>0</v>
      </c>
      <c r="AN218">
        <f>YEAR(FH[[#This Row],[Fecha]])</f>
        <v>2020</v>
      </c>
      <c r="AO218">
        <f>MONTH(FH[[#This Row],[Fecha]])</f>
        <v>9</v>
      </c>
      <c r="AP218">
        <f>WEEKNUM(FH[[#This Row],[Fecha]],2)</f>
        <v>36</v>
      </c>
      <c r="AQ218" s="25">
        <v>44075</v>
      </c>
      <c r="AR218" t="s">
        <v>132</v>
      </c>
      <c r="AS218" t="s">
        <v>76</v>
      </c>
      <c r="AT218" t="s">
        <v>129</v>
      </c>
      <c r="AU218">
        <v>39</v>
      </c>
      <c r="AV218">
        <v>6472.83</v>
      </c>
    </row>
    <row r="219" spans="13:48" ht="15.6" x14ac:dyDescent="0.3">
      <c r="M219">
        <f>YEAR(RecoleccionHuevo[[#This Row],[Fecha]])</f>
        <v>2018</v>
      </c>
      <c r="N219">
        <f>MONTH(RecoleccionHuevo[[#This Row],[Fecha]])</f>
        <v>7</v>
      </c>
      <c r="O219">
        <f>WEEKNUM(RecoleccionHuevo[[#This Row],[Fecha]],2)</f>
        <v>26</v>
      </c>
      <c r="P219" s="25">
        <v>43282</v>
      </c>
      <c r="Q219" t="s">
        <v>32</v>
      </c>
      <c r="R219" s="7">
        <v>307440</v>
      </c>
      <c r="S219" s="7">
        <v>19384.390000000003</v>
      </c>
      <c r="T219" s="7">
        <v>854</v>
      </c>
      <c r="AE219" t="e">
        <f>YEAR(MH[[#This Row],[Fecha]])</f>
        <v>#VALUE!</v>
      </c>
      <c r="AF219" t="e">
        <f>MONTH(MH[[#This Row],[Fecha]])</f>
        <v>#VALUE!</v>
      </c>
      <c r="AG219" t="e">
        <f>WEEKNUM(MH[[#This Row],[Fecha]],2)</f>
        <v>#VALUE!</v>
      </c>
      <c r="AH219" s="6" t="s">
        <v>179</v>
      </c>
      <c r="AI219" s="7" t="s">
        <v>64</v>
      </c>
      <c r="AJ219" s="7" t="s">
        <v>25</v>
      </c>
      <c r="AK219" s="7">
        <v>1935.54</v>
      </c>
      <c r="AL219" s="7">
        <v>2E-3</v>
      </c>
      <c r="AN219">
        <f>YEAR(FH[[#This Row],[Fecha]])</f>
        <v>2020</v>
      </c>
      <c r="AO219">
        <f>MONTH(FH[[#This Row],[Fecha]])</f>
        <v>10</v>
      </c>
      <c r="AP219">
        <f>WEEKNUM(FH[[#This Row],[Fecha]],2)</f>
        <v>40</v>
      </c>
      <c r="AQ219" s="25">
        <v>44105</v>
      </c>
      <c r="AR219" t="s">
        <v>132</v>
      </c>
      <c r="AS219" t="s">
        <v>76</v>
      </c>
      <c r="AT219" t="s">
        <v>129</v>
      </c>
      <c r="AU219">
        <v>38</v>
      </c>
      <c r="AV219">
        <v>4683.66</v>
      </c>
    </row>
    <row r="220" spans="13:48" ht="15.6" x14ac:dyDescent="0.3">
      <c r="M220">
        <f>YEAR(RecoleccionHuevo[[#This Row],[Fecha]])</f>
        <v>2018</v>
      </c>
      <c r="N220">
        <f>MONTH(RecoleccionHuevo[[#This Row],[Fecha]])</f>
        <v>8</v>
      </c>
      <c r="O220">
        <f>WEEKNUM(RecoleccionHuevo[[#This Row],[Fecha]],2)</f>
        <v>31</v>
      </c>
      <c r="P220" s="25">
        <v>43313</v>
      </c>
      <c r="Q220" t="s">
        <v>32</v>
      </c>
      <c r="R220" s="7">
        <v>106920</v>
      </c>
      <c r="S220" s="7">
        <v>6805.1</v>
      </c>
      <c r="T220" s="7">
        <v>297</v>
      </c>
      <c r="AE220">
        <f>YEAR(MH[[#This Row],[Fecha]])</f>
        <v>2020</v>
      </c>
      <c r="AF220">
        <f>MONTH(MH[[#This Row],[Fecha]])</f>
        <v>8</v>
      </c>
      <c r="AG220">
        <f>WEEKNUM(MH[[#This Row],[Fecha]],2)</f>
        <v>36</v>
      </c>
      <c r="AH220" s="6">
        <v>44074</v>
      </c>
      <c r="AI220" s="7" t="s">
        <v>85</v>
      </c>
      <c r="AJ220" s="7" t="s">
        <v>86</v>
      </c>
      <c r="AK220" s="7">
        <v>14939</v>
      </c>
      <c r="AL220" s="7">
        <v>1008427.32</v>
      </c>
      <c r="AN220">
        <f>YEAR(FH[[#This Row],[Fecha]])</f>
        <v>2020</v>
      </c>
      <c r="AO220">
        <f>MONTH(FH[[#This Row],[Fecha]])</f>
        <v>11</v>
      </c>
      <c r="AP220">
        <f>WEEKNUM(FH[[#This Row],[Fecha]],2)</f>
        <v>44</v>
      </c>
      <c r="AQ220" s="25">
        <v>44136</v>
      </c>
      <c r="AR220" t="s">
        <v>132</v>
      </c>
      <c r="AS220" t="s">
        <v>76</v>
      </c>
      <c r="AT220" t="s">
        <v>129</v>
      </c>
      <c r="AU220">
        <v>34</v>
      </c>
      <c r="AV220">
        <v>4190.66</v>
      </c>
    </row>
    <row r="221" spans="13:48" ht="15.6" x14ac:dyDescent="0.3">
      <c r="M221">
        <f>YEAR(RecoleccionHuevo[[#This Row],[Fecha]])</f>
        <v>2018</v>
      </c>
      <c r="N221">
        <f>MONTH(RecoleccionHuevo[[#This Row],[Fecha]])</f>
        <v>9</v>
      </c>
      <c r="O221">
        <f>WEEKNUM(RecoleccionHuevo[[#This Row],[Fecha]],2)</f>
        <v>35</v>
      </c>
      <c r="P221" s="25">
        <v>43344</v>
      </c>
      <c r="Q221" t="s">
        <v>32</v>
      </c>
      <c r="R221" s="7">
        <v>326520</v>
      </c>
      <c r="S221" s="7">
        <v>21344.880000000005</v>
      </c>
      <c r="T221" s="7">
        <v>907</v>
      </c>
      <c r="AE221" t="e">
        <f>YEAR(MH[[#This Row],[Fecha]])</f>
        <v>#VALUE!</v>
      </c>
      <c r="AF221" t="e">
        <f>MONTH(MH[[#This Row],[Fecha]])</f>
        <v>#VALUE!</v>
      </c>
      <c r="AG221" t="e">
        <f>WEEKNUM(MH[[#This Row],[Fecha]],2)</f>
        <v>#VALUE!</v>
      </c>
      <c r="AH221" s="6" t="s">
        <v>180</v>
      </c>
      <c r="AI221" s="7" t="s">
        <v>85</v>
      </c>
      <c r="AJ221" s="7" t="s">
        <v>86</v>
      </c>
      <c r="AK221" s="7">
        <v>14655</v>
      </c>
      <c r="AL221" s="7">
        <v>946329.04</v>
      </c>
      <c r="AN221">
        <f>YEAR(FH[[#This Row],[Fecha]])</f>
        <v>2020</v>
      </c>
      <c r="AO221">
        <f>MONTH(FH[[#This Row],[Fecha]])</f>
        <v>12</v>
      </c>
      <c r="AP221">
        <f>WEEKNUM(FH[[#This Row],[Fecha]],2)</f>
        <v>49</v>
      </c>
      <c r="AQ221" s="25">
        <v>44166</v>
      </c>
      <c r="AR221" t="s">
        <v>132</v>
      </c>
      <c r="AS221" t="s">
        <v>76</v>
      </c>
      <c r="AT221" t="s">
        <v>129</v>
      </c>
      <c r="AU221">
        <v>51</v>
      </c>
      <c r="AV221">
        <v>9512.07</v>
      </c>
    </row>
    <row r="222" spans="13:48" ht="15.6" x14ac:dyDescent="0.3">
      <c r="M222">
        <f>YEAR(RecoleccionHuevo[[#This Row],[Fecha]])</f>
        <v>2018</v>
      </c>
      <c r="N222">
        <f>MONTH(RecoleccionHuevo[[#This Row],[Fecha]])</f>
        <v>10</v>
      </c>
      <c r="O222">
        <f>WEEKNUM(RecoleccionHuevo[[#This Row],[Fecha]],2)</f>
        <v>40</v>
      </c>
      <c r="P222" s="25">
        <v>43374</v>
      </c>
      <c r="Q222" t="s">
        <v>32</v>
      </c>
      <c r="R222" s="7">
        <v>321120</v>
      </c>
      <c r="S222" s="7">
        <v>20886.239999999998</v>
      </c>
      <c r="T222" s="7">
        <v>892</v>
      </c>
      <c r="AE222">
        <f>YEAR(MH[[#This Row],[Fecha]])</f>
        <v>2020</v>
      </c>
      <c r="AF222">
        <f>MONTH(MH[[#This Row],[Fecha]])</f>
        <v>1</v>
      </c>
      <c r="AG222">
        <f>WEEKNUM(MH[[#This Row],[Fecha]],2)</f>
        <v>5</v>
      </c>
      <c r="AH222" s="6">
        <v>43861</v>
      </c>
      <c r="AI222" s="7" t="s">
        <v>85</v>
      </c>
      <c r="AJ222" s="7" t="s">
        <v>86</v>
      </c>
      <c r="AK222" s="7">
        <v>14830</v>
      </c>
      <c r="AL222" s="7">
        <v>976110.6</v>
      </c>
      <c r="AN222">
        <f>YEAR(FH[[#This Row],[Fecha]])</f>
        <v>2020</v>
      </c>
      <c r="AO222">
        <f>MONTH(FH[[#This Row],[Fecha]])</f>
        <v>4</v>
      </c>
      <c r="AP222">
        <f>WEEKNUM(FH[[#This Row],[Fecha]],2)</f>
        <v>14</v>
      </c>
      <c r="AQ222" s="25">
        <v>43922</v>
      </c>
      <c r="AR222" t="s">
        <v>132</v>
      </c>
      <c r="AS222" t="s">
        <v>77</v>
      </c>
      <c r="AT222" t="s">
        <v>129</v>
      </c>
      <c r="AU222">
        <v>28</v>
      </c>
      <c r="AV222">
        <v>1046.72</v>
      </c>
    </row>
    <row r="223" spans="13:48" ht="15.6" x14ac:dyDescent="0.3">
      <c r="M223">
        <f>YEAR(RecoleccionHuevo[[#This Row],[Fecha]])</f>
        <v>2018</v>
      </c>
      <c r="N223">
        <f>MONTH(RecoleccionHuevo[[#This Row],[Fecha]])</f>
        <v>11</v>
      </c>
      <c r="O223">
        <f>WEEKNUM(RecoleccionHuevo[[#This Row],[Fecha]],2)</f>
        <v>44</v>
      </c>
      <c r="P223" s="25">
        <v>43405</v>
      </c>
      <c r="Q223" t="s">
        <v>32</v>
      </c>
      <c r="R223" s="7">
        <v>369720</v>
      </c>
      <c r="S223" s="7">
        <v>24347.879999999997</v>
      </c>
      <c r="T223" s="7">
        <v>1027</v>
      </c>
      <c r="AE223">
        <f>YEAR(MH[[#This Row],[Fecha]])</f>
        <v>2020</v>
      </c>
      <c r="AF223">
        <f>MONTH(MH[[#This Row],[Fecha]])</f>
        <v>3</v>
      </c>
      <c r="AG223">
        <f>WEEKNUM(MH[[#This Row],[Fecha]],2)</f>
        <v>14</v>
      </c>
      <c r="AH223" s="6">
        <v>43921</v>
      </c>
      <c r="AI223" s="7" t="s">
        <v>85</v>
      </c>
      <c r="AJ223" s="7" t="s">
        <v>86</v>
      </c>
      <c r="AK223" s="7">
        <v>14688</v>
      </c>
      <c r="AL223" s="7">
        <v>915951.02</v>
      </c>
      <c r="AN223">
        <f>YEAR(FH[[#This Row],[Fecha]])</f>
        <v>2020</v>
      </c>
      <c r="AO223">
        <f>MONTH(FH[[#This Row],[Fecha]])</f>
        <v>5</v>
      </c>
      <c r="AP223">
        <f>WEEKNUM(FH[[#This Row],[Fecha]],2)</f>
        <v>18</v>
      </c>
      <c r="AQ223" s="25">
        <v>43952</v>
      </c>
      <c r="AR223" t="s">
        <v>132</v>
      </c>
      <c r="AS223" t="s">
        <v>77</v>
      </c>
      <c r="AT223" t="s">
        <v>129</v>
      </c>
      <c r="AU223">
        <v>36</v>
      </c>
      <c r="AV223">
        <v>1570.0800000000002</v>
      </c>
    </row>
    <row r="224" spans="13:48" ht="15.6" x14ac:dyDescent="0.3">
      <c r="M224">
        <f>YEAR(RecoleccionHuevo[[#This Row],[Fecha]])</f>
        <v>2018</v>
      </c>
      <c r="N224">
        <f>MONTH(RecoleccionHuevo[[#This Row],[Fecha]])</f>
        <v>12</v>
      </c>
      <c r="O224">
        <f>WEEKNUM(RecoleccionHuevo[[#This Row],[Fecha]],2)</f>
        <v>48</v>
      </c>
      <c r="P224" s="25">
        <v>43435</v>
      </c>
      <c r="Q224" t="s">
        <v>32</v>
      </c>
      <c r="R224" s="7">
        <v>325800</v>
      </c>
      <c r="S224" s="7">
        <v>22733.800000000003</v>
      </c>
      <c r="T224" s="7">
        <v>904</v>
      </c>
      <c r="AE224">
        <f>YEAR(MH[[#This Row],[Fecha]])</f>
        <v>2021</v>
      </c>
      <c r="AF224">
        <f>MONTH(MH[[#This Row],[Fecha]])</f>
        <v>1</v>
      </c>
      <c r="AG224">
        <f>WEEKNUM(MH[[#This Row],[Fecha]],2)</f>
        <v>5</v>
      </c>
      <c r="AH224" s="6">
        <v>44227</v>
      </c>
      <c r="AI224" s="7" t="s">
        <v>85</v>
      </c>
      <c r="AJ224" s="7" t="s">
        <v>72</v>
      </c>
      <c r="AK224" s="7">
        <v>94</v>
      </c>
      <c r="AL224" s="7">
        <v>69546.92</v>
      </c>
      <c r="AN224">
        <f>YEAR(FH[[#This Row],[Fecha]])</f>
        <v>2020</v>
      </c>
      <c r="AO224">
        <f>MONTH(FH[[#This Row],[Fecha]])</f>
        <v>6</v>
      </c>
      <c r="AP224">
        <f>WEEKNUM(FH[[#This Row],[Fecha]],2)</f>
        <v>23</v>
      </c>
      <c r="AQ224" s="25">
        <v>43983</v>
      </c>
      <c r="AR224" t="s">
        <v>132</v>
      </c>
      <c r="AS224" t="s">
        <v>77</v>
      </c>
      <c r="AT224" t="s">
        <v>129</v>
      </c>
      <c r="AU224">
        <v>24</v>
      </c>
      <c r="AV224">
        <v>5424.29</v>
      </c>
    </row>
    <row r="225" spans="13:48" ht="15.6" x14ac:dyDescent="0.3">
      <c r="M225">
        <f>YEAR(RecoleccionHuevo[[#This Row],[Fecha]])</f>
        <v>2018</v>
      </c>
      <c r="N225">
        <f>MONTH(RecoleccionHuevo[[#This Row],[Fecha]])</f>
        <v>1</v>
      </c>
      <c r="O225">
        <f>WEEKNUM(RecoleccionHuevo[[#This Row],[Fecha]],2)</f>
        <v>1</v>
      </c>
      <c r="P225" s="25">
        <v>43101</v>
      </c>
      <c r="Q225" t="s">
        <v>33</v>
      </c>
      <c r="R225" s="7">
        <v>465840</v>
      </c>
      <c r="S225" s="7">
        <v>28743.309999999998</v>
      </c>
      <c r="T225" s="7">
        <v>1294</v>
      </c>
      <c r="AE225">
        <f>YEAR(MH[[#This Row],[Fecha]])</f>
        <v>2021</v>
      </c>
      <c r="AF225">
        <f>MONTH(MH[[#This Row],[Fecha]])</f>
        <v>1</v>
      </c>
      <c r="AG225">
        <f>WEEKNUM(MH[[#This Row],[Fecha]],2)</f>
        <v>5</v>
      </c>
      <c r="AH225" s="6">
        <v>44227</v>
      </c>
      <c r="AI225" s="7" t="s">
        <v>85</v>
      </c>
      <c r="AJ225" s="7" t="s">
        <v>73</v>
      </c>
      <c r="AK225" s="7">
        <v>34</v>
      </c>
      <c r="AL225" s="7">
        <v>65264.160000000003</v>
      </c>
      <c r="AN225">
        <f>YEAR(FH[[#This Row],[Fecha]])</f>
        <v>2020</v>
      </c>
      <c r="AO225">
        <f>MONTH(FH[[#This Row],[Fecha]])</f>
        <v>7</v>
      </c>
      <c r="AP225">
        <f>WEEKNUM(FH[[#This Row],[Fecha]],2)</f>
        <v>27</v>
      </c>
      <c r="AQ225" s="25">
        <v>44013</v>
      </c>
      <c r="AR225" t="s">
        <v>132</v>
      </c>
      <c r="AS225" t="s">
        <v>77</v>
      </c>
      <c r="AT225" t="s">
        <v>129</v>
      </c>
      <c r="AU225">
        <v>36</v>
      </c>
      <c r="AV225">
        <v>8259.43</v>
      </c>
    </row>
    <row r="226" spans="13:48" ht="15.6" x14ac:dyDescent="0.3">
      <c r="M226">
        <f>YEAR(RecoleccionHuevo[[#This Row],[Fecha]])</f>
        <v>2018</v>
      </c>
      <c r="N226">
        <f>MONTH(RecoleccionHuevo[[#This Row],[Fecha]])</f>
        <v>2</v>
      </c>
      <c r="O226">
        <f>WEEKNUM(RecoleccionHuevo[[#This Row],[Fecha]],2)</f>
        <v>5</v>
      </c>
      <c r="P226" s="25">
        <v>43132</v>
      </c>
      <c r="Q226" t="s">
        <v>33</v>
      </c>
      <c r="R226" s="7">
        <v>404280</v>
      </c>
      <c r="S226" s="7">
        <v>25448.760000000006</v>
      </c>
      <c r="T226" s="7">
        <v>1123</v>
      </c>
      <c r="AE226">
        <f>YEAR(MH[[#This Row],[Fecha]])</f>
        <v>2021</v>
      </c>
      <c r="AF226">
        <f>MONTH(MH[[#This Row],[Fecha]])</f>
        <v>1</v>
      </c>
      <c r="AG226">
        <f>WEEKNUM(MH[[#This Row],[Fecha]],2)</f>
        <v>5</v>
      </c>
      <c r="AH226" s="6">
        <v>44227</v>
      </c>
      <c r="AI226" s="7" t="s">
        <v>85</v>
      </c>
      <c r="AJ226" s="7" t="s">
        <v>75</v>
      </c>
      <c r="AK226" s="7">
        <v>96</v>
      </c>
      <c r="AL226" s="7">
        <v>0</v>
      </c>
      <c r="AN226">
        <f>YEAR(FH[[#This Row],[Fecha]])</f>
        <v>2020</v>
      </c>
      <c r="AO226">
        <f>MONTH(FH[[#This Row],[Fecha]])</f>
        <v>8</v>
      </c>
      <c r="AP226">
        <f>WEEKNUM(FH[[#This Row],[Fecha]],2)</f>
        <v>31</v>
      </c>
      <c r="AQ226" s="25">
        <v>44044</v>
      </c>
      <c r="AR226" t="s">
        <v>132</v>
      </c>
      <c r="AS226" t="s">
        <v>77</v>
      </c>
      <c r="AT226" t="s">
        <v>129</v>
      </c>
      <c r="AU226">
        <v>36</v>
      </c>
      <c r="AV226">
        <v>8266.2900000000009</v>
      </c>
    </row>
    <row r="227" spans="13:48" ht="15.6" x14ac:dyDescent="0.3">
      <c r="M227">
        <f>YEAR(RecoleccionHuevo[[#This Row],[Fecha]])</f>
        <v>2018</v>
      </c>
      <c r="N227">
        <f>MONTH(RecoleccionHuevo[[#This Row],[Fecha]])</f>
        <v>3</v>
      </c>
      <c r="O227">
        <f>WEEKNUM(RecoleccionHuevo[[#This Row],[Fecha]],2)</f>
        <v>9</v>
      </c>
      <c r="P227" s="25">
        <v>43160</v>
      </c>
      <c r="Q227" t="s">
        <v>33</v>
      </c>
      <c r="R227" s="7">
        <v>438840</v>
      </c>
      <c r="S227" s="7">
        <v>26680.84</v>
      </c>
      <c r="T227" s="7">
        <v>1219</v>
      </c>
      <c r="AE227">
        <f>YEAR(MH[[#This Row],[Fecha]])</f>
        <v>2021</v>
      </c>
      <c r="AF227">
        <f>MONTH(MH[[#This Row],[Fecha]])</f>
        <v>1</v>
      </c>
      <c r="AG227">
        <f>WEEKNUM(MH[[#This Row],[Fecha]],2)</f>
        <v>5</v>
      </c>
      <c r="AH227" s="6">
        <v>44227</v>
      </c>
      <c r="AI227" s="7" t="s">
        <v>85</v>
      </c>
      <c r="AJ227" s="7" t="s">
        <v>76</v>
      </c>
      <c r="AK227" s="7">
        <v>250</v>
      </c>
      <c r="AL227" s="7">
        <v>0</v>
      </c>
      <c r="AN227">
        <f>YEAR(FH[[#This Row],[Fecha]])</f>
        <v>2020</v>
      </c>
      <c r="AO227">
        <f>MONTH(FH[[#This Row],[Fecha]])</f>
        <v>9</v>
      </c>
      <c r="AP227">
        <f>WEEKNUM(FH[[#This Row],[Fecha]],2)</f>
        <v>36</v>
      </c>
      <c r="AQ227" s="25">
        <v>44075</v>
      </c>
      <c r="AR227" t="s">
        <v>132</v>
      </c>
      <c r="AS227" t="s">
        <v>77</v>
      </c>
      <c r="AT227" t="s">
        <v>129</v>
      </c>
      <c r="AU227">
        <v>45</v>
      </c>
      <c r="AV227">
        <v>6992.05</v>
      </c>
    </row>
    <row r="228" spans="13:48" ht="15.6" x14ac:dyDescent="0.3">
      <c r="M228">
        <f>YEAR(RecoleccionHuevo[[#This Row],[Fecha]])</f>
        <v>2018</v>
      </c>
      <c r="N228">
        <f>MONTH(RecoleccionHuevo[[#This Row],[Fecha]])</f>
        <v>4</v>
      </c>
      <c r="O228">
        <f>WEEKNUM(RecoleccionHuevo[[#This Row],[Fecha]],2)</f>
        <v>13</v>
      </c>
      <c r="P228" s="25">
        <v>43191</v>
      </c>
      <c r="Q228" t="s">
        <v>33</v>
      </c>
      <c r="R228" s="7">
        <v>369720</v>
      </c>
      <c r="S228" s="7">
        <v>22113.140000000003</v>
      </c>
      <c r="T228" s="7">
        <v>1027</v>
      </c>
      <c r="AE228">
        <f>YEAR(MH[[#This Row],[Fecha]])</f>
        <v>2021</v>
      </c>
      <c r="AF228">
        <f>MONTH(MH[[#This Row],[Fecha]])</f>
        <v>1</v>
      </c>
      <c r="AG228">
        <f>WEEKNUM(MH[[#This Row],[Fecha]],2)</f>
        <v>5</v>
      </c>
      <c r="AH228" s="6">
        <v>44227</v>
      </c>
      <c r="AI228" s="7" t="s">
        <v>85</v>
      </c>
      <c r="AJ228" s="7" t="s">
        <v>77</v>
      </c>
      <c r="AK228" s="7">
        <v>229</v>
      </c>
      <c r="AL228" s="7">
        <v>67326</v>
      </c>
      <c r="AN228">
        <f>YEAR(FH[[#This Row],[Fecha]])</f>
        <v>2020</v>
      </c>
      <c r="AO228">
        <f>MONTH(FH[[#This Row],[Fecha]])</f>
        <v>10</v>
      </c>
      <c r="AP228">
        <f>WEEKNUM(FH[[#This Row],[Fecha]],2)</f>
        <v>40</v>
      </c>
      <c r="AQ228" s="25">
        <v>44105</v>
      </c>
      <c r="AR228" t="s">
        <v>132</v>
      </c>
      <c r="AS228" t="s">
        <v>77</v>
      </c>
      <c r="AT228" t="s">
        <v>129</v>
      </c>
      <c r="AU228">
        <v>37</v>
      </c>
      <c r="AV228">
        <v>4560.41</v>
      </c>
    </row>
    <row r="229" spans="13:48" ht="15.6" x14ac:dyDescent="0.3">
      <c r="M229">
        <f>YEAR(RecoleccionHuevo[[#This Row],[Fecha]])</f>
        <v>2018</v>
      </c>
      <c r="N229">
        <f>MONTH(RecoleccionHuevo[[#This Row],[Fecha]])</f>
        <v>5</v>
      </c>
      <c r="O229">
        <f>WEEKNUM(RecoleccionHuevo[[#This Row],[Fecha]],2)</f>
        <v>18</v>
      </c>
      <c r="P229" s="25">
        <v>43221</v>
      </c>
      <c r="Q229" t="s">
        <v>33</v>
      </c>
      <c r="R229" s="7">
        <v>433800</v>
      </c>
      <c r="S229" s="7">
        <v>27657.709999999995</v>
      </c>
      <c r="T229" s="7">
        <v>1205</v>
      </c>
      <c r="AE229">
        <f>YEAR(MH[[#This Row],[Fecha]])</f>
        <v>2021</v>
      </c>
      <c r="AF229">
        <f>MONTH(MH[[#This Row],[Fecha]])</f>
        <v>1</v>
      </c>
      <c r="AG229">
        <f>WEEKNUM(MH[[#This Row],[Fecha]],2)</f>
        <v>5</v>
      </c>
      <c r="AH229" s="6">
        <v>44227</v>
      </c>
      <c r="AI229" s="7" t="s">
        <v>85</v>
      </c>
      <c r="AJ229" s="7" t="s">
        <v>74</v>
      </c>
      <c r="AK229" s="7">
        <v>288</v>
      </c>
      <c r="AL229" s="7">
        <v>63168.800000000003</v>
      </c>
      <c r="AN229">
        <f>YEAR(FH[[#This Row],[Fecha]])</f>
        <v>2020</v>
      </c>
      <c r="AO229">
        <f>MONTH(FH[[#This Row],[Fecha]])</f>
        <v>11</v>
      </c>
      <c r="AP229">
        <f>WEEKNUM(FH[[#This Row],[Fecha]],2)</f>
        <v>44</v>
      </c>
      <c r="AQ229" s="25">
        <v>44136</v>
      </c>
      <c r="AR229" t="s">
        <v>132</v>
      </c>
      <c r="AS229" t="s">
        <v>77</v>
      </c>
      <c r="AT229" t="s">
        <v>129</v>
      </c>
      <c r="AU229">
        <v>33</v>
      </c>
      <c r="AV229">
        <v>4067.3999999999996</v>
      </c>
    </row>
    <row r="230" spans="13:48" ht="15.6" x14ac:dyDescent="0.3">
      <c r="M230">
        <f>YEAR(RecoleccionHuevo[[#This Row],[Fecha]])</f>
        <v>2018</v>
      </c>
      <c r="N230">
        <f>MONTH(RecoleccionHuevo[[#This Row],[Fecha]])</f>
        <v>6</v>
      </c>
      <c r="O230">
        <f>WEEKNUM(RecoleccionHuevo[[#This Row],[Fecha]],2)</f>
        <v>22</v>
      </c>
      <c r="P230" s="25">
        <v>43252</v>
      </c>
      <c r="Q230" t="s">
        <v>33</v>
      </c>
      <c r="R230" s="7">
        <v>382320</v>
      </c>
      <c r="S230" s="7">
        <v>24368.299999999996</v>
      </c>
      <c r="T230" s="7">
        <v>1062</v>
      </c>
      <c r="AE230">
        <f>YEAR(MH[[#This Row],[Fecha]])</f>
        <v>1900</v>
      </c>
      <c r="AF230">
        <f>MONTH(MH[[#This Row],[Fecha]])</f>
        <v>1</v>
      </c>
      <c r="AG230">
        <f>WEEKNUM(MH[[#This Row],[Fecha]],2)</f>
        <v>1</v>
      </c>
      <c r="AH230" s="6"/>
      <c r="AI230" s="7"/>
      <c r="AJ230" s="7"/>
      <c r="AK230" s="7"/>
      <c r="AL230" s="7"/>
      <c r="AN230">
        <f>YEAR(FH[[#This Row],[Fecha]])</f>
        <v>2020</v>
      </c>
      <c r="AO230">
        <f>MONTH(FH[[#This Row],[Fecha]])</f>
        <v>12</v>
      </c>
      <c r="AP230">
        <f>WEEKNUM(FH[[#This Row],[Fecha]],2)</f>
        <v>49</v>
      </c>
      <c r="AQ230" s="25">
        <v>44166</v>
      </c>
      <c r="AR230" t="s">
        <v>132</v>
      </c>
      <c r="AS230" t="s">
        <v>77</v>
      </c>
      <c r="AT230" t="s">
        <v>129</v>
      </c>
      <c r="AU230">
        <v>44</v>
      </c>
      <c r="AV230">
        <v>9167.2000000000007</v>
      </c>
    </row>
    <row r="231" spans="13:48" ht="15.6" x14ac:dyDescent="0.3">
      <c r="M231">
        <f>YEAR(RecoleccionHuevo[[#This Row],[Fecha]])</f>
        <v>2018</v>
      </c>
      <c r="N231">
        <f>MONTH(RecoleccionHuevo[[#This Row],[Fecha]])</f>
        <v>7</v>
      </c>
      <c r="O231">
        <f>WEEKNUM(RecoleccionHuevo[[#This Row],[Fecha]],2)</f>
        <v>26</v>
      </c>
      <c r="P231" s="25">
        <v>43282</v>
      </c>
      <c r="Q231" t="s">
        <v>33</v>
      </c>
      <c r="R231" s="7">
        <v>390960</v>
      </c>
      <c r="S231" s="7">
        <v>24632.839999999997</v>
      </c>
      <c r="T231" s="7">
        <v>1086</v>
      </c>
      <c r="AE231">
        <f>YEAR(MH[[#This Row],[Fecha]])</f>
        <v>1900</v>
      </c>
      <c r="AF231">
        <f>MONTH(MH[[#This Row],[Fecha]])</f>
        <v>1</v>
      </c>
      <c r="AG231">
        <f>WEEKNUM(MH[[#This Row],[Fecha]],2)</f>
        <v>1</v>
      </c>
      <c r="AH231" s="6"/>
      <c r="AI231" s="7"/>
      <c r="AJ231" s="7"/>
      <c r="AK231" s="7"/>
      <c r="AL231" s="7"/>
      <c r="AN231">
        <f>YEAR(FH[[#This Row],[Fecha]])</f>
        <v>2020</v>
      </c>
      <c r="AO231">
        <f>MONTH(FH[[#This Row],[Fecha]])</f>
        <v>4</v>
      </c>
      <c r="AP231">
        <f>WEEKNUM(FH[[#This Row],[Fecha]],2)</f>
        <v>14</v>
      </c>
      <c r="AQ231" s="25">
        <v>43922</v>
      </c>
      <c r="AR231" t="s">
        <v>132</v>
      </c>
      <c r="AS231" t="s">
        <v>74</v>
      </c>
      <c r="AT231" t="s">
        <v>129</v>
      </c>
      <c r="AU231">
        <v>36</v>
      </c>
      <c r="AV231">
        <v>2330.2399999999998</v>
      </c>
    </row>
    <row r="232" spans="13:48" ht="15.6" x14ac:dyDescent="0.3">
      <c r="M232">
        <f>YEAR(RecoleccionHuevo[[#This Row],[Fecha]])</f>
        <v>2018</v>
      </c>
      <c r="N232">
        <f>MONTH(RecoleccionHuevo[[#This Row],[Fecha]])</f>
        <v>8</v>
      </c>
      <c r="O232">
        <f>WEEKNUM(RecoleccionHuevo[[#This Row],[Fecha]],2)</f>
        <v>31</v>
      </c>
      <c r="P232" s="25">
        <v>43313</v>
      </c>
      <c r="Q232" t="s">
        <v>33</v>
      </c>
      <c r="R232" s="7">
        <v>404640</v>
      </c>
      <c r="S232" s="7">
        <v>25589.840000000007</v>
      </c>
      <c r="T232" s="7">
        <v>1124</v>
      </c>
      <c r="AE232">
        <f>YEAR(MH[[#This Row],[Fecha]])</f>
        <v>1900</v>
      </c>
      <c r="AF232">
        <f>MONTH(MH[[#This Row],[Fecha]])</f>
        <v>1</v>
      </c>
      <c r="AG232">
        <f>WEEKNUM(MH[[#This Row],[Fecha]],2)</f>
        <v>1</v>
      </c>
      <c r="AH232" s="6"/>
      <c r="AI232" s="7"/>
      <c r="AJ232" s="7"/>
      <c r="AK232" s="7"/>
      <c r="AL232" s="7"/>
      <c r="AN232">
        <f>YEAR(FH[[#This Row],[Fecha]])</f>
        <v>2020</v>
      </c>
      <c r="AO232">
        <f>MONTH(FH[[#This Row],[Fecha]])</f>
        <v>5</v>
      </c>
      <c r="AP232">
        <f>WEEKNUM(FH[[#This Row],[Fecha]],2)</f>
        <v>18</v>
      </c>
      <c r="AQ232" s="25">
        <v>43952</v>
      </c>
      <c r="AR232" t="s">
        <v>132</v>
      </c>
      <c r="AS232" t="s">
        <v>74</v>
      </c>
      <c r="AT232" t="s">
        <v>129</v>
      </c>
      <c r="AU232">
        <v>39</v>
      </c>
      <c r="AV232">
        <v>1433.79</v>
      </c>
    </row>
    <row r="233" spans="13:48" ht="15.6" x14ac:dyDescent="0.3">
      <c r="M233">
        <f>YEAR(RecoleccionHuevo[[#This Row],[Fecha]])</f>
        <v>2018</v>
      </c>
      <c r="N233">
        <f>MONTH(RecoleccionHuevo[[#This Row],[Fecha]])</f>
        <v>9</v>
      </c>
      <c r="O233">
        <f>WEEKNUM(RecoleccionHuevo[[#This Row],[Fecha]],2)</f>
        <v>35</v>
      </c>
      <c r="P233" s="25">
        <v>43344</v>
      </c>
      <c r="Q233" t="s">
        <v>33</v>
      </c>
      <c r="R233" s="7">
        <v>374400</v>
      </c>
      <c r="S233" s="7">
        <v>24188.920000000006</v>
      </c>
      <c r="T233" s="7">
        <v>1040</v>
      </c>
      <c r="AE233">
        <f>YEAR(MH[[#This Row],[Fecha]])</f>
        <v>1900</v>
      </c>
      <c r="AF233">
        <f>MONTH(MH[[#This Row],[Fecha]])</f>
        <v>1</v>
      </c>
      <c r="AG233">
        <f>WEEKNUM(MH[[#This Row],[Fecha]],2)</f>
        <v>1</v>
      </c>
      <c r="AH233" s="6"/>
      <c r="AI233" s="7"/>
      <c r="AJ233" s="7"/>
      <c r="AK233" s="7"/>
      <c r="AL233" s="7"/>
      <c r="AN233">
        <f>YEAR(FH[[#This Row],[Fecha]])</f>
        <v>2020</v>
      </c>
      <c r="AO233">
        <f>MONTH(FH[[#This Row],[Fecha]])</f>
        <v>6</v>
      </c>
      <c r="AP233">
        <f>WEEKNUM(FH[[#This Row],[Fecha]],2)</f>
        <v>23</v>
      </c>
      <c r="AQ233" s="25">
        <v>43983</v>
      </c>
      <c r="AR233" t="s">
        <v>132</v>
      </c>
      <c r="AS233" t="s">
        <v>74</v>
      </c>
      <c r="AT233" t="s">
        <v>129</v>
      </c>
      <c r="AU233">
        <v>27</v>
      </c>
      <c r="AV233">
        <v>6102.59</v>
      </c>
    </row>
    <row r="234" spans="13:48" ht="15.6" x14ac:dyDescent="0.3">
      <c r="M234">
        <f>YEAR(RecoleccionHuevo[[#This Row],[Fecha]])</f>
        <v>2018</v>
      </c>
      <c r="N234">
        <f>MONTH(RecoleccionHuevo[[#This Row],[Fecha]])</f>
        <v>10</v>
      </c>
      <c r="O234">
        <f>WEEKNUM(RecoleccionHuevo[[#This Row],[Fecha]],2)</f>
        <v>40</v>
      </c>
      <c r="P234" s="25">
        <v>43374</v>
      </c>
      <c r="Q234" t="s">
        <v>33</v>
      </c>
      <c r="R234" s="7">
        <v>352440</v>
      </c>
      <c r="S234" s="7">
        <v>23127.670000000002</v>
      </c>
      <c r="T234" s="7">
        <v>979</v>
      </c>
      <c r="AE234">
        <f>YEAR(MH[[#This Row],[Fecha]])</f>
        <v>1900</v>
      </c>
      <c r="AF234">
        <f>MONTH(MH[[#This Row],[Fecha]])</f>
        <v>1</v>
      </c>
      <c r="AG234">
        <f>WEEKNUM(MH[[#This Row],[Fecha]],2)</f>
        <v>1</v>
      </c>
      <c r="AH234" s="6"/>
      <c r="AI234" s="7"/>
      <c r="AJ234" s="7"/>
      <c r="AK234" s="7"/>
      <c r="AL234" s="7"/>
      <c r="AN234">
        <f>YEAR(FH[[#This Row],[Fecha]])</f>
        <v>2020</v>
      </c>
      <c r="AO234">
        <f>MONTH(FH[[#This Row],[Fecha]])</f>
        <v>7</v>
      </c>
      <c r="AP234">
        <f>WEEKNUM(FH[[#This Row],[Fecha]],2)</f>
        <v>27</v>
      </c>
      <c r="AQ234" s="25">
        <v>44013</v>
      </c>
      <c r="AR234" t="s">
        <v>132</v>
      </c>
      <c r="AS234" t="s">
        <v>74</v>
      </c>
      <c r="AT234" t="s">
        <v>129</v>
      </c>
      <c r="AU234">
        <v>39</v>
      </c>
      <c r="AV234">
        <v>8947.7199999999993</v>
      </c>
    </row>
    <row r="235" spans="13:48" ht="15.6" x14ac:dyDescent="0.3">
      <c r="M235">
        <f>YEAR(RecoleccionHuevo[[#This Row],[Fecha]])</f>
        <v>2018</v>
      </c>
      <c r="N235">
        <f>MONTH(RecoleccionHuevo[[#This Row],[Fecha]])</f>
        <v>11</v>
      </c>
      <c r="O235">
        <f>WEEKNUM(RecoleccionHuevo[[#This Row],[Fecha]],2)</f>
        <v>44</v>
      </c>
      <c r="P235" s="25">
        <v>43405</v>
      </c>
      <c r="Q235" t="s">
        <v>33</v>
      </c>
      <c r="R235" s="7">
        <v>150480</v>
      </c>
      <c r="S235" s="7">
        <v>10561.63</v>
      </c>
      <c r="T235" s="7">
        <v>417</v>
      </c>
      <c r="AE235">
        <f>YEAR(MH[[#This Row],[Fecha]])</f>
        <v>1900</v>
      </c>
      <c r="AF235">
        <f>MONTH(MH[[#This Row],[Fecha]])</f>
        <v>1</v>
      </c>
      <c r="AG235">
        <f>WEEKNUM(MH[[#This Row],[Fecha]],2)</f>
        <v>1</v>
      </c>
      <c r="AH235" s="6"/>
      <c r="AI235" s="7"/>
      <c r="AJ235" s="7"/>
      <c r="AK235" s="7"/>
      <c r="AL235" s="7"/>
      <c r="AN235">
        <f>YEAR(FH[[#This Row],[Fecha]])</f>
        <v>2020</v>
      </c>
      <c r="AO235">
        <f>MONTH(FH[[#This Row],[Fecha]])</f>
        <v>8</v>
      </c>
      <c r="AP235">
        <f>WEEKNUM(FH[[#This Row],[Fecha]],2)</f>
        <v>31</v>
      </c>
      <c r="AQ235" s="25">
        <v>44044</v>
      </c>
      <c r="AR235" t="s">
        <v>132</v>
      </c>
      <c r="AS235" t="s">
        <v>74</v>
      </c>
      <c r="AT235" t="s">
        <v>129</v>
      </c>
      <c r="AU235">
        <v>36</v>
      </c>
      <c r="AV235">
        <v>8273.119999999999</v>
      </c>
    </row>
    <row r="236" spans="13:48" ht="15.6" x14ac:dyDescent="0.3">
      <c r="M236">
        <f>YEAR(RecoleccionHuevo[[#This Row],[Fecha]])</f>
        <v>2018</v>
      </c>
      <c r="N236">
        <f>MONTH(RecoleccionHuevo[[#This Row],[Fecha]])</f>
        <v>12</v>
      </c>
      <c r="O236">
        <f>WEEKNUM(RecoleccionHuevo[[#This Row],[Fecha]],2)</f>
        <v>48</v>
      </c>
      <c r="P236" s="25">
        <v>43435</v>
      </c>
      <c r="Q236" t="s">
        <v>33</v>
      </c>
      <c r="R236" s="7">
        <v>189720</v>
      </c>
      <c r="S236" s="7">
        <v>13751.759999999997</v>
      </c>
      <c r="T236" s="7">
        <v>526</v>
      </c>
      <c r="AE236">
        <f>YEAR(MH[[#This Row],[Fecha]])</f>
        <v>1900</v>
      </c>
      <c r="AF236">
        <f>MONTH(MH[[#This Row],[Fecha]])</f>
        <v>1</v>
      </c>
      <c r="AG236">
        <f>WEEKNUM(MH[[#This Row],[Fecha]],2)</f>
        <v>1</v>
      </c>
      <c r="AH236" s="6"/>
      <c r="AI236" s="7"/>
      <c r="AJ236" s="7"/>
      <c r="AK236" s="7"/>
      <c r="AL236" s="7"/>
      <c r="AN236">
        <f>YEAR(FH[[#This Row],[Fecha]])</f>
        <v>2020</v>
      </c>
      <c r="AO236">
        <f>MONTH(FH[[#This Row],[Fecha]])</f>
        <v>9</v>
      </c>
      <c r="AP236">
        <f>WEEKNUM(FH[[#This Row],[Fecha]],2)</f>
        <v>36</v>
      </c>
      <c r="AQ236" s="25">
        <v>44075</v>
      </c>
      <c r="AR236" t="s">
        <v>132</v>
      </c>
      <c r="AS236" t="s">
        <v>74</v>
      </c>
      <c r="AT236" t="s">
        <v>129</v>
      </c>
      <c r="AU236">
        <v>51</v>
      </c>
      <c r="AV236">
        <v>8775.1899999999987</v>
      </c>
    </row>
    <row r="237" spans="13:48" ht="15.6" x14ac:dyDescent="0.3">
      <c r="M237">
        <f>YEAR(RecoleccionHuevo[[#This Row],[Fecha]])</f>
        <v>2018</v>
      </c>
      <c r="N237">
        <f>MONTH(RecoleccionHuevo[[#This Row],[Fecha]])</f>
        <v>1</v>
      </c>
      <c r="O237">
        <f>WEEKNUM(RecoleccionHuevo[[#This Row],[Fecha]],2)</f>
        <v>1</v>
      </c>
      <c r="P237" s="25">
        <v>43101</v>
      </c>
      <c r="Q237" t="s">
        <v>34</v>
      </c>
      <c r="R237" s="7">
        <v>96480</v>
      </c>
      <c r="S237" s="7">
        <v>6304.0199999999995</v>
      </c>
      <c r="T237" s="7">
        <v>268</v>
      </c>
      <c r="AE237">
        <f>YEAR(MH[[#This Row],[Fecha]])</f>
        <v>1900</v>
      </c>
      <c r="AF237">
        <f>MONTH(MH[[#This Row],[Fecha]])</f>
        <v>1</v>
      </c>
      <c r="AG237">
        <f>WEEKNUM(MH[[#This Row],[Fecha]],2)</f>
        <v>1</v>
      </c>
      <c r="AH237" s="6"/>
      <c r="AI237" s="7"/>
      <c r="AJ237" s="7"/>
      <c r="AK237" s="7"/>
      <c r="AL237" s="7"/>
      <c r="AN237">
        <f>YEAR(FH[[#This Row],[Fecha]])</f>
        <v>2020</v>
      </c>
      <c r="AO237">
        <f>MONTH(FH[[#This Row],[Fecha]])</f>
        <v>10</v>
      </c>
      <c r="AP237">
        <f>WEEKNUM(FH[[#This Row],[Fecha]],2)</f>
        <v>40</v>
      </c>
      <c r="AQ237" s="25">
        <v>44105</v>
      </c>
      <c r="AR237" t="s">
        <v>132</v>
      </c>
      <c r="AS237" t="s">
        <v>74</v>
      </c>
      <c r="AT237" t="s">
        <v>129</v>
      </c>
      <c r="AU237">
        <v>39</v>
      </c>
      <c r="AV237">
        <v>4806.92</v>
      </c>
    </row>
    <row r="238" spans="13:48" ht="15.6" x14ac:dyDescent="0.3">
      <c r="M238">
        <f>YEAR(RecoleccionHuevo[[#This Row],[Fecha]])</f>
        <v>2018</v>
      </c>
      <c r="N238">
        <f>MONTH(RecoleccionHuevo[[#This Row],[Fecha]])</f>
        <v>2</v>
      </c>
      <c r="O238">
        <f>WEEKNUM(RecoleccionHuevo[[#This Row],[Fecha]],2)</f>
        <v>5</v>
      </c>
      <c r="P238" s="25">
        <v>43132</v>
      </c>
      <c r="Q238" t="s">
        <v>34</v>
      </c>
      <c r="R238" s="7">
        <v>5040</v>
      </c>
      <c r="S238" s="7">
        <v>209.1</v>
      </c>
      <c r="T238" s="7">
        <v>14</v>
      </c>
      <c r="AE238">
        <f>YEAR(MH[[#This Row],[Fecha]])</f>
        <v>1900</v>
      </c>
      <c r="AF238">
        <f>MONTH(MH[[#This Row],[Fecha]])</f>
        <v>1</v>
      </c>
      <c r="AG238">
        <f>WEEKNUM(MH[[#This Row],[Fecha]],2)</f>
        <v>1</v>
      </c>
      <c r="AH238" s="6"/>
      <c r="AI238" s="7"/>
      <c r="AJ238" s="7"/>
      <c r="AK238" s="7"/>
      <c r="AL238" s="7"/>
      <c r="AN238">
        <f>YEAR(FH[[#This Row],[Fecha]])</f>
        <v>2020</v>
      </c>
      <c r="AO238">
        <f>MONTH(FH[[#This Row],[Fecha]])</f>
        <v>11</v>
      </c>
      <c r="AP238">
        <f>WEEKNUM(FH[[#This Row],[Fecha]],2)</f>
        <v>44</v>
      </c>
      <c r="AQ238" s="25">
        <v>44136</v>
      </c>
      <c r="AR238" t="s">
        <v>132</v>
      </c>
      <c r="AS238" t="s">
        <v>74</v>
      </c>
      <c r="AT238" t="s">
        <v>129</v>
      </c>
      <c r="AU238">
        <v>33</v>
      </c>
      <c r="AV238">
        <v>4067.3999999999996</v>
      </c>
    </row>
    <row r="239" spans="13:48" ht="15.6" x14ac:dyDescent="0.3">
      <c r="M239">
        <f>YEAR(RecoleccionHuevo[[#This Row],[Fecha]])</f>
        <v>2018</v>
      </c>
      <c r="N239">
        <f>MONTH(RecoleccionHuevo[[#This Row],[Fecha]])</f>
        <v>3</v>
      </c>
      <c r="O239">
        <f>WEEKNUM(RecoleccionHuevo[[#This Row],[Fecha]],2)</f>
        <v>9</v>
      </c>
      <c r="P239" s="25">
        <v>43160</v>
      </c>
      <c r="Q239" t="s">
        <v>34</v>
      </c>
      <c r="R239" s="7">
        <v>347040</v>
      </c>
      <c r="S239" s="7">
        <v>17831.580000000005</v>
      </c>
      <c r="T239" s="7">
        <v>963</v>
      </c>
      <c r="AE239">
        <f>YEAR(MH[[#This Row],[Fecha]])</f>
        <v>1900</v>
      </c>
      <c r="AF239">
        <f>MONTH(MH[[#This Row],[Fecha]])</f>
        <v>1</v>
      </c>
      <c r="AG239">
        <f>WEEKNUM(MH[[#This Row],[Fecha]],2)</f>
        <v>1</v>
      </c>
      <c r="AH239" s="6"/>
      <c r="AI239" s="7"/>
      <c r="AJ239" s="7"/>
      <c r="AK239" s="7"/>
      <c r="AL239" s="7"/>
      <c r="AN239">
        <f>YEAR(FH[[#This Row],[Fecha]])</f>
        <v>2020</v>
      </c>
      <c r="AO239">
        <f>MONTH(FH[[#This Row],[Fecha]])</f>
        <v>12</v>
      </c>
      <c r="AP239">
        <f>WEEKNUM(FH[[#This Row],[Fecha]],2)</f>
        <v>49</v>
      </c>
      <c r="AQ239" s="25">
        <v>44166</v>
      </c>
      <c r="AR239" t="s">
        <v>132</v>
      </c>
      <c r="AS239" t="s">
        <v>74</v>
      </c>
      <c r="AT239" t="s">
        <v>129</v>
      </c>
      <c r="AU239">
        <v>51</v>
      </c>
      <c r="AV239">
        <v>10029.980000000001</v>
      </c>
    </row>
    <row r="240" spans="13:48" ht="15.6" x14ac:dyDescent="0.3">
      <c r="M240">
        <f>YEAR(RecoleccionHuevo[[#This Row],[Fecha]])</f>
        <v>2018</v>
      </c>
      <c r="N240">
        <f>MONTH(RecoleccionHuevo[[#This Row],[Fecha]])</f>
        <v>4</v>
      </c>
      <c r="O240">
        <f>WEEKNUM(RecoleccionHuevo[[#This Row],[Fecha]],2)</f>
        <v>13</v>
      </c>
      <c r="P240" s="25">
        <v>43191</v>
      </c>
      <c r="Q240" t="s">
        <v>34</v>
      </c>
      <c r="R240" s="7">
        <v>460800</v>
      </c>
      <c r="S240" s="7">
        <v>26120.169999999995</v>
      </c>
      <c r="T240" s="7">
        <v>1280</v>
      </c>
      <c r="AE240">
        <f>YEAR(MH[[#This Row],[Fecha]])</f>
        <v>1900</v>
      </c>
      <c r="AF240">
        <f>MONTH(MH[[#This Row],[Fecha]])</f>
        <v>1</v>
      </c>
      <c r="AG240">
        <f>WEEKNUM(MH[[#This Row],[Fecha]],2)</f>
        <v>1</v>
      </c>
      <c r="AH240" s="6"/>
      <c r="AI240" s="7"/>
      <c r="AJ240" s="7"/>
      <c r="AK240" s="7"/>
      <c r="AL240" s="7"/>
      <c r="AN240">
        <f>YEAR(FH[[#This Row],[Fecha]])</f>
        <v>2020</v>
      </c>
      <c r="AO240">
        <f>MONTH(FH[[#This Row],[Fecha]])</f>
        <v>4</v>
      </c>
      <c r="AP240">
        <f>WEEKNUM(FH[[#This Row],[Fecha]],2)</f>
        <v>14</v>
      </c>
      <c r="AQ240" s="25">
        <v>43922</v>
      </c>
      <c r="AR240" t="s">
        <v>132</v>
      </c>
      <c r="AS240" t="s">
        <v>78</v>
      </c>
      <c r="AT240" t="s">
        <v>129</v>
      </c>
      <c r="AU240">
        <v>16</v>
      </c>
      <c r="AV240">
        <v>1046.72</v>
      </c>
    </row>
    <row r="241" spans="13:48" ht="15.6" x14ac:dyDescent="0.3">
      <c r="M241">
        <f>YEAR(RecoleccionHuevo[[#This Row],[Fecha]])</f>
        <v>2018</v>
      </c>
      <c r="N241">
        <f>MONTH(RecoleccionHuevo[[#This Row],[Fecha]])</f>
        <v>5</v>
      </c>
      <c r="O241">
        <f>WEEKNUM(RecoleccionHuevo[[#This Row],[Fecha]],2)</f>
        <v>18</v>
      </c>
      <c r="P241" s="25">
        <v>43221</v>
      </c>
      <c r="Q241" t="s">
        <v>34</v>
      </c>
      <c r="R241" s="7">
        <v>469800</v>
      </c>
      <c r="S241" s="7">
        <v>27530.070000000003</v>
      </c>
      <c r="T241" s="7">
        <v>1305</v>
      </c>
      <c r="AE241">
        <f>YEAR(MH[[#This Row],[Fecha]])</f>
        <v>1900</v>
      </c>
      <c r="AF241">
        <f>MONTH(MH[[#This Row],[Fecha]])</f>
        <v>1</v>
      </c>
      <c r="AG241">
        <f>WEEKNUM(MH[[#This Row],[Fecha]],2)</f>
        <v>1</v>
      </c>
      <c r="AH241" s="6"/>
      <c r="AI241" s="7"/>
      <c r="AJ241" s="7"/>
      <c r="AK241" s="7"/>
      <c r="AL241" s="7"/>
      <c r="AN241">
        <f>YEAR(FH[[#This Row],[Fecha]])</f>
        <v>2020</v>
      </c>
      <c r="AO241">
        <f>MONTH(FH[[#This Row],[Fecha]])</f>
        <v>5</v>
      </c>
      <c r="AP241">
        <f>WEEKNUM(FH[[#This Row],[Fecha]],2)</f>
        <v>18</v>
      </c>
      <c r="AQ241" s="25">
        <v>43952</v>
      </c>
      <c r="AR241" t="s">
        <v>132</v>
      </c>
      <c r="AS241" t="s">
        <v>78</v>
      </c>
      <c r="AT241" t="s">
        <v>129</v>
      </c>
      <c r="AU241">
        <v>12</v>
      </c>
      <c r="AV241">
        <v>523.34999999999991</v>
      </c>
    </row>
    <row r="242" spans="13:48" ht="15.6" x14ac:dyDescent="0.3">
      <c r="M242">
        <f>YEAR(RecoleccionHuevo[[#This Row],[Fecha]])</f>
        <v>2018</v>
      </c>
      <c r="N242">
        <f>MONTH(RecoleccionHuevo[[#This Row],[Fecha]])</f>
        <v>6</v>
      </c>
      <c r="O242">
        <f>WEEKNUM(RecoleccionHuevo[[#This Row],[Fecha]],2)</f>
        <v>22</v>
      </c>
      <c r="P242" s="25">
        <v>43252</v>
      </c>
      <c r="Q242" t="s">
        <v>34</v>
      </c>
      <c r="R242" s="7">
        <v>421920</v>
      </c>
      <c r="S242" s="7">
        <v>25356.67</v>
      </c>
      <c r="T242" s="7">
        <v>1172</v>
      </c>
      <c r="AE242">
        <f>YEAR(MH[[#This Row],[Fecha]])</f>
        <v>1900</v>
      </c>
      <c r="AF242">
        <f>MONTH(MH[[#This Row],[Fecha]])</f>
        <v>1</v>
      </c>
      <c r="AG242">
        <f>WEEKNUM(MH[[#This Row],[Fecha]],2)</f>
        <v>1</v>
      </c>
      <c r="AH242" s="6"/>
      <c r="AI242" s="7"/>
      <c r="AJ242" s="7"/>
      <c r="AK242" s="7"/>
      <c r="AL242" s="7"/>
      <c r="AN242">
        <f>YEAR(FH[[#This Row],[Fecha]])</f>
        <v>2020</v>
      </c>
      <c r="AO242">
        <f>MONTH(FH[[#This Row],[Fecha]])</f>
        <v>6</v>
      </c>
      <c r="AP242">
        <f>WEEKNUM(FH[[#This Row],[Fecha]],2)</f>
        <v>23</v>
      </c>
      <c r="AQ242" s="25">
        <v>43983</v>
      </c>
      <c r="AR242" t="s">
        <v>132</v>
      </c>
      <c r="AS242" t="s">
        <v>78</v>
      </c>
      <c r="AT242" t="s">
        <v>129</v>
      </c>
      <c r="AU242">
        <v>12</v>
      </c>
      <c r="AV242">
        <v>2530.5099999999998</v>
      </c>
    </row>
    <row r="243" spans="13:48" ht="15.6" x14ac:dyDescent="0.3">
      <c r="M243">
        <f>YEAR(RecoleccionHuevo[[#This Row],[Fecha]])</f>
        <v>2018</v>
      </c>
      <c r="N243">
        <f>MONTH(RecoleccionHuevo[[#This Row],[Fecha]])</f>
        <v>7</v>
      </c>
      <c r="O243">
        <f>WEEKNUM(RecoleccionHuevo[[#This Row],[Fecha]],2)</f>
        <v>26</v>
      </c>
      <c r="P243" s="25">
        <v>43282</v>
      </c>
      <c r="Q243" t="s">
        <v>34</v>
      </c>
      <c r="R243" s="7">
        <v>433080</v>
      </c>
      <c r="S243" s="7">
        <v>26452.559999999994</v>
      </c>
      <c r="T243" s="7">
        <v>1203</v>
      </c>
      <c r="AE243">
        <f>YEAR(MH[[#This Row],[Fecha]])</f>
        <v>1900</v>
      </c>
      <c r="AF243">
        <f>MONTH(MH[[#This Row],[Fecha]])</f>
        <v>1</v>
      </c>
      <c r="AG243">
        <f>WEEKNUM(MH[[#This Row],[Fecha]],2)</f>
        <v>1</v>
      </c>
      <c r="AH243" s="6"/>
      <c r="AI243" s="7"/>
      <c r="AJ243" s="7"/>
      <c r="AK243" s="7"/>
      <c r="AL243" s="7"/>
      <c r="AN243">
        <f>YEAR(FH[[#This Row],[Fecha]])</f>
        <v>2020</v>
      </c>
      <c r="AO243">
        <f>MONTH(FH[[#This Row],[Fecha]])</f>
        <v>7</v>
      </c>
      <c r="AP243">
        <f>WEEKNUM(FH[[#This Row],[Fecha]],2)</f>
        <v>27</v>
      </c>
      <c r="AQ243" s="25">
        <v>44013</v>
      </c>
      <c r="AR243" t="s">
        <v>132</v>
      </c>
      <c r="AS243" t="s">
        <v>78</v>
      </c>
      <c r="AT243" t="s">
        <v>129</v>
      </c>
      <c r="AU243">
        <v>11</v>
      </c>
      <c r="AV243">
        <v>2400.85</v>
      </c>
    </row>
    <row r="244" spans="13:48" ht="15.6" x14ac:dyDescent="0.3">
      <c r="M244">
        <f>YEAR(RecoleccionHuevo[[#This Row],[Fecha]])</f>
        <v>2018</v>
      </c>
      <c r="N244">
        <f>MONTH(RecoleccionHuevo[[#This Row],[Fecha]])</f>
        <v>8</v>
      </c>
      <c r="O244">
        <f>WEEKNUM(RecoleccionHuevo[[#This Row],[Fecha]],2)</f>
        <v>31</v>
      </c>
      <c r="P244" s="25">
        <v>43313</v>
      </c>
      <c r="Q244" t="s">
        <v>34</v>
      </c>
      <c r="R244" s="7">
        <v>457560</v>
      </c>
      <c r="S244" s="7">
        <v>28106.670000000002</v>
      </c>
      <c r="T244" s="7">
        <v>1271</v>
      </c>
      <c r="AE244">
        <f>YEAR(MH[[#This Row],[Fecha]])</f>
        <v>1900</v>
      </c>
      <c r="AF244">
        <f>MONTH(MH[[#This Row],[Fecha]])</f>
        <v>1</v>
      </c>
      <c r="AG244">
        <f>WEEKNUM(MH[[#This Row],[Fecha]],2)</f>
        <v>1</v>
      </c>
      <c r="AH244" s="6"/>
      <c r="AI244" s="7"/>
      <c r="AJ244" s="7"/>
      <c r="AK244" s="7"/>
      <c r="AL244" s="7"/>
      <c r="AN244">
        <f>YEAR(FH[[#This Row],[Fecha]])</f>
        <v>2020</v>
      </c>
      <c r="AO244">
        <f>MONTH(FH[[#This Row],[Fecha]])</f>
        <v>8</v>
      </c>
      <c r="AP244">
        <f>WEEKNUM(FH[[#This Row],[Fecha]],2)</f>
        <v>31</v>
      </c>
      <c r="AQ244" s="25">
        <v>44044</v>
      </c>
      <c r="AR244" t="s">
        <v>132</v>
      </c>
      <c r="AS244" t="s">
        <v>78</v>
      </c>
      <c r="AT244" t="s">
        <v>129</v>
      </c>
      <c r="AU244">
        <v>16</v>
      </c>
      <c r="AV244">
        <v>2522.06</v>
      </c>
    </row>
    <row r="245" spans="13:48" ht="15.6" x14ac:dyDescent="0.3">
      <c r="M245">
        <f>YEAR(RecoleccionHuevo[[#This Row],[Fecha]])</f>
        <v>2018</v>
      </c>
      <c r="N245">
        <f>MONTH(RecoleccionHuevo[[#This Row],[Fecha]])</f>
        <v>9</v>
      </c>
      <c r="O245">
        <f>WEEKNUM(RecoleccionHuevo[[#This Row],[Fecha]],2)</f>
        <v>35</v>
      </c>
      <c r="P245" s="25">
        <v>43344</v>
      </c>
      <c r="Q245" t="s">
        <v>34</v>
      </c>
      <c r="R245" s="7">
        <v>426600</v>
      </c>
      <c r="S245" s="7">
        <v>26049.070000000003</v>
      </c>
      <c r="T245" s="7">
        <v>1185</v>
      </c>
      <c r="AE245">
        <f>YEAR(MH[[#This Row],[Fecha]])</f>
        <v>1900</v>
      </c>
      <c r="AF245">
        <f>MONTH(MH[[#This Row],[Fecha]])</f>
        <v>1</v>
      </c>
      <c r="AG245">
        <f>WEEKNUM(MH[[#This Row],[Fecha]],2)</f>
        <v>1</v>
      </c>
      <c r="AH245" s="6"/>
      <c r="AI245" s="7"/>
      <c r="AJ245" s="7"/>
      <c r="AK245" s="7"/>
      <c r="AL245" s="7"/>
      <c r="AN245">
        <f>YEAR(FH[[#This Row],[Fecha]])</f>
        <v>2020</v>
      </c>
      <c r="AO245">
        <f>MONTH(FH[[#This Row],[Fecha]])</f>
        <v>9</v>
      </c>
      <c r="AP245">
        <f>WEEKNUM(FH[[#This Row],[Fecha]],2)</f>
        <v>36</v>
      </c>
      <c r="AQ245" s="25">
        <v>44075</v>
      </c>
      <c r="AR245" t="s">
        <v>132</v>
      </c>
      <c r="AS245" t="s">
        <v>78</v>
      </c>
      <c r="AT245" t="s">
        <v>129</v>
      </c>
      <c r="AU245">
        <v>13</v>
      </c>
      <c r="AV245">
        <v>1960.0699999999997</v>
      </c>
    </row>
    <row r="246" spans="13:48" ht="15.6" x14ac:dyDescent="0.3">
      <c r="M246">
        <f>YEAR(RecoleccionHuevo[[#This Row],[Fecha]])</f>
        <v>2018</v>
      </c>
      <c r="N246">
        <f>MONTH(RecoleccionHuevo[[#This Row],[Fecha]])</f>
        <v>10</v>
      </c>
      <c r="O246">
        <f>WEEKNUM(RecoleccionHuevo[[#This Row],[Fecha]],2)</f>
        <v>40</v>
      </c>
      <c r="P246" s="25">
        <v>43374</v>
      </c>
      <c r="Q246" t="s">
        <v>34</v>
      </c>
      <c r="R246" s="7">
        <v>395280</v>
      </c>
      <c r="S246" s="7">
        <v>24511.53</v>
      </c>
      <c r="T246" s="7">
        <v>1098</v>
      </c>
      <c r="AE246">
        <f>YEAR(MH[[#This Row],[Fecha]])</f>
        <v>1900</v>
      </c>
      <c r="AF246">
        <f>MONTH(MH[[#This Row],[Fecha]])</f>
        <v>1</v>
      </c>
      <c r="AG246">
        <f>WEEKNUM(MH[[#This Row],[Fecha]],2)</f>
        <v>1</v>
      </c>
      <c r="AH246" s="6"/>
      <c r="AI246" s="7"/>
      <c r="AJ246" s="7"/>
      <c r="AK246" s="7"/>
      <c r="AL246" s="7"/>
      <c r="AN246">
        <f>YEAR(FH[[#This Row],[Fecha]])</f>
        <v>2020</v>
      </c>
      <c r="AO246">
        <f>MONTH(FH[[#This Row],[Fecha]])</f>
        <v>10</v>
      </c>
      <c r="AP246">
        <f>WEEKNUM(FH[[#This Row],[Fecha]],2)</f>
        <v>40</v>
      </c>
      <c r="AQ246" s="25">
        <v>44105</v>
      </c>
      <c r="AR246" t="s">
        <v>132</v>
      </c>
      <c r="AS246" t="s">
        <v>78</v>
      </c>
      <c r="AT246" t="s">
        <v>129</v>
      </c>
      <c r="AU246">
        <v>10</v>
      </c>
      <c r="AV246">
        <v>1355.8</v>
      </c>
    </row>
    <row r="247" spans="13:48" ht="15.6" x14ac:dyDescent="0.3">
      <c r="M247">
        <f>YEAR(RecoleccionHuevo[[#This Row],[Fecha]])</f>
        <v>2018</v>
      </c>
      <c r="N247">
        <f>MONTH(RecoleccionHuevo[[#This Row],[Fecha]])</f>
        <v>11</v>
      </c>
      <c r="O247">
        <f>WEEKNUM(RecoleccionHuevo[[#This Row],[Fecha]],2)</f>
        <v>44</v>
      </c>
      <c r="P247" s="25">
        <v>43405</v>
      </c>
      <c r="Q247" t="s">
        <v>34</v>
      </c>
      <c r="R247" s="7">
        <v>444240</v>
      </c>
      <c r="S247" s="7">
        <v>27749.679999999993</v>
      </c>
      <c r="T247" s="7">
        <v>1234</v>
      </c>
      <c r="AE247">
        <f>YEAR(MH[[#This Row],[Fecha]])</f>
        <v>1900</v>
      </c>
      <c r="AF247">
        <f>MONTH(MH[[#This Row],[Fecha]])</f>
        <v>1</v>
      </c>
      <c r="AG247">
        <f>WEEKNUM(MH[[#This Row],[Fecha]],2)</f>
        <v>1</v>
      </c>
      <c r="AH247" s="6"/>
      <c r="AI247" s="7"/>
      <c r="AJ247" s="7"/>
      <c r="AK247" s="7"/>
      <c r="AL247" s="7"/>
      <c r="AN247">
        <f>YEAR(FH[[#This Row],[Fecha]])</f>
        <v>2018</v>
      </c>
      <c r="AO247">
        <f>MONTH(FH[[#This Row],[Fecha]])</f>
        <v>1</v>
      </c>
      <c r="AP247">
        <f>WEEKNUM(FH[[#This Row],[Fecha]],2)</f>
        <v>1</v>
      </c>
      <c r="AQ247" s="25">
        <v>43101</v>
      </c>
      <c r="AR247" t="s">
        <v>133</v>
      </c>
      <c r="AS247" t="s">
        <v>72</v>
      </c>
      <c r="AT247" t="s">
        <v>128</v>
      </c>
      <c r="AU247">
        <v>10</v>
      </c>
      <c r="AV247">
        <v>48331.97</v>
      </c>
    </row>
    <row r="248" spans="13:48" ht="15.6" x14ac:dyDescent="0.3">
      <c r="M248">
        <f>YEAR(RecoleccionHuevo[[#This Row],[Fecha]])</f>
        <v>2018</v>
      </c>
      <c r="N248">
        <f>MONTH(RecoleccionHuevo[[#This Row],[Fecha]])</f>
        <v>12</v>
      </c>
      <c r="O248">
        <f>WEEKNUM(RecoleccionHuevo[[#This Row],[Fecha]],2)</f>
        <v>48</v>
      </c>
      <c r="P248" s="25">
        <v>43435</v>
      </c>
      <c r="Q248" t="s">
        <v>34</v>
      </c>
      <c r="R248" s="7">
        <v>394200</v>
      </c>
      <c r="S248" s="7">
        <v>24792.839999999997</v>
      </c>
      <c r="T248" s="7">
        <v>1095</v>
      </c>
      <c r="AE248">
        <f>YEAR(MH[[#This Row],[Fecha]])</f>
        <v>1900</v>
      </c>
      <c r="AF248">
        <f>MONTH(MH[[#This Row],[Fecha]])</f>
        <v>1</v>
      </c>
      <c r="AG248">
        <f>WEEKNUM(MH[[#This Row],[Fecha]],2)</f>
        <v>1</v>
      </c>
      <c r="AH248" s="6"/>
      <c r="AI248" s="7"/>
      <c r="AJ248" s="7"/>
      <c r="AK248" s="7"/>
      <c r="AL248" s="7"/>
      <c r="AN248">
        <f>YEAR(FH[[#This Row],[Fecha]])</f>
        <v>2018</v>
      </c>
      <c r="AO248">
        <f>MONTH(FH[[#This Row],[Fecha]])</f>
        <v>12</v>
      </c>
      <c r="AP248">
        <f>WEEKNUM(FH[[#This Row],[Fecha]],2)</f>
        <v>48</v>
      </c>
      <c r="AQ248" s="25">
        <v>43435</v>
      </c>
      <c r="AR248" t="s">
        <v>133</v>
      </c>
      <c r="AS248" t="s">
        <v>72</v>
      </c>
      <c r="AT248" t="s">
        <v>128</v>
      </c>
      <c r="AU248">
        <v>24</v>
      </c>
      <c r="AV248">
        <v>109099.62</v>
      </c>
    </row>
    <row r="249" spans="13:48" ht="15.6" x14ac:dyDescent="0.3">
      <c r="AE249">
        <f>YEAR(MH[[#This Row],[Fecha]])</f>
        <v>1900</v>
      </c>
      <c r="AF249">
        <f>MONTH(MH[[#This Row],[Fecha]])</f>
        <v>1</v>
      </c>
      <c r="AG249">
        <f>WEEKNUM(MH[[#This Row],[Fecha]],2)</f>
        <v>1</v>
      </c>
      <c r="AH249" s="6"/>
      <c r="AI249" s="7"/>
      <c r="AJ249" s="7"/>
      <c r="AK249" s="7"/>
      <c r="AL249" s="7"/>
      <c r="AN249">
        <f>YEAR(FH[[#This Row],[Fecha]])</f>
        <v>2019</v>
      </c>
      <c r="AO249">
        <f>MONTH(FH[[#This Row],[Fecha]])</f>
        <v>1</v>
      </c>
      <c r="AP249">
        <f>WEEKNUM(FH[[#This Row],[Fecha]],2)</f>
        <v>1</v>
      </c>
      <c r="AQ249" s="25">
        <v>43466</v>
      </c>
      <c r="AR249" t="s">
        <v>133</v>
      </c>
      <c r="AS249" t="s">
        <v>72</v>
      </c>
      <c r="AT249" t="s">
        <v>128</v>
      </c>
      <c r="AU249">
        <v>29</v>
      </c>
      <c r="AV249">
        <v>138546.53999999998</v>
      </c>
    </row>
    <row r="250" spans="13:48" ht="15.6" x14ac:dyDescent="0.3">
      <c r="AE250">
        <f>YEAR(MH[[#This Row],[Fecha]])</f>
        <v>1900</v>
      </c>
      <c r="AF250">
        <f>MONTH(MH[[#This Row],[Fecha]])</f>
        <v>1</v>
      </c>
      <c r="AG250">
        <f>WEEKNUM(MH[[#This Row],[Fecha]],2)</f>
        <v>1</v>
      </c>
      <c r="AH250" s="6"/>
      <c r="AI250" s="7"/>
      <c r="AJ250" s="7"/>
      <c r="AK250" s="7"/>
      <c r="AL250" s="7"/>
      <c r="AN250">
        <f>YEAR(FH[[#This Row],[Fecha]])</f>
        <v>2020</v>
      </c>
      <c r="AO250">
        <f>MONTH(FH[[#This Row],[Fecha]])</f>
        <v>1</v>
      </c>
      <c r="AP250">
        <f>WEEKNUM(FH[[#This Row],[Fecha]],2)</f>
        <v>1</v>
      </c>
      <c r="AQ250" s="25">
        <v>43831</v>
      </c>
      <c r="AR250" t="s">
        <v>133</v>
      </c>
      <c r="AS250" t="s">
        <v>72</v>
      </c>
      <c r="AT250" t="s">
        <v>128</v>
      </c>
      <c r="AU250">
        <v>24</v>
      </c>
      <c r="AV250">
        <v>130061.43</v>
      </c>
    </row>
    <row r="251" spans="13:48" ht="15.6" x14ac:dyDescent="0.3">
      <c r="AE251">
        <f>YEAR(MH[[#This Row],[Fecha]])</f>
        <v>1900</v>
      </c>
      <c r="AF251">
        <f>MONTH(MH[[#This Row],[Fecha]])</f>
        <v>1</v>
      </c>
      <c r="AG251">
        <f>WEEKNUM(MH[[#This Row],[Fecha]],2)</f>
        <v>1</v>
      </c>
      <c r="AH251" s="6"/>
      <c r="AI251" s="7"/>
      <c r="AJ251" s="7"/>
      <c r="AK251" s="7"/>
      <c r="AL251" s="7"/>
      <c r="AN251">
        <f>YEAR(FH[[#This Row],[Fecha]])</f>
        <v>2020</v>
      </c>
      <c r="AO251">
        <f>MONTH(FH[[#This Row],[Fecha]])</f>
        <v>2</v>
      </c>
      <c r="AP251">
        <f>WEEKNUM(FH[[#This Row],[Fecha]],2)</f>
        <v>5</v>
      </c>
      <c r="AQ251" s="25">
        <v>43862</v>
      </c>
      <c r="AR251" t="s">
        <v>133</v>
      </c>
      <c r="AS251" t="s">
        <v>72</v>
      </c>
      <c r="AT251" t="s">
        <v>128</v>
      </c>
      <c r="AU251">
        <v>39</v>
      </c>
      <c r="AV251">
        <v>208906.3</v>
      </c>
    </row>
    <row r="252" spans="13:48" ht="15.6" x14ac:dyDescent="0.3">
      <c r="AE252">
        <f>YEAR(MH[[#This Row],[Fecha]])</f>
        <v>1900</v>
      </c>
      <c r="AF252">
        <f>MONTH(MH[[#This Row],[Fecha]])</f>
        <v>1</v>
      </c>
      <c r="AG252">
        <f>WEEKNUM(MH[[#This Row],[Fecha]],2)</f>
        <v>1</v>
      </c>
      <c r="AH252" s="6"/>
      <c r="AI252" s="7"/>
      <c r="AJ252" s="7"/>
      <c r="AK252" s="7"/>
      <c r="AL252" s="7"/>
      <c r="AN252">
        <f>YEAR(FH[[#This Row],[Fecha]])</f>
        <v>2019</v>
      </c>
      <c r="AO252">
        <f>MONTH(FH[[#This Row],[Fecha]])</f>
        <v>4</v>
      </c>
      <c r="AP252">
        <f>WEEKNUM(FH[[#This Row],[Fecha]],2)</f>
        <v>14</v>
      </c>
      <c r="AQ252" s="25">
        <v>43556</v>
      </c>
      <c r="AR252" t="s">
        <v>133</v>
      </c>
      <c r="AS252" t="s">
        <v>73</v>
      </c>
      <c r="AT252" t="s">
        <v>128</v>
      </c>
      <c r="AU252">
        <v>20</v>
      </c>
      <c r="AV252">
        <v>106303.65</v>
      </c>
    </row>
    <row r="253" spans="13:48" ht="15.6" x14ac:dyDescent="0.3">
      <c r="AE253">
        <f>YEAR(MH[[#This Row],[Fecha]])</f>
        <v>1900</v>
      </c>
      <c r="AF253">
        <f>MONTH(MH[[#This Row],[Fecha]])</f>
        <v>1</v>
      </c>
      <c r="AG253">
        <f>WEEKNUM(MH[[#This Row],[Fecha]],2)</f>
        <v>1</v>
      </c>
      <c r="AH253" s="6"/>
      <c r="AI253" s="7"/>
      <c r="AJ253" s="7"/>
      <c r="AK253" s="7"/>
      <c r="AL253" s="7"/>
      <c r="AN253">
        <f>YEAR(FH[[#This Row],[Fecha]])</f>
        <v>2019</v>
      </c>
      <c r="AO253">
        <f>MONTH(FH[[#This Row],[Fecha]])</f>
        <v>5</v>
      </c>
      <c r="AP253">
        <f>WEEKNUM(FH[[#This Row],[Fecha]],2)</f>
        <v>18</v>
      </c>
      <c r="AQ253" s="25">
        <v>43586</v>
      </c>
      <c r="AR253" t="s">
        <v>133</v>
      </c>
      <c r="AS253" t="s">
        <v>73</v>
      </c>
      <c r="AT253" t="s">
        <v>128</v>
      </c>
      <c r="AU253">
        <v>41</v>
      </c>
      <c r="AV253">
        <v>231876.79000000004</v>
      </c>
    </row>
    <row r="254" spans="13:48" ht="15.6" x14ac:dyDescent="0.3">
      <c r="AE254">
        <f>YEAR(MH[[#This Row],[Fecha]])</f>
        <v>1900</v>
      </c>
      <c r="AF254">
        <f>MONTH(MH[[#This Row],[Fecha]])</f>
        <v>1</v>
      </c>
      <c r="AG254">
        <f>WEEKNUM(MH[[#This Row],[Fecha]],2)</f>
        <v>1</v>
      </c>
      <c r="AH254" s="6"/>
      <c r="AI254" s="7"/>
      <c r="AJ254" s="7"/>
      <c r="AK254" s="7"/>
      <c r="AL254" s="7"/>
      <c r="AN254">
        <f>YEAR(FH[[#This Row],[Fecha]])</f>
        <v>2019</v>
      </c>
      <c r="AO254">
        <f>MONTH(FH[[#This Row],[Fecha]])</f>
        <v>6</v>
      </c>
      <c r="AP254">
        <f>WEEKNUM(FH[[#This Row],[Fecha]],2)</f>
        <v>22</v>
      </c>
      <c r="AQ254" s="25">
        <v>43617</v>
      </c>
      <c r="AR254" t="s">
        <v>133</v>
      </c>
      <c r="AS254" t="s">
        <v>73</v>
      </c>
      <c r="AT254" t="s">
        <v>128</v>
      </c>
      <c r="AU254">
        <v>29</v>
      </c>
      <c r="AV254">
        <v>158540.78999999998</v>
      </c>
    </row>
    <row r="255" spans="13:48" ht="15.6" x14ac:dyDescent="0.3">
      <c r="AE255">
        <f>YEAR(MH[[#This Row],[Fecha]])</f>
        <v>1900</v>
      </c>
      <c r="AF255">
        <f>MONTH(MH[[#This Row],[Fecha]])</f>
        <v>1</v>
      </c>
      <c r="AG255">
        <f>WEEKNUM(MH[[#This Row],[Fecha]],2)</f>
        <v>1</v>
      </c>
      <c r="AH255" s="6"/>
      <c r="AI255" s="7"/>
      <c r="AJ255" s="7"/>
      <c r="AK255" s="7"/>
      <c r="AL255" s="7"/>
      <c r="AN255">
        <f>YEAR(FH[[#This Row],[Fecha]])</f>
        <v>2020</v>
      </c>
      <c r="AO255">
        <f>MONTH(FH[[#This Row],[Fecha]])</f>
        <v>3</v>
      </c>
      <c r="AP255">
        <f>WEEKNUM(FH[[#This Row],[Fecha]],2)</f>
        <v>9</v>
      </c>
      <c r="AQ255" s="25">
        <v>43891</v>
      </c>
      <c r="AR255" t="s">
        <v>133</v>
      </c>
      <c r="AS255" t="s">
        <v>73</v>
      </c>
      <c r="AT255" t="s">
        <v>128</v>
      </c>
      <c r="AU255">
        <v>45</v>
      </c>
      <c r="AV255">
        <v>371834.20000000007</v>
      </c>
    </row>
    <row r="256" spans="13:48" ht="15.6" x14ac:dyDescent="0.3">
      <c r="AE256">
        <f>YEAR(MH[[#This Row],[Fecha]])</f>
        <v>1900</v>
      </c>
      <c r="AF256">
        <f>MONTH(MH[[#This Row],[Fecha]])</f>
        <v>1</v>
      </c>
      <c r="AG256">
        <f>WEEKNUM(MH[[#This Row],[Fecha]],2)</f>
        <v>1</v>
      </c>
      <c r="AH256" s="6"/>
      <c r="AI256" s="7"/>
      <c r="AJ256" s="7"/>
      <c r="AK256" s="7"/>
      <c r="AL256" s="7"/>
      <c r="AN256">
        <f>YEAR(FH[[#This Row],[Fecha]])</f>
        <v>2020</v>
      </c>
      <c r="AO256">
        <f>MONTH(FH[[#This Row],[Fecha]])</f>
        <v>4</v>
      </c>
      <c r="AP256">
        <f>WEEKNUM(FH[[#This Row],[Fecha]],2)</f>
        <v>14</v>
      </c>
      <c r="AQ256" s="25">
        <v>43922</v>
      </c>
      <c r="AR256" t="s">
        <v>133</v>
      </c>
      <c r="AS256" t="s">
        <v>73</v>
      </c>
      <c r="AT256" t="s">
        <v>128</v>
      </c>
      <c r="AU256">
        <v>27</v>
      </c>
      <c r="AV256">
        <v>139016.79</v>
      </c>
    </row>
    <row r="257" spans="31:48" ht="15.6" x14ac:dyDescent="0.3">
      <c r="AE257">
        <f>YEAR(MH[[#This Row],[Fecha]])</f>
        <v>1900</v>
      </c>
      <c r="AF257">
        <f>MONTH(MH[[#This Row],[Fecha]])</f>
        <v>1</v>
      </c>
      <c r="AG257">
        <f>WEEKNUM(MH[[#This Row],[Fecha]],2)</f>
        <v>1</v>
      </c>
      <c r="AH257" s="6"/>
      <c r="AI257" s="7"/>
      <c r="AJ257" s="7"/>
      <c r="AK257" s="7"/>
      <c r="AL257" s="7"/>
      <c r="AN257">
        <f>YEAR(FH[[#This Row],[Fecha]])</f>
        <v>2020</v>
      </c>
      <c r="AO257">
        <f>MONTH(FH[[#This Row],[Fecha]])</f>
        <v>5</v>
      </c>
      <c r="AP257">
        <f>WEEKNUM(FH[[#This Row],[Fecha]],2)</f>
        <v>18</v>
      </c>
      <c r="AQ257" s="25">
        <v>43952</v>
      </c>
      <c r="AR257" t="s">
        <v>133</v>
      </c>
      <c r="AS257" t="s">
        <v>73</v>
      </c>
      <c r="AT257" t="s">
        <v>128</v>
      </c>
      <c r="AU257">
        <v>24</v>
      </c>
      <c r="AV257">
        <v>148013.47</v>
      </c>
    </row>
    <row r="258" spans="31:48" ht="15.6" x14ac:dyDescent="0.3">
      <c r="AE258">
        <f>YEAR(MH[[#This Row],[Fecha]])</f>
        <v>1900</v>
      </c>
      <c r="AF258">
        <f>MONTH(MH[[#This Row],[Fecha]])</f>
        <v>1</v>
      </c>
      <c r="AG258">
        <f>WEEKNUM(MH[[#This Row],[Fecha]],2)</f>
        <v>1</v>
      </c>
      <c r="AH258" s="6"/>
      <c r="AI258" s="7"/>
      <c r="AJ258" s="7"/>
      <c r="AK258" s="7"/>
      <c r="AL258" s="7"/>
      <c r="AN258">
        <f>YEAR(FH[[#This Row],[Fecha]])</f>
        <v>2018</v>
      </c>
      <c r="AO258">
        <f>MONTH(FH[[#This Row],[Fecha]])</f>
        <v>1</v>
      </c>
      <c r="AP258">
        <f>WEEKNUM(FH[[#This Row],[Fecha]],2)</f>
        <v>1</v>
      </c>
      <c r="AQ258" s="25">
        <v>43101</v>
      </c>
      <c r="AR258" t="s">
        <v>133</v>
      </c>
      <c r="AS258" t="s">
        <v>75</v>
      </c>
      <c r="AT258" t="s">
        <v>128</v>
      </c>
      <c r="AU258">
        <v>48</v>
      </c>
      <c r="AV258">
        <v>231006.6</v>
      </c>
    </row>
    <row r="259" spans="31:48" ht="15.6" x14ac:dyDescent="0.3">
      <c r="AE259">
        <f>YEAR(MH[[#This Row],[Fecha]])</f>
        <v>1900</v>
      </c>
      <c r="AF259">
        <f>MONTH(MH[[#This Row],[Fecha]])</f>
        <v>1</v>
      </c>
      <c r="AG259">
        <f>WEEKNUM(MH[[#This Row],[Fecha]],2)</f>
        <v>1</v>
      </c>
      <c r="AH259" s="6"/>
      <c r="AI259" s="7"/>
      <c r="AJ259" s="7"/>
      <c r="AK259" s="7"/>
      <c r="AL259" s="7"/>
      <c r="AN259">
        <f>YEAR(FH[[#This Row],[Fecha]])</f>
        <v>2018</v>
      </c>
      <c r="AO259">
        <f>MONTH(FH[[#This Row],[Fecha]])</f>
        <v>2</v>
      </c>
      <c r="AP259">
        <f>WEEKNUM(FH[[#This Row],[Fecha]],2)</f>
        <v>5</v>
      </c>
      <c r="AQ259" s="25">
        <v>43132</v>
      </c>
      <c r="AR259" t="s">
        <v>133</v>
      </c>
      <c r="AS259" t="s">
        <v>75</v>
      </c>
      <c r="AT259" t="s">
        <v>128</v>
      </c>
      <c r="AU259">
        <v>42</v>
      </c>
      <c r="AV259">
        <v>204342.29</v>
      </c>
    </row>
    <row r="260" spans="31:48" ht="15.6" x14ac:dyDescent="0.3">
      <c r="AE260">
        <f>YEAR(MH[[#This Row],[Fecha]])</f>
        <v>1900</v>
      </c>
      <c r="AF260">
        <f>MONTH(MH[[#This Row],[Fecha]])</f>
        <v>1</v>
      </c>
      <c r="AG260">
        <f>WEEKNUM(MH[[#This Row],[Fecha]],2)</f>
        <v>1</v>
      </c>
      <c r="AH260" s="6"/>
      <c r="AI260" s="7"/>
      <c r="AJ260" s="7"/>
      <c r="AK260" s="7"/>
      <c r="AL260" s="7"/>
      <c r="AN260">
        <f>YEAR(FH[[#This Row],[Fecha]])</f>
        <v>2020</v>
      </c>
      <c r="AO260">
        <f>MONTH(FH[[#This Row],[Fecha]])</f>
        <v>4</v>
      </c>
      <c r="AP260">
        <f>WEEKNUM(FH[[#This Row],[Fecha]],2)</f>
        <v>14</v>
      </c>
      <c r="AQ260" s="25">
        <v>43922</v>
      </c>
      <c r="AR260" t="s">
        <v>133</v>
      </c>
      <c r="AS260" t="s">
        <v>75</v>
      </c>
      <c r="AT260" t="s">
        <v>128</v>
      </c>
      <c r="AU260">
        <v>9</v>
      </c>
      <c r="AV260">
        <v>54905.85</v>
      </c>
    </row>
    <row r="261" spans="31:48" ht="15.6" x14ac:dyDescent="0.3">
      <c r="AE261">
        <f>YEAR(MH[[#This Row],[Fecha]])</f>
        <v>1900</v>
      </c>
      <c r="AF261">
        <f>MONTH(MH[[#This Row],[Fecha]])</f>
        <v>1</v>
      </c>
      <c r="AG261">
        <f>WEEKNUM(MH[[#This Row],[Fecha]],2)</f>
        <v>1</v>
      </c>
      <c r="AH261" s="6"/>
      <c r="AI261" s="7"/>
      <c r="AJ261" s="7"/>
      <c r="AK261" s="7"/>
      <c r="AL261" s="7"/>
      <c r="AN261">
        <f>YEAR(FH[[#This Row],[Fecha]])</f>
        <v>2020</v>
      </c>
      <c r="AO261">
        <f>MONTH(FH[[#This Row],[Fecha]])</f>
        <v>10</v>
      </c>
      <c r="AP261">
        <f>WEEKNUM(FH[[#This Row],[Fecha]],2)</f>
        <v>40</v>
      </c>
      <c r="AQ261" s="25">
        <v>44105</v>
      </c>
      <c r="AR261" t="s">
        <v>133</v>
      </c>
      <c r="AS261" t="s">
        <v>75</v>
      </c>
      <c r="AT261" t="s">
        <v>128</v>
      </c>
      <c r="AU261">
        <v>10</v>
      </c>
      <c r="AV261">
        <v>59329.79</v>
      </c>
    </row>
    <row r="262" spans="31:48" ht="15.6" x14ac:dyDescent="0.3">
      <c r="AE262">
        <f>YEAR(MH[[#This Row],[Fecha]])</f>
        <v>1900</v>
      </c>
      <c r="AF262">
        <f>MONTH(MH[[#This Row],[Fecha]])</f>
        <v>1</v>
      </c>
      <c r="AG262">
        <f>WEEKNUM(MH[[#This Row],[Fecha]],2)</f>
        <v>1</v>
      </c>
      <c r="AH262" s="6"/>
      <c r="AI262" s="7"/>
      <c r="AJ262" s="7"/>
      <c r="AK262" s="7"/>
      <c r="AL262" s="7"/>
      <c r="AN262">
        <f>YEAR(FH[[#This Row],[Fecha]])</f>
        <v>2018</v>
      </c>
      <c r="AO262">
        <f>MONTH(FH[[#This Row],[Fecha]])</f>
        <v>3</v>
      </c>
      <c r="AP262">
        <f>WEEKNUM(FH[[#This Row],[Fecha]],2)</f>
        <v>9</v>
      </c>
      <c r="AQ262" s="25">
        <v>43160</v>
      </c>
      <c r="AR262" t="s">
        <v>133</v>
      </c>
      <c r="AS262" t="s">
        <v>76</v>
      </c>
      <c r="AT262" t="s">
        <v>128</v>
      </c>
      <c r="AU262">
        <v>31</v>
      </c>
      <c r="AV262">
        <v>155728.25</v>
      </c>
    </row>
    <row r="263" spans="31:48" ht="15.6" x14ac:dyDescent="0.3">
      <c r="AE263">
        <f>YEAR(MH[[#This Row],[Fecha]])</f>
        <v>1900</v>
      </c>
      <c r="AF263">
        <f>MONTH(MH[[#This Row],[Fecha]])</f>
        <v>1</v>
      </c>
      <c r="AG263">
        <f>WEEKNUM(MH[[#This Row],[Fecha]],2)</f>
        <v>1</v>
      </c>
      <c r="AH263" s="6"/>
      <c r="AI263" s="7"/>
      <c r="AJ263" s="7"/>
      <c r="AK263" s="7"/>
      <c r="AL263" s="7"/>
      <c r="AN263">
        <f>YEAR(FH[[#This Row],[Fecha]])</f>
        <v>2020</v>
      </c>
      <c r="AO263">
        <f>MONTH(FH[[#This Row],[Fecha]])</f>
        <v>5</v>
      </c>
      <c r="AP263">
        <f>WEEKNUM(FH[[#This Row],[Fecha]],2)</f>
        <v>18</v>
      </c>
      <c r="AQ263" s="25">
        <v>43952</v>
      </c>
      <c r="AR263" t="s">
        <v>133</v>
      </c>
      <c r="AS263" t="s">
        <v>76</v>
      </c>
      <c r="AT263" t="s">
        <v>128</v>
      </c>
      <c r="AU263">
        <v>6</v>
      </c>
      <c r="AV263">
        <v>37061.81</v>
      </c>
    </row>
    <row r="264" spans="31:48" ht="15.6" x14ac:dyDescent="0.3">
      <c r="AE264">
        <f>YEAR(MH[[#This Row],[Fecha]])</f>
        <v>1900</v>
      </c>
      <c r="AF264">
        <f>MONTH(MH[[#This Row],[Fecha]])</f>
        <v>1</v>
      </c>
      <c r="AG264">
        <f>WEEKNUM(MH[[#This Row],[Fecha]],2)</f>
        <v>1</v>
      </c>
      <c r="AH264" s="6"/>
      <c r="AI264" s="7"/>
      <c r="AJ264" s="7"/>
      <c r="AK264" s="7"/>
      <c r="AL264" s="7"/>
      <c r="AN264">
        <f>YEAR(FH[[#This Row],[Fecha]])</f>
        <v>2018</v>
      </c>
      <c r="AO264">
        <f>MONTH(FH[[#This Row],[Fecha]])</f>
        <v>3</v>
      </c>
      <c r="AP264">
        <f>WEEKNUM(FH[[#This Row],[Fecha]],2)</f>
        <v>9</v>
      </c>
      <c r="AQ264" s="25">
        <v>43160</v>
      </c>
      <c r="AR264" t="s">
        <v>133</v>
      </c>
      <c r="AS264" t="s">
        <v>77</v>
      </c>
      <c r="AT264" t="s">
        <v>128</v>
      </c>
      <c r="AU264">
        <v>6</v>
      </c>
      <c r="AV264">
        <v>30127.55</v>
      </c>
    </row>
    <row r="265" spans="31:48" ht="15.6" x14ac:dyDescent="0.3">
      <c r="AE265">
        <f>YEAR(MH[[#This Row],[Fecha]])</f>
        <v>1900</v>
      </c>
      <c r="AF265">
        <f>MONTH(MH[[#This Row],[Fecha]])</f>
        <v>1</v>
      </c>
      <c r="AG265">
        <f>WEEKNUM(MH[[#This Row],[Fecha]],2)</f>
        <v>1</v>
      </c>
      <c r="AH265" s="6"/>
      <c r="AI265" s="7"/>
      <c r="AJ265" s="7"/>
      <c r="AK265" s="7"/>
      <c r="AL265" s="7"/>
      <c r="AN265">
        <f>YEAR(FH[[#This Row],[Fecha]])</f>
        <v>2018</v>
      </c>
      <c r="AO265">
        <f>MONTH(FH[[#This Row],[Fecha]])</f>
        <v>4</v>
      </c>
      <c r="AP265">
        <f>WEEKNUM(FH[[#This Row],[Fecha]],2)</f>
        <v>13</v>
      </c>
      <c r="AQ265" s="25">
        <v>43191</v>
      </c>
      <c r="AR265" t="s">
        <v>133</v>
      </c>
      <c r="AS265" t="s">
        <v>77</v>
      </c>
      <c r="AT265" t="s">
        <v>128</v>
      </c>
      <c r="AU265">
        <v>55</v>
      </c>
      <c r="AV265">
        <v>287905.05</v>
      </c>
    </row>
    <row r="266" spans="31:48" ht="15.6" x14ac:dyDescent="0.3">
      <c r="AE266">
        <f>YEAR(MH[[#This Row],[Fecha]])</f>
        <v>1900</v>
      </c>
      <c r="AF266">
        <f>MONTH(MH[[#This Row],[Fecha]])</f>
        <v>1</v>
      </c>
      <c r="AG266">
        <f>WEEKNUM(MH[[#This Row],[Fecha]],2)</f>
        <v>1</v>
      </c>
      <c r="AH266" s="6"/>
      <c r="AI266" s="7"/>
      <c r="AJ266" s="7"/>
      <c r="AK266" s="7"/>
      <c r="AL266" s="7"/>
      <c r="AN266">
        <f>YEAR(FH[[#This Row],[Fecha]])</f>
        <v>2018</v>
      </c>
      <c r="AO266">
        <f>MONTH(FH[[#This Row],[Fecha]])</f>
        <v>5</v>
      </c>
      <c r="AP266">
        <f>WEEKNUM(FH[[#This Row],[Fecha]],2)</f>
        <v>18</v>
      </c>
      <c r="AQ266" s="25">
        <v>43221</v>
      </c>
      <c r="AR266" t="s">
        <v>133</v>
      </c>
      <c r="AS266" t="s">
        <v>77</v>
      </c>
      <c r="AT266" t="s">
        <v>128</v>
      </c>
      <c r="AU266">
        <v>57</v>
      </c>
      <c r="AV266">
        <v>384125.92</v>
      </c>
    </row>
    <row r="267" spans="31:48" ht="15.6" x14ac:dyDescent="0.3">
      <c r="AE267">
        <f>YEAR(MH[[#This Row],[Fecha]])</f>
        <v>1900</v>
      </c>
      <c r="AF267">
        <f>MONTH(MH[[#This Row],[Fecha]])</f>
        <v>1</v>
      </c>
      <c r="AG267">
        <f>WEEKNUM(MH[[#This Row],[Fecha]],2)</f>
        <v>1</v>
      </c>
      <c r="AH267" s="6"/>
      <c r="AI267" s="7"/>
      <c r="AJ267" s="7"/>
      <c r="AK267" s="7"/>
      <c r="AL267" s="7"/>
      <c r="AN267">
        <f>YEAR(FH[[#This Row],[Fecha]])</f>
        <v>2018</v>
      </c>
      <c r="AO267">
        <f>MONTH(FH[[#This Row],[Fecha]])</f>
        <v>6</v>
      </c>
      <c r="AP267">
        <f>WEEKNUM(FH[[#This Row],[Fecha]],2)</f>
        <v>22</v>
      </c>
      <c r="AQ267" s="25">
        <v>43252</v>
      </c>
      <c r="AR267" t="s">
        <v>133</v>
      </c>
      <c r="AS267" t="s">
        <v>77</v>
      </c>
      <c r="AT267" t="s">
        <v>128</v>
      </c>
      <c r="AU267">
        <v>37</v>
      </c>
      <c r="AV267">
        <v>211351.58</v>
      </c>
    </row>
    <row r="268" spans="31:48" ht="15.6" x14ac:dyDescent="0.3">
      <c r="AE268">
        <f>YEAR(MH[[#This Row],[Fecha]])</f>
        <v>1900</v>
      </c>
      <c r="AF268">
        <f>MONTH(MH[[#This Row],[Fecha]])</f>
        <v>1</v>
      </c>
      <c r="AG268">
        <f>WEEKNUM(MH[[#This Row],[Fecha]],2)</f>
        <v>1</v>
      </c>
      <c r="AH268" s="6"/>
      <c r="AI268" s="7"/>
      <c r="AJ268" s="7"/>
      <c r="AK268" s="7"/>
      <c r="AL268" s="7"/>
      <c r="AN268">
        <f>YEAR(FH[[#This Row],[Fecha]])</f>
        <v>2018</v>
      </c>
      <c r="AO268">
        <f>MONTH(FH[[#This Row],[Fecha]])</f>
        <v>7</v>
      </c>
      <c r="AP268">
        <f>WEEKNUM(FH[[#This Row],[Fecha]],2)</f>
        <v>26</v>
      </c>
      <c r="AQ268" s="25">
        <v>43282</v>
      </c>
      <c r="AR268" t="s">
        <v>133</v>
      </c>
      <c r="AS268" t="s">
        <v>77</v>
      </c>
      <c r="AT268" t="s">
        <v>128</v>
      </c>
      <c r="AU268">
        <v>11</v>
      </c>
      <c r="AV268">
        <v>64586.879999999997</v>
      </c>
    </row>
    <row r="269" spans="31:48" ht="15.6" x14ac:dyDescent="0.3">
      <c r="AE269">
        <f>YEAR(MH[[#This Row],[Fecha]])</f>
        <v>1900</v>
      </c>
      <c r="AF269">
        <f>MONTH(MH[[#This Row],[Fecha]])</f>
        <v>1</v>
      </c>
      <c r="AG269">
        <f>WEEKNUM(MH[[#This Row],[Fecha]],2)</f>
        <v>1</v>
      </c>
      <c r="AH269" s="6"/>
      <c r="AI269" s="7"/>
      <c r="AJ269" s="7"/>
      <c r="AK269" s="7"/>
      <c r="AL269" s="7"/>
      <c r="AN269">
        <f>YEAR(FH[[#This Row],[Fecha]])</f>
        <v>2020</v>
      </c>
      <c r="AO269">
        <f>MONTH(FH[[#This Row],[Fecha]])</f>
        <v>6</v>
      </c>
      <c r="AP269">
        <f>WEEKNUM(FH[[#This Row],[Fecha]],2)</f>
        <v>23</v>
      </c>
      <c r="AQ269" s="25">
        <v>43983</v>
      </c>
      <c r="AR269" t="s">
        <v>133</v>
      </c>
      <c r="AS269" t="s">
        <v>77</v>
      </c>
      <c r="AT269" t="s">
        <v>128</v>
      </c>
      <c r="AU269">
        <v>57</v>
      </c>
      <c r="AV269">
        <v>3492140.5600000005</v>
      </c>
    </row>
    <row r="270" spans="31:48" ht="15.6" x14ac:dyDescent="0.3">
      <c r="AE270">
        <f>YEAR(MH[[#This Row],[Fecha]])</f>
        <v>1900</v>
      </c>
      <c r="AF270">
        <f>MONTH(MH[[#This Row],[Fecha]])</f>
        <v>1</v>
      </c>
      <c r="AG270">
        <f>WEEKNUM(MH[[#This Row],[Fecha]],2)</f>
        <v>1</v>
      </c>
      <c r="AH270" s="6"/>
      <c r="AI270" s="7"/>
      <c r="AJ270" s="7"/>
      <c r="AK270" s="7"/>
      <c r="AL270" s="7"/>
      <c r="AN270">
        <f>YEAR(FH[[#This Row],[Fecha]])</f>
        <v>2020</v>
      </c>
      <c r="AO270">
        <f>MONTH(FH[[#This Row],[Fecha]])</f>
        <v>7</v>
      </c>
      <c r="AP270">
        <f>WEEKNUM(FH[[#This Row],[Fecha]],2)</f>
        <v>27</v>
      </c>
      <c r="AQ270" s="25">
        <v>44013</v>
      </c>
      <c r="AR270" t="s">
        <v>133</v>
      </c>
      <c r="AS270" t="s">
        <v>77</v>
      </c>
      <c r="AT270" t="s">
        <v>128</v>
      </c>
      <c r="AU270">
        <v>36</v>
      </c>
      <c r="AV270">
        <v>205350.87</v>
      </c>
    </row>
    <row r="271" spans="31:48" ht="15.6" x14ac:dyDescent="0.3">
      <c r="AE271">
        <f>YEAR(MH[[#This Row],[Fecha]])</f>
        <v>1900</v>
      </c>
      <c r="AF271">
        <f>MONTH(MH[[#This Row],[Fecha]])</f>
        <v>1</v>
      </c>
      <c r="AG271">
        <f>WEEKNUM(MH[[#This Row],[Fecha]],2)</f>
        <v>1</v>
      </c>
      <c r="AH271" s="6"/>
      <c r="AI271" s="7"/>
      <c r="AJ271" s="7"/>
      <c r="AK271" s="7"/>
      <c r="AL271" s="7"/>
      <c r="AN271">
        <f>YEAR(FH[[#This Row],[Fecha]])</f>
        <v>2020</v>
      </c>
      <c r="AO271">
        <f>MONTH(FH[[#This Row],[Fecha]])</f>
        <v>8</v>
      </c>
      <c r="AP271">
        <f>WEEKNUM(FH[[#This Row],[Fecha]],2)</f>
        <v>31</v>
      </c>
      <c r="AQ271" s="25">
        <v>44044</v>
      </c>
      <c r="AR271" t="s">
        <v>133</v>
      </c>
      <c r="AS271" t="s">
        <v>77</v>
      </c>
      <c r="AT271" t="s">
        <v>128</v>
      </c>
      <c r="AU271">
        <v>36</v>
      </c>
      <c r="AV271">
        <v>190529.83000000002</v>
      </c>
    </row>
    <row r="272" spans="31:48" ht="15.6" x14ac:dyDescent="0.3">
      <c r="AE272">
        <f>YEAR(MH[[#This Row],[Fecha]])</f>
        <v>1900</v>
      </c>
      <c r="AF272">
        <f>MONTH(MH[[#This Row],[Fecha]])</f>
        <v>1</v>
      </c>
      <c r="AG272">
        <f>WEEKNUM(MH[[#This Row],[Fecha]],2)</f>
        <v>1</v>
      </c>
      <c r="AH272" s="6"/>
      <c r="AI272" s="7"/>
      <c r="AJ272" s="7"/>
      <c r="AK272" s="7"/>
      <c r="AL272" s="7"/>
      <c r="AN272">
        <f>YEAR(FH[[#This Row],[Fecha]])</f>
        <v>2020</v>
      </c>
      <c r="AO272">
        <f>MONTH(FH[[#This Row],[Fecha]])</f>
        <v>9</v>
      </c>
      <c r="AP272">
        <f>WEEKNUM(FH[[#This Row],[Fecha]],2)</f>
        <v>36</v>
      </c>
      <c r="AQ272" s="25">
        <v>44075</v>
      </c>
      <c r="AR272" t="s">
        <v>133</v>
      </c>
      <c r="AS272" t="s">
        <v>77</v>
      </c>
      <c r="AT272" t="s">
        <v>128</v>
      </c>
      <c r="AU272">
        <v>45</v>
      </c>
      <c r="AV272">
        <v>242759.91</v>
      </c>
    </row>
    <row r="273" spans="31:48" ht="15.6" x14ac:dyDescent="0.3">
      <c r="AE273">
        <f>YEAR(MH[[#This Row],[Fecha]])</f>
        <v>1900</v>
      </c>
      <c r="AF273">
        <f>MONTH(MH[[#This Row],[Fecha]])</f>
        <v>1</v>
      </c>
      <c r="AG273">
        <f>WEEKNUM(MH[[#This Row],[Fecha]],2)</f>
        <v>1</v>
      </c>
      <c r="AH273" s="6"/>
      <c r="AI273" s="7"/>
      <c r="AJ273" s="7"/>
      <c r="AK273" s="7"/>
      <c r="AL273" s="7"/>
      <c r="AN273">
        <f>YEAR(FH[[#This Row],[Fecha]])</f>
        <v>2020</v>
      </c>
      <c r="AO273">
        <f>MONTH(FH[[#This Row],[Fecha]])</f>
        <v>10</v>
      </c>
      <c r="AP273">
        <f>WEEKNUM(FH[[#This Row],[Fecha]],2)</f>
        <v>40</v>
      </c>
      <c r="AQ273" s="25">
        <v>44105</v>
      </c>
      <c r="AR273" t="s">
        <v>133</v>
      </c>
      <c r="AS273" t="s">
        <v>77</v>
      </c>
      <c r="AT273" t="s">
        <v>128</v>
      </c>
      <c r="AU273">
        <v>9</v>
      </c>
      <c r="AV273">
        <v>53349.56</v>
      </c>
    </row>
    <row r="274" spans="31:48" ht="15.6" x14ac:dyDescent="0.3">
      <c r="AE274">
        <f>YEAR(MH[[#This Row],[Fecha]])</f>
        <v>1900</v>
      </c>
      <c r="AF274">
        <f>MONTH(MH[[#This Row],[Fecha]])</f>
        <v>1</v>
      </c>
      <c r="AG274">
        <f>WEEKNUM(MH[[#This Row],[Fecha]],2)</f>
        <v>1</v>
      </c>
      <c r="AH274" s="6"/>
      <c r="AI274" s="7"/>
      <c r="AJ274" s="7"/>
      <c r="AK274" s="7"/>
      <c r="AL274" s="7"/>
      <c r="AN274">
        <f>YEAR(FH[[#This Row],[Fecha]])</f>
        <v>2020</v>
      </c>
      <c r="AO274">
        <f>MONTH(FH[[#This Row],[Fecha]])</f>
        <v>10</v>
      </c>
      <c r="AP274">
        <f>WEEKNUM(FH[[#This Row],[Fecha]],2)</f>
        <v>40</v>
      </c>
      <c r="AQ274" s="25">
        <v>44105</v>
      </c>
      <c r="AR274" t="s">
        <v>133</v>
      </c>
      <c r="AS274" t="s">
        <v>74</v>
      </c>
      <c r="AT274" t="s">
        <v>128</v>
      </c>
      <c r="AU274">
        <v>20</v>
      </c>
      <c r="AV274">
        <v>120753.88</v>
      </c>
    </row>
    <row r="275" spans="31:48" ht="15.6" x14ac:dyDescent="0.3">
      <c r="AE275">
        <f>YEAR(MH[[#This Row],[Fecha]])</f>
        <v>1900</v>
      </c>
      <c r="AF275">
        <f>MONTH(MH[[#This Row],[Fecha]])</f>
        <v>1</v>
      </c>
      <c r="AG275">
        <f>WEEKNUM(MH[[#This Row],[Fecha]],2)</f>
        <v>1</v>
      </c>
      <c r="AH275" s="6"/>
      <c r="AI275" s="7"/>
      <c r="AJ275" s="7"/>
      <c r="AK275" s="7"/>
      <c r="AL275" s="7"/>
      <c r="AN275">
        <f>YEAR(FH[[#This Row],[Fecha]])</f>
        <v>2020</v>
      </c>
      <c r="AO275">
        <f>MONTH(FH[[#This Row],[Fecha]])</f>
        <v>11</v>
      </c>
      <c r="AP275">
        <f>WEEKNUM(FH[[#This Row],[Fecha]],2)</f>
        <v>44</v>
      </c>
      <c r="AQ275" s="25">
        <v>44136</v>
      </c>
      <c r="AR275" t="s">
        <v>133</v>
      </c>
      <c r="AS275" t="s">
        <v>74</v>
      </c>
      <c r="AT275" t="s">
        <v>128</v>
      </c>
      <c r="AU275">
        <v>27</v>
      </c>
      <c r="AV275">
        <v>167699.37</v>
      </c>
    </row>
    <row r="276" spans="31:48" ht="15.6" x14ac:dyDescent="0.3">
      <c r="AE276">
        <f>YEAR(MH[[#This Row],[Fecha]])</f>
        <v>1900</v>
      </c>
      <c r="AF276">
        <f>MONTH(MH[[#This Row],[Fecha]])</f>
        <v>1</v>
      </c>
      <c r="AG276">
        <f>WEEKNUM(MH[[#This Row],[Fecha]],2)</f>
        <v>1</v>
      </c>
      <c r="AH276" s="6"/>
      <c r="AI276" s="7"/>
      <c r="AJ276" s="7"/>
      <c r="AK276" s="7"/>
      <c r="AL276" s="7"/>
      <c r="AN276">
        <f>YEAR(FH[[#This Row],[Fecha]])</f>
        <v>2018</v>
      </c>
      <c r="AO276">
        <f>MONTH(FH[[#This Row],[Fecha]])</f>
        <v>1</v>
      </c>
      <c r="AP276">
        <f>WEEKNUM(FH[[#This Row],[Fecha]],2)</f>
        <v>1</v>
      </c>
      <c r="AQ276" s="25">
        <v>43101</v>
      </c>
      <c r="AR276" t="s">
        <v>133</v>
      </c>
      <c r="AS276" t="s">
        <v>78</v>
      </c>
      <c r="AT276" t="s">
        <v>128</v>
      </c>
      <c r="AU276">
        <v>8</v>
      </c>
      <c r="AV276">
        <v>36667.360000000001</v>
      </c>
    </row>
    <row r="277" spans="31:48" ht="15.6" x14ac:dyDescent="0.3">
      <c r="AE277">
        <f>YEAR(MH[[#This Row],[Fecha]])</f>
        <v>1900</v>
      </c>
      <c r="AF277">
        <f>MONTH(MH[[#This Row],[Fecha]])</f>
        <v>1</v>
      </c>
      <c r="AG277">
        <f>WEEKNUM(MH[[#This Row],[Fecha]],2)</f>
        <v>1</v>
      </c>
      <c r="AH277" s="6"/>
      <c r="AI277" s="7"/>
      <c r="AJ277" s="7"/>
      <c r="AK277" s="7"/>
      <c r="AL277" s="7"/>
      <c r="AN277">
        <f>YEAR(FH[[#This Row],[Fecha]])</f>
        <v>2019</v>
      </c>
      <c r="AO277">
        <f>MONTH(FH[[#This Row],[Fecha]])</f>
        <v>10</v>
      </c>
      <c r="AP277">
        <f>WEEKNUM(FH[[#This Row],[Fecha]],2)</f>
        <v>40</v>
      </c>
      <c r="AQ277" s="25">
        <v>43739</v>
      </c>
      <c r="AR277" t="s">
        <v>133</v>
      </c>
      <c r="AS277" t="s">
        <v>78</v>
      </c>
      <c r="AT277" t="s">
        <v>128</v>
      </c>
      <c r="AU277">
        <v>15</v>
      </c>
      <c r="AV277">
        <v>77749.320000000007</v>
      </c>
    </row>
    <row r="278" spans="31:48" ht="15.6" x14ac:dyDescent="0.3">
      <c r="AE278">
        <f>YEAR(MH[[#This Row],[Fecha]])</f>
        <v>1900</v>
      </c>
      <c r="AF278">
        <f>MONTH(MH[[#This Row],[Fecha]])</f>
        <v>1</v>
      </c>
      <c r="AG278">
        <f>WEEKNUM(MH[[#This Row],[Fecha]],2)</f>
        <v>1</v>
      </c>
      <c r="AH278" s="6"/>
      <c r="AI278" s="7"/>
      <c r="AJ278" s="7"/>
      <c r="AK278" s="7"/>
      <c r="AL278" s="7"/>
      <c r="AN278">
        <f>YEAR(FH[[#This Row],[Fecha]])</f>
        <v>2019</v>
      </c>
      <c r="AO278">
        <f>MONTH(FH[[#This Row],[Fecha]])</f>
        <v>11</v>
      </c>
      <c r="AP278">
        <f>WEEKNUM(FH[[#This Row],[Fecha]],2)</f>
        <v>44</v>
      </c>
      <c r="AQ278" s="25">
        <v>43770</v>
      </c>
      <c r="AR278" t="s">
        <v>133</v>
      </c>
      <c r="AS278" t="s">
        <v>78</v>
      </c>
      <c r="AT278" t="s">
        <v>128</v>
      </c>
      <c r="AU278">
        <v>11</v>
      </c>
      <c r="AV278">
        <v>54917.590000000004</v>
      </c>
    </row>
    <row r="279" spans="31:48" ht="15.6" x14ac:dyDescent="0.3">
      <c r="AE279">
        <f>YEAR(MH[[#This Row],[Fecha]])</f>
        <v>1900</v>
      </c>
      <c r="AF279">
        <f>MONTH(MH[[#This Row],[Fecha]])</f>
        <v>1</v>
      </c>
      <c r="AG279">
        <f>WEEKNUM(MH[[#This Row],[Fecha]],2)</f>
        <v>1</v>
      </c>
      <c r="AH279" s="6"/>
      <c r="AI279" s="7"/>
      <c r="AJ279" s="7"/>
      <c r="AK279" s="7"/>
      <c r="AL279" s="7"/>
      <c r="AN279">
        <f>YEAR(FH[[#This Row],[Fecha]])</f>
        <v>2019</v>
      </c>
      <c r="AO279">
        <f>MONTH(FH[[#This Row],[Fecha]])</f>
        <v>12</v>
      </c>
      <c r="AP279">
        <f>WEEKNUM(FH[[#This Row],[Fecha]],2)</f>
        <v>48</v>
      </c>
      <c r="AQ279" s="25">
        <v>43800</v>
      </c>
      <c r="AR279" t="s">
        <v>133</v>
      </c>
      <c r="AS279" t="s">
        <v>78</v>
      </c>
      <c r="AT279" t="s">
        <v>128</v>
      </c>
      <c r="AU279">
        <v>4</v>
      </c>
      <c r="AV279">
        <v>18731.09</v>
      </c>
    </row>
    <row r="280" spans="31:48" ht="15.6" x14ac:dyDescent="0.3">
      <c r="AE280">
        <f>YEAR(MH[[#This Row],[Fecha]])</f>
        <v>1900</v>
      </c>
      <c r="AF280">
        <f>MONTH(MH[[#This Row],[Fecha]])</f>
        <v>1</v>
      </c>
      <c r="AG280">
        <f>WEEKNUM(MH[[#This Row],[Fecha]],2)</f>
        <v>1</v>
      </c>
      <c r="AH280" s="6"/>
      <c r="AI280" s="7"/>
      <c r="AJ280" s="7"/>
      <c r="AK280" s="7"/>
      <c r="AL280" s="7"/>
      <c r="AN280">
        <f>YEAR(FH[[#This Row],[Fecha]])</f>
        <v>2018</v>
      </c>
      <c r="AO280">
        <f>MONTH(FH[[#This Row],[Fecha]])</f>
        <v>10</v>
      </c>
      <c r="AP280">
        <f>WEEKNUM(FH[[#This Row],[Fecha]],2)</f>
        <v>40</v>
      </c>
      <c r="AQ280" s="25">
        <v>43374</v>
      </c>
      <c r="AR280" t="s">
        <v>134</v>
      </c>
      <c r="AS280" t="s">
        <v>72</v>
      </c>
      <c r="AT280" t="s">
        <v>128</v>
      </c>
      <c r="AU280">
        <v>22</v>
      </c>
      <c r="AV280">
        <v>118346.79999999999</v>
      </c>
    </row>
    <row r="281" spans="31:48" ht="15.6" x14ac:dyDescent="0.3">
      <c r="AE281">
        <f>YEAR(MH[[#This Row],[Fecha]])</f>
        <v>1900</v>
      </c>
      <c r="AF281">
        <f>MONTH(MH[[#This Row],[Fecha]])</f>
        <v>1</v>
      </c>
      <c r="AG281">
        <f>WEEKNUM(MH[[#This Row],[Fecha]],2)</f>
        <v>1</v>
      </c>
      <c r="AH281" s="6"/>
      <c r="AI281" s="7"/>
      <c r="AJ281" s="7"/>
      <c r="AK281" s="7"/>
      <c r="AL281" s="7"/>
      <c r="AN281">
        <f>YEAR(FH[[#This Row],[Fecha]])</f>
        <v>2018</v>
      </c>
      <c r="AO281">
        <f>MONTH(FH[[#This Row],[Fecha]])</f>
        <v>11</v>
      </c>
      <c r="AP281">
        <f>WEEKNUM(FH[[#This Row],[Fecha]],2)</f>
        <v>44</v>
      </c>
      <c r="AQ281" s="25">
        <v>43405</v>
      </c>
      <c r="AR281" t="s">
        <v>134</v>
      </c>
      <c r="AS281" t="s">
        <v>72</v>
      </c>
      <c r="AT281" t="s">
        <v>128</v>
      </c>
      <c r="AU281">
        <v>48</v>
      </c>
      <c r="AV281">
        <v>263671.81</v>
      </c>
    </row>
    <row r="282" spans="31:48" ht="15.6" x14ac:dyDescent="0.3">
      <c r="AE282">
        <f>YEAR(MH[[#This Row],[Fecha]])</f>
        <v>1900</v>
      </c>
      <c r="AF282">
        <f>MONTH(MH[[#This Row],[Fecha]])</f>
        <v>1</v>
      </c>
      <c r="AG282">
        <f>WEEKNUM(MH[[#This Row],[Fecha]],2)</f>
        <v>1</v>
      </c>
      <c r="AH282" s="6"/>
      <c r="AI282" s="7"/>
      <c r="AJ282" s="7"/>
      <c r="AK282" s="7"/>
      <c r="AL282" s="7"/>
      <c r="AN282">
        <f>YEAR(FH[[#This Row],[Fecha]])</f>
        <v>2018</v>
      </c>
      <c r="AO282">
        <f>MONTH(FH[[#This Row],[Fecha]])</f>
        <v>12</v>
      </c>
      <c r="AP282">
        <f>WEEKNUM(FH[[#This Row],[Fecha]],2)</f>
        <v>48</v>
      </c>
      <c r="AQ282" s="25">
        <v>43435</v>
      </c>
      <c r="AR282" t="s">
        <v>134</v>
      </c>
      <c r="AS282" t="s">
        <v>72</v>
      </c>
      <c r="AT282" t="s">
        <v>128</v>
      </c>
      <c r="AU282">
        <v>34</v>
      </c>
      <c r="AV282">
        <v>192358.77000000002</v>
      </c>
    </row>
    <row r="283" spans="31:48" ht="15.6" x14ac:dyDescent="0.3">
      <c r="AE283">
        <f>YEAR(MH[[#This Row],[Fecha]])</f>
        <v>1900</v>
      </c>
      <c r="AF283">
        <f>MONTH(MH[[#This Row],[Fecha]])</f>
        <v>1</v>
      </c>
      <c r="AG283">
        <f>WEEKNUM(MH[[#This Row],[Fecha]],2)</f>
        <v>1</v>
      </c>
      <c r="AH283" s="6"/>
      <c r="AI283" s="7"/>
      <c r="AJ283" s="7"/>
      <c r="AK283" s="7"/>
      <c r="AL283" s="7"/>
      <c r="AN283">
        <f>YEAR(FH[[#This Row],[Fecha]])</f>
        <v>2019</v>
      </c>
      <c r="AO283">
        <f>MONTH(FH[[#This Row],[Fecha]])</f>
        <v>1</v>
      </c>
      <c r="AP283">
        <f>WEEKNUM(FH[[#This Row],[Fecha]],2)</f>
        <v>1</v>
      </c>
      <c r="AQ283" s="25">
        <v>43466</v>
      </c>
      <c r="AR283" t="s">
        <v>134</v>
      </c>
      <c r="AS283" t="s">
        <v>73</v>
      </c>
      <c r="AT283" t="s">
        <v>128</v>
      </c>
      <c r="AU283">
        <v>16</v>
      </c>
      <c r="AV283">
        <v>85725.32</v>
      </c>
    </row>
    <row r="284" spans="31:48" ht="15.6" x14ac:dyDescent="0.3">
      <c r="AE284">
        <f>YEAR(MH[[#This Row],[Fecha]])</f>
        <v>1900</v>
      </c>
      <c r="AF284">
        <f>MONTH(MH[[#This Row],[Fecha]])</f>
        <v>1</v>
      </c>
      <c r="AG284">
        <f>WEEKNUM(MH[[#This Row],[Fecha]],2)</f>
        <v>1</v>
      </c>
      <c r="AH284" s="6"/>
      <c r="AI284" s="7"/>
      <c r="AJ284" s="7"/>
      <c r="AK284" s="7"/>
      <c r="AL284" s="7"/>
      <c r="AN284">
        <f>YEAR(FH[[#This Row],[Fecha]])</f>
        <v>2019</v>
      </c>
      <c r="AO284">
        <f>MONTH(FH[[#This Row],[Fecha]])</f>
        <v>2</v>
      </c>
      <c r="AP284">
        <f>WEEKNUM(FH[[#This Row],[Fecha]],2)</f>
        <v>5</v>
      </c>
      <c r="AQ284" s="25">
        <v>43497</v>
      </c>
      <c r="AR284" t="s">
        <v>134</v>
      </c>
      <c r="AS284" t="s">
        <v>73</v>
      </c>
      <c r="AT284" t="s">
        <v>128</v>
      </c>
      <c r="AU284">
        <v>45</v>
      </c>
      <c r="AV284">
        <v>237628.27000000002</v>
      </c>
    </row>
    <row r="285" spans="31:48" ht="15.6" x14ac:dyDescent="0.3">
      <c r="AE285">
        <f>YEAR(MH[[#This Row],[Fecha]])</f>
        <v>1900</v>
      </c>
      <c r="AF285">
        <f>MONTH(MH[[#This Row],[Fecha]])</f>
        <v>1</v>
      </c>
      <c r="AG285">
        <f>WEEKNUM(MH[[#This Row],[Fecha]],2)</f>
        <v>1</v>
      </c>
      <c r="AH285" s="6"/>
      <c r="AI285" s="7"/>
      <c r="AJ285" s="7"/>
      <c r="AK285" s="7"/>
      <c r="AL285" s="7"/>
      <c r="AN285">
        <f>YEAR(FH[[#This Row],[Fecha]])</f>
        <v>2019</v>
      </c>
      <c r="AO285">
        <f>MONTH(FH[[#This Row],[Fecha]])</f>
        <v>3</v>
      </c>
      <c r="AP285">
        <f>WEEKNUM(FH[[#This Row],[Fecha]],2)</f>
        <v>9</v>
      </c>
      <c r="AQ285" s="25">
        <v>43525</v>
      </c>
      <c r="AR285" t="s">
        <v>134</v>
      </c>
      <c r="AS285" t="s">
        <v>73</v>
      </c>
      <c r="AT285" t="s">
        <v>128</v>
      </c>
      <c r="AU285">
        <v>45</v>
      </c>
      <c r="AV285">
        <v>236863.79</v>
      </c>
    </row>
    <row r="286" spans="31:48" ht="15.6" x14ac:dyDescent="0.3">
      <c r="AE286">
        <f>YEAR(MH[[#This Row],[Fecha]])</f>
        <v>1900</v>
      </c>
      <c r="AF286">
        <f>MONTH(MH[[#This Row],[Fecha]])</f>
        <v>1</v>
      </c>
      <c r="AG286">
        <f>WEEKNUM(MH[[#This Row],[Fecha]],2)</f>
        <v>1</v>
      </c>
      <c r="AH286" s="6"/>
      <c r="AI286" s="7"/>
      <c r="AJ286" s="7"/>
      <c r="AK286" s="7"/>
      <c r="AL286" s="7"/>
      <c r="AN286">
        <f>YEAR(FH[[#This Row],[Fecha]])</f>
        <v>2019</v>
      </c>
      <c r="AO286">
        <f>MONTH(FH[[#This Row],[Fecha]])</f>
        <v>4</v>
      </c>
      <c r="AP286">
        <f>WEEKNUM(FH[[#This Row],[Fecha]],2)</f>
        <v>14</v>
      </c>
      <c r="AQ286" s="25">
        <v>43556</v>
      </c>
      <c r="AR286" t="s">
        <v>134</v>
      </c>
      <c r="AS286" t="s">
        <v>73</v>
      </c>
      <c r="AT286" t="s">
        <v>128</v>
      </c>
      <c r="AU286">
        <v>35</v>
      </c>
      <c r="AV286">
        <v>187286.51</v>
      </c>
    </row>
    <row r="287" spans="31:48" ht="15.6" x14ac:dyDescent="0.3">
      <c r="AE287">
        <f>YEAR(MH[[#This Row],[Fecha]])</f>
        <v>1900</v>
      </c>
      <c r="AF287">
        <f>MONTH(MH[[#This Row],[Fecha]])</f>
        <v>1</v>
      </c>
      <c r="AG287">
        <f>WEEKNUM(MH[[#This Row],[Fecha]],2)</f>
        <v>1</v>
      </c>
      <c r="AH287" s="6"/>
      <c r="AI287" s="7"/>
      <c r="AJ287" s="7"/>
      <c r="AK287" s="7"/>
      <c r="AL287" s="7"/>
      <c r="AN287">
        <f>YEAR(FH[[#This Row],[Fecha]])</f>
        <v>2020</v>
      </c>
      <c r="AO287">
        <f>MONTH(FH[[#This Row],[Fecha]])</f>
        <v>1</v>
      </c>
      <c r="AP287">
        <f>WEEKNUM(FH[[#This Row],[Fecha]],2)</f>
        <v>1</v>
      </c>
      <c r="AQ287" s="25">
        <v>43831</v>
      </c>
      <c r="AR287" t="s">
        <v>134</v>
      </c>
      <c r="AS287" t="s">
        <v>73</v>
      </c>
      <c r="AT287" t="s">
        <v>128</v>
      </c>
      <c r="AU287">
        <v>21</v>
      </c>
      <c r="AV287">
        <v>115624.49</v>
      </c>
    </row>
    <row r="288" spans="31:48" ht="15.6" x14ac:dyDescent="0.3">
      <c r="AE288">
        <f>YEAR(MH[[#This Row],[Fecha]])</f>
        <v>1900</v>
      </c>
      <c r="AF288">
        <f>MONTH(MH[[#This Row],[Fecha]])</f>
        <v>1</v>
      </c>
      <c r="AG288">
        <f>WEEKNUM(MH[[#This Row],[Fecha]],2)</f>
        <v>1</v>
      </c>
      <c r="AH288" s="6"/>
      <c r="AI288" s="7"/>
      <c r="AJ288" s="7"/>
      <c r="AK288" s="7"/>
      <c r="AL288" s="7"/>
      <c r="AN288">
        <f>YEAR(FH[[#This Row],[Fecha]])</f>
        <v>2020</v>
      </c>
      <c r="AO288">
        <f>MONTH(FH[[#This Row],[Fecha]])</f>
        <v>2</v>
      </c>
      <c r="AP288">
        <f>WEEKNUM(FH[[#This Row],[Fecha]],2)</f>
        <v>5</v>
      </c>
      <c r="AQ288" s="25">
        <v>43862</v>
      </c>
      <c r="AR288" t="s">
        <v>134</v>
      </c>
      <c r="AS288" t="s">
        <v>73</v>
      </c>
      <c r="AT288" t="s">
        <v>128</v>
      </c>
      <c r="AU288">
        <v>24</v>
      </c>
      <c r="AV288">
        <v>131701.69</v>
      </c>
    </row>
    <row r="289" spans="31:48" ht="15.6" x14ac:dyDescent="0.3">
      <c r="AE289">
        <f>YEAR(MH[[#This Row],[Fecha]])</f>
        <v>1900</v>
      </c>
      <c r="AF289">
        <f>MONTH(MH[[#This Row],[Fecha]])</f>
        <v>1</v>
      </c>
      <c r="AG289">
        <f>WEEKNUM(MH[[#This Row],[Fecha]],2)</f>
        <v>1</v>
      </c>
      <c r="AH289" s="6"/>
      <c r="AI289" s="7"/>
      <c r="AJ289" s="7"/>
      <c r="AK289" s="7"/>
      <c r="AL289" s="7"/>
      <c r="AN289">
        <f>YEAR(FH[[#This Row],[Fecha]])</f>
        <v>2020</v>
      </c>
      <c r="AO289">
        <f>MONTH(FH[[#This Row],[Fecha]])</f>
        <v>10</v>
      </c>
      <c r="AP289">
        <f>WEEKNUM(FH[[#This Row],[Fecha]],2)</f>
        <v>40</v>
      </c>
      <c r="AQ289" s="25">
        <v>44105</v>
      </c>
      <c r="AR289" t="s">
        <v>134</v>
      </c>
      <c r="AS289" t="s">
        <v>75</v>
      </c>
      <c r="AT289" t="s">
        <v>128</v>
      </c>
      <c r="AU289">
        <v>1</v>
      </c>
      <c r="AV289">
        <v>436.15</v>
      </c>
    </row>
    <row r="290" spans="31:48" ht="15.6" x14ac:dyDescent="0.3">
      <c r="AE290">
        <f>YEAR(MH[[#This Row],[Fecha]])</f>
        <v>1900</v>
      </c>
      <c r="AF290">
        <f>MONTH(MH[[#This Row],[Fecha]])</f>
        <v>1</v>
      </c>
      <c r="AG290">
        <f>WEEKNUM(MH[[#This Row],[Fecha]],2)</f>
        <v>1</v>
      </c>
      <c r="AH290" s="6"/>
      <c r="AI290" s="7"/>
      <c r="AJ290" s="7"/>
      <c r="AK290" s="7"/>
      <c r="AL290" s="7"/>
      <c r="AN290">
        <f>YEAR(FH[[#This Row],[Fecha]])</f>
        <v>2018</v>
      </c>
      <c r="AO290">
        <f>MONTH(FH[[#This Row],[Fecha]])</f>
        <v>1</v>
      </c>
      <c r="AP290">
        <f>WEEKNUM(FH[[#This Row],[Fecha]],2)</f>
        <v>1</v>
      </c>
      <c r="AQ290" s="25">
        <v>43101</v>
      </c>
      <c r="AR290" t="s">
        <v>134</v>
      </c>
      <c r="AS290" t="s">
        <v>76</v>
      </c>
      <c r="AT290" t="s">
        <v>128</v>
      </c>
      <c r="AU290">
        <v>21</v>
      </c>
      <c r="AV290">
        <v>104157.76000000001</v>
      </c>
    </row>
    <row r="291" spans="31:48" ht="15.6" x14ac:dyDescent="0.3">
      <c r="AE291">
        <f>YEAR(MH[[#This Row],[Fecha]])</f>
        <v>1900</v>
      </c>
      <c r="AF291">
        <f>MONTH(MH[[#This Row],[Fecha]])</f>
        <v>1</v>
      </c>
      <c r="AG291">
        <f>WEEKNUM(MH[[#This Row],[Fecha]],2)</f>
        <v>1</v>
      </c>
      <c r="AH291" s="6"/>
      <c r="AI291" s="7"/>
      <c r="AJ291" s="7"/>
      <c r="AK291" s="7"/>
      <c r="AL291" s="7"/>
      <c r="AN291">
        <f>YEAR(FH[[#This Row],[Fecha]])</f>
        <v>2018</v>
      </c>
      <c r="AO291">
        <f>MONTH(FH[[#This Row],[Fecha]])</f>
        <v>2</v>
      </c>
      <c r="AP291">
        <f>WEEKNUM(FH[[#This Row],[Fecha]],2)</f>
        <v>5</v>
      </c>
      <c r="AQ291" s="25">
        <v>43132</v>
      </c>
      <c r="AR291" t="s">
        <v>134</v>
      </c>
      <c r="AS291" t="s">
        <v>76</v>
      </c>
      <c r="AT291" t="s">
        <v>128</v>
      </c>
      <c r="AU291">
        <v>46</v>
      </c>
      <c r="AV291">
        <v>222661.66999999998</v>
      </c>
    </row>
    <row r="292" spans="31:48" ht="15.6" x14ac:dyDescent="0.3">
      <c r="AE292">
        <f>YEAR(MH[[#This Row],[Fecha]])</f>
        <v>1900</v>
      </c>
      <c r="AF292">
        <f>MONTH(MH[[#This Row],[Fecha]])</f>
        <v>1</v>
      </c>
      <c r="AG292">
        <f>WEEKNUM(MH[[#This Row],[Fecha]],2)</f>
        <v>1</v>
      </c>
      <c r="AH292" s="6"/>
      <c r="AI292" s="7"/>
      <c r="AJ292" s="7"/>
      <c r="AK292" s="7"/>
      <c r="AL292" s="7"/>
      <c r="AN292">
        <f>YEAR(FH[[#This Row],[Fecha]])</f>
        <v>2020</v>
      </c>
      <c r="AO292">
        <f>MONTH(FH[[#This Row],[Fecha]])</f>
        <v>1</v>
      </c>
      <c r="AP292">
        <f>WEEKNUM(FH[[#This Row],[Fecha]],2)</f>
        <v>1</v>
      </c>
      <c r="AQ292" s="25">
        <v>43831</v>
      </c>
      <c r="AR292" t="s">
        <v>134</v>
      </c>
      <c r="AS292" t="s">
        <v>76</v>
      </c>
      <c r="AT292" t="s">
        <v>128</v>
      </c>
      <c r="AU292">
        <v>24</v>
      </c>
      <c r="AV292">
        <v>132215.99</v>
      </c>
    </row>
    <row r="293" spans="31:48" ht="15.6" x14ac:dyDescent="0.3">
      <c r="AE293">
        <f>YEAR(MH[[#This Row],[Fecha]])</f>
        <v>1900</v>
      </c>
      <c r="AF293">
        <f>MONTH(MH[[#This Row],[Fecha]])</f>
        <v>1</v>
      </c>
      <c r="AG293">
        <f>WEEKNUM(MH[[#This Row],[Fecha]],2)</f>
        <v>1</v>
      </c>
      <c r="AH293" s="6"/>
      <c r="AI293" s="7"/>
      <c r="AJ293" s="7"/>
      <c r="AK293" s="7"/>
      <c r="AL293" s="7"/>
      <c r="AN293">
        <f>YEAR(FH[[#This Row],[Fecha]])</f>
        <v>2020</v>
      </c>
      <c r="AO293">
        <f>MONTH(FH[[#This Row],[Fecha]])</f>
        <v>2</v>
      </c>
      <c r="AP293">
        <f>WEEKNUM(FH[[#This Row],[Fecha]],2)</f>
        <v>5</v>
      </c>
      <c r="AQ293" s="25">
        <v>43862</v>
      </c>
      <c r="AR293" t="s">
        <v>134</v>
      </c>
      <c r="AS293" t="s">
        <v>76</v>
      </c>
      <c r="AT293" t="s">
        <v>128</v>
      </c>
      <c r="AU293">
        <v>36</v>
      </c>
      <c r="AV293">
        <v>188259.75</v>
      </c>
    </row>
    <row r="294" spans="31:48" ht="15.6" x14ac:dyDescent="0.3">
      <c r="AE294">
        <f>YEAR(MH[[#This Row],[Fecha]])</f>
        <v>1900</v>
      </c>
      <c r="AF294">
        <f>MONTH(MH[[#This Row],[Fecha]])</f>
        <v>1</v>
      </c>
      <c r="AG294">
        <f>WEEKNUM(MH[[#This Row],[Fecha]],2)</f>
        <v>1</v>
      </c>
      <c r="AH294" s="6"/>
      <c r="AI294" s="7"/>
      <c r="AJ294" s="7"/>
      <c r="AK294" s="7"/>
      <c r="AL294" s="7"/>
      <c r="AN294">
        <f>YEAR(FH[[#This Row],[Fecha]])</f>
        <v>2020</v>
      </c>
      <c r="AO294">
        <f>MONTH(FH[[#This Row],[Fecha]])</f>
        <v>3</v>
      </c>
      <c r="AP294">
        <f>WEEKNUM(FH[[#This Row],[Fecha]],2)</f>
        <v>9</v>
      </c>
      <c r="AQ294" s="25">
        <v>43891</v>
      </c>
      <c r="AR294" t="s">
        <v>134</v>
      </c>
      <c r="AS294" t="s">
        <v>76</v>
      </c>
      <c r="AT294" t="s">
        <v>128</v>
      </c>
      <c r="AU294">
        <v>54</v>
      </c>
      <c r="AV294">
        <v>293548.73</v>
      </c>
    </row>
    <row r="295" spans="31:48" ht="15.6" x14ac:dyDescent="0.3">
      <c r="AE295">
        <f>YEAR(MH[[#This Row],[Fecha]])</f>
        <v>1900</v>
      </c>
      <c r="AF295">
        <f>MONTH(MH[[#This Row],[Fecha]])</f>
        <v>1</v>
      </c>
      <c r="AG295">
        <f>WEEKNUM(MH[[#This Row],[Fecha]],2)</f>
        <v>1</v>
      </c>
      <c r="AH295" s="6"/>
      <c r="AI295" s="7"/>
      <c r="AJ295" s="7"/>
      <c r="AK295" s="7"/>
      <c r="AL295" s="7"/>
      <c r="AN295">
        <f>YEAR(FH[[#This Row],[Fecha]])</f>
        <v>2020</v>
      </c>
      <c r="AO295">
        <f>MONTH(FH[[#This Row],[Fecha]])</f>
        <v>4</v>
      </c>
      <c r="AP295">
        <f>WEEKNUM(FH[[#This Row],[Fecha]],2)</f>
        <v>14</v>
      </c>
      <c r="AQ295" s="25">
        <v>43922</v>
      </c>
      <c r="AR295" t="s">
        <v>134</v>
      </c>
      <c r="AS295" t="s">
        <v>76</v>
      </c>
      <c r="AT295" t="s">
        <v>128</v>
      </c>
      <c r="AU295">
        <v>42</v>
      </c>
      <c r="AV295">
        <v>238547.69</v>
      </c>
    </row>
    <row r="296" spans="31:48" ht="15.6" x14ac:dyDescent="0.3">
      <c r="AE296">
        <f>YEAR(MH[[#This Row],[Fecha]])</f>
        <v>1900</v>
      </c>
      <c r="AF296">
        <f>MONTH(MH[[#This Row],[Fecha]])</f>
        <v>1</v>
      </c>
      <c r="AG296">
        <f>WEEKNUM(MH[[#This Row],[Fecha]],2)</f>
        <v>1</v>
      </c>
      <c r="AH296" s="6"/>
      <c r="AI296" s="7"/>
      <c r="AJ296" s="7"/>
      <c r="AK296" s="7"/>
      <c r="AL296" s="7"/>
      <c r="AN296">
        <f>YEAR(FH[[#This Row],[Fecha]])</f>
        <v>2020</v>
      </c>
      <c r="AO296">
        <f>MONTH(FH[[#This Row],[Fecha]])</f>
        <v>5</v>
      </c>
      <c r="AP296">
        <f>WEEKNUM(FH[[#This Row],[Fecha]],2)</f>
        <v>18</v>
      </c>
      <c r="AQ296" s="25">
        <v>43952</v>
      </c>
      <c r="AR296" t="s">
        <v>134</v>
      </c>
      <c r="AS296" t="s">
        <v>76</v>
      </c>
      <c r="AT296" t="s">
        <v>128</v>
      </c>
      <c r="AU296">
        <v>36</v>
      </c>
      <c r="AV296">
        <v>199259.46000000002</v>
      </c>
    </row>
    <row r="297" spans="31:48" ht="15.6" x14ac:dyDescent="0.3">
      <c r="AE297">
        <f>YEAR(MH[[#This Row],[Fecha]])</f>
        <v>1900</v>
      </c>
      <c r="AF297">
        <f>MONTH(MH[[#This Row],[Fecha]])</f>
        <v>1</v>
      </c>
      <c r="AG297">
        <f>WEEKNUM(MH[[#This Row],[Fecha]],2)</f>
        <v>1</v>
      </c>
      <c r="AH297" s="6"/>
      <c r="AI297" s="7"/>
      <c r="AJ297" s="7"/>
      <c r="AK297" s="7"/>
      <c r="AL297" s="7"/>
      <c r="AN297">
        <f>YEAR(FH[[#This Row],[Fecha]])</f>
        <v>2018</v>
      </c>
      <c r="AO297">
        <f>MONTH(FH[[#This Row],[Fecha]])</f>
        <v>1</v>
      </c>
      <c r="AP297">
        <f>WEEKNUM(FH[[#This Row],[Fecha]],2)</f>
        <v>1</v>
      </c>
      <c r="AQ297" s="25">
        <v>43101</v>
      </c>
      <c r="AR297" t="s">
        <v>134</v>
      </c>
      <c r="AS297" t="s">
        <v>77</v>
      </c>
      <c r="AT297" t="s">
        <v>128</v>
      </c>
      <c r="AU297">
        <v>3</v>
      </c>
      <c r="AV297">
        <v>14758.81</v>
      </c>
    </row>
    <row r="298" spans="31:48" ht="15.6" x14ac:dyDescent="0.3">
      <c r="AE298">
        <f>YEAR(MH[[#This Row],[Fecha]])</f>
        <v>1900</v>
      </c>
      <c r="AF298">
        <f>MONTH(MH[[#This Row],[Fecha]])</f>
        <v>1</v>
      </c>
      <c r="AG298">
        <f>WEEKNUM(MH[[#This Row],[Fecha]],2)</f>
        <v>1</v>
      </c>
      <c r="AH298" s="6"/>
      <c r="AI298" s="7"/>
      <c r="AJ298" s="7"/>
      <c r="AK298" s="7"/>
      <c r="AL298" s="7"/>
      <c r="AN298">
        <f>YEAR(FH[[#This Row],[Fecha]])</f>
        <v>2018</v>
      </c>
      <c r="AO298">
        <f>MONTH(FH[[#This Row],[Fecha]])</f>
        <v>2</v>
      </c>
      <c r="AP298">
        <f>WEEKNUM(FH[[#This Row],[Fecha]],2)</f>
        <v>5</v>
      </c>
      <c r="AQ298" s="25">
        <v>43132</v>
      </c>
      <c r="AR298" t="s">
        <v>134</v>
      </c>
      <c r="AS298" t="s">
        <v>77</v>
      </c>
      <c r="AT298" t="s">
        <v>128</v>
      </c>
      <c r="AU298">
        <v>12</v>
      </c>
      <c r="AV298">
        <v>57238.6</v>
      </c>
    </row>
    <row r="299" spans="31:48" ht="15.6" x14ac:dyDescent="0.3">
      <c r="AE299">
        <f>YEAR(MH[[#This Row],[Fecha]])</f>
        <v>1900</v>
      </c>
      <c r="AF299">
        <f>MONTH(MH[[#This Row],[Fecha]])</f>
        <v>1</v>
      </c>
      <c r="AG299">
        <f>WEEKNUM(MH[[#This Row],[Fecha]],2)</f>
        <v>1</v>
      </c>
      <c r="AH299" s="6"/>
      <c r="AI299" s="7"/>
      <c r="AJ299" s="7"/>
      <c r="AK299" s="7"/>
      <c r="AL299" s="7"/>
      <c r="AN299">
        <f>YEAR(FH[[#This Row],[Fecha]])</f>
        <v>2018</v>
      </c>
      <c r="AO299">
        <f>MONTH(FH[[#This Row],[Fecha]])</f>
        <v>3</v>
      </c>
      <c r="AP299">
        <f>WEEKNUM(FH[[#This Row],[Fecha]],2)</f>
        <v>9</v>
      </c>
      <c r="AQ299" s="25">
        <v>43160</v>
      </c>
      <c r="AR299" t="s">
        <v>134</v>
      </c>
      <c r="AS299" t="s">
        <v>77</v>
      </c>
      <c r="AT299" t="s">
        <v>128</v>
      </c>
      <c r="AU299">
        <v>37</v>
      </c>
      <c r="AV299">
        <v>189429.63</v>
      </c>
    </row>
    <row r="300" spans="31:48" ht="15.6" x14ac:dyDescent="0.3">
      <c r="AE300">
        <f>YEAR(MH[[#This Row],[Fecha]])</f>
        <v>1900</v>
      </c>
      <c r="AF300">
        <f>MONTH(MH[[#This Row],[Fecha]])</f>
        <v>1</v>
      </c>
      <c r="AG300">
        <f>WEEKNUM(MH[[#This Row],[Fecha]],2)</f>
        <v>1</v>
      </c>
      <c r="AH300" s="6"/>
      <c r="AI300" s="7"/>
      <c r="AJ300" s="7"/>
      <c r="AK300" s="7"/>
      <c r="AL300" s="7"/>
      <c r="AN300">
        <f>YEAR(FH[[#This Row],[Fecha]])</f>
        <v>2018</v>
      </c>
      <c r="AO300">
        <f>MONTH(FH[[#This Row],[Fecha]])</f>
        <v>5</v>
      </c>
      <c r="AP300">
        <f>WEEKNUM(FH[[#This Row],[Fecha]],2)</f>
        <v>18</v>
      </c>
      <c r="AQ300" s="25">
        <v>43221</v>
      </c>
      <c r="AR300" t="s">
        <v>134</v>
      </c>
      <c r="AS300" t="s">
        <v>74</v>
      </c>
      <c r="AT300" t="s">
        <v>128</v>
      </c>
      <c r="AU300">
        <v>25</v>
      </c>
      <c r="AV300">
        <v>142991.26999999999</v>
      </c>
    </row>
    <row r="301" spans="31:48" ht="15.6" x14ac:dyDescent="0.3">
      <c r="AE301">
        <f>YEAR(MH[[#This Row],[Fecha]])</f>
        <v>1900</v>
      </c>
      <c r="AF301">
        <f>MONTH(MH[[#This Row],[Fecha]])</f>
        <v>1</v>
      </c>
      <c r="AG301">
        <f>WEEKNUM(MH[[#This Row],[Fecha]],2)</f>
        <v>1</v>
      </c>
      <c r="AH301" s="6"/>
      <c r="AI301" s="7"/>
      <c r="AJ301" s="7"/>
      <c r="AK301" s="7"/>
      <c r="AL301" s="7"/>
      <c r="AN301">
        <f>YEAR(FH[[#This Row],[Fecha]])</f>
        <v>2018</v>
      </c>
      <c r="AO301">
        <f>MONTH(FH[[#This Row],[Fecha]])</f>
        <v>6</v>
      </c>
      <c r="AP301">
        <f>WEEKNUM(FH[[#This Row],[Fecha]],2)</f>
        <v>22</v>
      </c>
      <c r="AQ301" s="25">
        <v>43252</v>
      </c>
      <c r="AR301" t="s">
        <v>134</v>
      </c>
      <c r="AS301" t="s">
        <v>74</v>
      </c>
      <c r="AT301" t="s">
        <v>128</v>
      </c>
      <c r="AU301">
        <v>42</v>
      </c>
      <c r="AV301">
        <v>232785.33</v>
      </c>
    </row>
    <row r="302" spans="31:48" ht="15.6" x14ac:dyDescent="0.3">
      <c r="AE302">
        <f>YEAR(MH[[#This Row],[Fecha]])</f>
        <v>1900</v>
      </c>
      <c r="AF302">
        <f>MONTH(MH[[#This Row],[Fecha]])</f>
        <v>1</v>
      </c>
      <c r="AG302">
        <f>WEEKNUM(MH[[#This Row],[Fecha]],2)</f>
        <v>1</v>
      </c>
      <c r="AH302" s="6"/>
      <c r="AI302" s="7"/>
      <c r="AJ302" s="7"/>
      <c r="AK302" s="7"/>
      <c r="AL302" s="7"/>
      <c r="AN302">
        <f>YEAR(FH[[#This Row],[Fecha]])</f>
        <v>2018</v>
      </c>
      <c r="AO302">
        <f>MONTH(FH[[#This Row],[Fecha]])</f>
        <v>7</v>
      </c>
      <c r="AP302">
        <f>WEEKNUM(FH[[#This Row],[Fecha]],2)</f>
        <v>26</v>
      </c>
      <c r="AQ302" s="25">
        <v>43282</v>
      </c>
      <c r="AR302" t="s">
        <v>134</v>
      </c>
      <c r="AS302" t="s">
        <v>74</v>
      </c>
      <c r="AT302" t="s">
        <v>128</v>
      </c>
      <c r="AU302">
        <v>56</v>
      </c>
      <c r="AV302">
        <v>352072.79000000004</v>
      </c>
    </row>
    <row r="303" spans="31:48" ht="15.6" x14ac:dyDescent="0.3">
      <c r="AE303">
        <f>YEAR(MH[[#This Row],[Fecha]])</f>
        <v>1900</v>
      </c>
      <c r="AF303">
        <f>MONTH(MH[[#This Row],[Fecha]])</f>
        <v>1</v>
      </c>
      <c r="AG303">
        <f>WEEKNUM(MH[[#This Row],[Fecha]],2)</f>
        <v>1</v>
      </c>
      <c r="AH303" s="6"/>
      <c r="AI303" s="7"/>
      <c r="AJ303" s="7"/>
      <c r="AK303" s="7"/>
      <c r="AL303" s="7"/>
      <c r="AN303">
        <f>YEAR(FH[[#This Row],[Fecha]])</f>
        <v>2018</v>
      </c>
      <c r="AO303">
        <f>MONTH(FH[[#This Row],[Fecha]])</f>
        <v>8</v>
      </c>
      <c r="AP303">
        <f>WEEKNUM(FH[[#This Row],[Fecha]],2)</f>
        <v>31</v>
      </c>
      <c r="AQ303" s="25">
        <v>43313</v>
      </c>
      <c r="AR303" t="s">
        <v>134</v>
      </c>
      <c r="AS303" t="s">
        <v>74</v>
      </c>
      <c r="AT303" t="s">
        <v>128</v>
      </c>
      <c r="AU303">
        <v>43</v>
      </c>
      <c r="AV303">
        <v>270887.23</v>
      </c>
    </row>
    <row r="304" spans="31:48" ht="15.6" x14ac:dyDescent="0.3">
      <c r="AE304">
        <f>YEAR(MH[[#This Row],[Fecha]])</f>
        <v>1900</v>
      </c>
      <c r="AF304">
        <f>MONTH(MH[[#This Row],[Fecha]])</f>
        <v>1</v>
      </c>
      <c r="AG304">
        <f>WEEKNUM(MH[[#This Row],[Fecha]],2)</f>
        <v>1</v>
      </c>
      <c r="AH304" s="6"/>
      <c r="AI304" s="7"/>
      <c r="AJ304" s="7"/>
      <c r="AK304" s="7"/>
      <c r="AL304" s="7"/>
      <c r="AN304">
        <f>YEAR(FH[[#This Row],[Fecha]])</f>
        <v>2018</v>
      </c>
      <c r="AO304">
        <f>MONTH(FH[[#This Row],[Fecha]])</f>
        <v>9</v>
      </c>
      <c r="AP304">
        <f>WEEKNUM(FH[[#This Row],[Fecha]],2)</f>
        <v>35</v>
      </c>
      <c r="AQ304" s="25">
        <v>43344</v>
      </c>
      <c r="AR304" t="s">
        <v>134</v>
      </c>
      <c r="AS304" t="s">
        <v>74</v>
      </c>
      <c r="AT304" t="s">
        <v>128</v>
      </c>
      <c r="AU304">
        <v>48</v>
      </c>
      <c r="AV304">
        <v>288092.44999999995</v>
      </c>
    </row>
    <row r="305" spans="31:48" ht="15.6" x14ac:dyDescent="0.3">
      <c r="AE305">
        <f>YEAR(MH[[#This Row],[Fecha]])</f>
        <v>1900</v>
      </c>
      <c r="AF305">
        <f>MONTH(MH[[#This Row],[Fecha]])</f>
        <v>1</v>
      </c>
      <c r="AG305">
        <f>WEEKNUM(MH[[#This Row],[Fecha]],2)</f>
        <v>1</v>
      </c>
      <c r="AH305" s="6"/>
      <c r="AI305" s="7"/>
      <c r="AJ305" s="7"/>
      <c r="AK305" s="7"/>
      <c r="AL305" s="7"/>
      <c r="AN305">
        <f>YEAR(FH[[#This Row],[Fecha]])</f>
        <v>2018</v>
      </c>
      <c r="AO305">
        <f>MONTH(FH[[#This Row],[Fecha]])</f>
        <v>10</v>
      </c>
      <c r="AP305">
        <f>WEEKNUM(FH[[#This Row],[Fecha]],2)</f>
        <v>40</v>
      </c>
      <c r="AQ305" s="25">
        <v>43374</v>
      </c>
      <c r="AR305" t="s">
        <v>134</v>
      </c>
      <c r="AS305" t="s">
        <v>74</v>
      </c>
      <c r="AT305" t="s">
        <v>128</v>
      </c>
      <c r="AU305">
        <v>57</v>
      </c>
      <c r="AV305">
        <v>313709.17</v>
      </c>
    </row>
    <row r="306" spans="31:48" ht="15.6" x14ac:dyDescent="0.3">
      <c r="AE306">
        <f>YEAR(MH[[#This Row],[Fecha]])</f>
        <v>1900</v>
      </c>
      <c r="AF306">
        <f>MONTH(MH[[#This Row],[Fecha]])</f>
        <v>1</v>
      </c>
      <c r="AG306">
        <f>WEEKNUM(MH[[#This Row],[Fecha]],2)</f>
        <v>1</v>
      </c>
      <c r="AH306" s="6"/>
      <c r="AI306" s="7"/>
      <c r="AJ306" s="7"/>
      <c r="AK306" s="7"/>
      <c r="AL306" s="7"/>
      <c r="AN306">
        <f>YEAR(FH[[#This Row],[Fecha]])</f>
        <v>2018</v>
      </c>
      <c r="AO306">
        <f>MONTH(FH[[#This Row],[Fecha]])</f>
        <v>11</v>
      </c>
      <c r="AP306">
        <f>WEEKNUM(FH[[#This Row],[Fecha]],2)</f>
        <v>44</v>
      </c>
      <c r="AQ306" s="25">
        <v>43405</v>
      </c>
      <c r="AR306" t="s">
        <v>134</v>
      </c>
      <c r="AS306" t="s">
        <v>74</v>
      </c>
      <c r="AT306" t="s">
        <v>128</v>
      </c>
      <c r="AU306">
        <v>45</v>
      </c>
      <c r="AV306">
        <v>248226.82</v>
      </c>
    </row>
    <row r="307" spans="31:48" ht="15.6" x14ac:dyDescent="0.3">
      <c r="AE307">
        <f>YEAR(MH[[#This Row],[Fecha]])</f>
        <v>1900</v>
      </c>
      <c r="AF307">
        <f>MONTH(MH[[#This Row],[Fecha]])</f>
        <v>1</v>
      </c>
      <c r="AG307">
        <f>WEEKNUM(MH[[#This Row],[Fecha]],2)</f>
        <v>1</v>
      </c>
      <c r="AH307" s="6"/>
      <c r="AI307" s="7"/>
      <c r="AJ307" s="7"/>
      <c r="AK307" s="7"/>
      <c r="AL307" s="7"/>
      <c r="AN307">
        <f>YEAR(FH[[#This Row],[Fecha]])</f>
        <v>2018</v>
      </c>
      <c r="AO307">
        <f>MONTH(FH[[#This Row],[Fecha]])</f>
        <v>12</v>
      </c>
      <c r="AP307">
        <f>WEEKNUM(FH[[#This Row],[Fecha]],2)</f>
        <v>48</v>
      </c>
      <c r="AQ307" s="25">
        <v>43435</v>
      </c>
      <c r="AR307" t="s">
        <v>134</v>
      </c>
      <c r="AS307" t="s">
        <v>74</v>
      </c>
      <c r="AT307" t="s">
        <v>128</v>
      </c>
      <c r="AU307">
        <v>52</v>
      </c>
      <c r="AV307">
        <v>299575.7</v>
      </c>
    </row>
    <row r="308" spans="31:48" ht="15.6" x14ac:dyDescent="0.3">
      <c r="AE308">
        <f>YEAR(MH[[#This Row],[Fecha]])</f>
        <v>1900</v>
      </c>
      <c r="AF308">
        <f>MONTH(MH[[#This Row],[Fecha]])</f>
        <v>1</v>
      </c>
      <c r="AG308">
        <f>WEEKNUM(MH[[#This Row],[Fecha]],2)</f>
        <v>1</v>
      </c>
      <c r="AH308" s="6"/>
      <c r="AI308" s="7"/>
      <c r="AJ308" s="7"/>
      <c r="AK308" s="7"/>
      <c r="AL308" s="7"/>
      <c r="AN308">
        <f>YEAR(FH[[#This Row],[Fecha]])</f>
        <v>2019</v>
      </c>
      <c r="AO308">
        <f>MONTH(FH[[#This Row],[Fecha]])</f>
        <v>1</v>
      </c>
      <c r="AP308">
        <f>WEEKNUM(FH[[#This Row],[Fecha]],2)</f>
        <v>1</v>
      </c>
      <c r="AQ308" s="25">
        <v>43466</v>
      </c>
      <c r="AR308" t="s">
        <v>134</v>
      </c>
      <c r="AS308" t="s">
        <v>74</v>
      </c>
      <c r="AT308" t="s">
        <v>128</v>
      </c>
      <c r="AU308">
        <v>24</v>
      </c>
      <c r="AV308">
        <v>133775.31</v>
      </c>
    </row>
    <row r="309" spans="31:48" ht="15.6" x14ac:dyDescent="0.3">
      <c r="AE309">
        <f>YEAR(MH[[#This Row],[Fecha]])</f>
        <v>1900</v>
      </c>
      <c r="AF309">
        <f>MONTH(MH[[#This Row],[Fecha]])</f>
        <v>1</v>
      </c>
      <c r="AG309">
        <f>WEEKNUM(MH[[#This Row],[Fecha]],2)</f>
        <v>1</v>
      </c>
      <c r="AH309" s="6"/>
      <c r="AI309" s="7"/>
      <c r="AJ309" s="7"/>
      <c r="AK309" s="7"/>
      <c r="AL309" s="7"/>
      <c r="AN309">
        <f>YEAR(FH[[#This Row],[Fecha]])</f>
        <v>2018</v>
      </c>
      <c r="AO309">
        <f>MONTH(FH[[#This Row],[Fecha]])</f>
        <v>1</v>
      </c>
      <c r="AP309">
        <f>WEEKNUM(FH[[#This Row],[Fecha]],2)</f>
        <v>1</v>
      </c>
      <c r="AQ309" s="25">
        <v>43101</v>
      </c>
      <c r="AR309" t="s">
        <v>134</v>
      </c>
      <c r="AS309" t="s">
        <v>78</v>
      </c>
      <c r="AT309" t="s">
        <v>128</v>
      </c>
      <c r="AU309">
        <v>4</v>
      </c>
      <c r="AV309">
        <v>19939.38</v>
      </c>
    </row>
    <row r="310" spans="31:48" ht="15.6" x14ac:dyDescent="0.3">
      <c r="AE310">
        <f>YEAR(MH[[#This Row],[Fecha]])</f>
        <v>1900</v>
      </c>
      <c r="AF310">
        <f>MONTH(MH[[#This Row],[Fecha]])</f>
        <v>1</v>
      </c>
      <c r="AG310">
        <f>WEEKNUM(MH[[#This Row],[Fecha]],2)</f>
        <v>1</v>
      </c>
      <c r="AH310" s="6"/>
      <c r="AI310" s="7"/>
      <c r="AJ310" s="7"/>
      <c r="AK310" s="7"/>
      <c r="AL310" s="7"/>
      <c r="AN310">
        <f>YEAR(FH[[#This Row],[Fecha]])</f>
        <v>2018</v>
      </c>
      <c r="AO310">
        <f>MONTH(FH[[#This Row],[Fecha]])</f>
        <v>10</v>
      </c>
      <c r="AP310">
        <f>WEEKNUM(FH[[#This Row],[Fecha]],2)</f>
        <v>40</v>
      </c>
      <c r="AQ310" s="25">
        <v>43374</v>
      </c>
      <c r="AR310" t="s">
        <v>134</v>
      </c>
      <c r="AS310" t="s">
        <v>78</v>
      </c>
      <c r="AT310" t="s">
        <v>128</v>
      </c>
      <c r="AU310">
        <v>2</v>
      </c>
      <c r="AV310">
        <v>10066.950000000001</v>
      </c>
    </row>
    <row r="311" spans="31:48" ht="15.6" x14ac:dyDescent="0.3">
      <c r="AE311">
        <f>YEAR(MH[[#This Row],[Fecha]])</f>
        <v>1900</v>
      </c>
      <c r="AF311">
        <f>MONTH(MH[[#This Row],[Fecha]])</f>
        <v>1</v>
      </c>
      <c r="AG311">
        <f>WEEKNUM(MH[[#This Row],[Fecha]],2)</f>
        <v>1</v>
      </c>
      <c r="AH311" s="6"/>
      <c r="AI311" s="7"/>
      <c r="AJ311" s="7"/>
      <c r="AK311" s="7"/>
      <c r="AL311" s="7"/>
      <c r="AN311">
        <f>YEAR(FH[[#This Row],[Fecha]])</f>
        <v>2019</v>
      </c>
      <c r="AO311">
        <f>MONTH(FH[[#This Row],[Fecha]])</f>
        <v>7</v>
      </c>
      <c r="AP311">
        <f>WEEKNUM(FH[[#This Row],[Fecha]],2)</f>
        <v>27</v>
      </c>
      <c r="AQ311" s="25">
        <v>43647</v>
      </c>
      <c r="AR311" t="s">
        <v>134</v>
      </c>
      <c r="AS311" t="s">
        <v>78</v>
      </c>
      <c r="AT311" t="s">
        <v>128</v>
      </c>
      <c r="AU311">
        <v>4</v>
      </c>
      <c r="AV311">
        <v>19681.36</v>
      </c>
    </row>
    <row r="312" spans="31:48" ht="15.6" x14ac:dyDescent="0.3">
      <c r="AE312">
        <f>YEAR(MH[[#This Row],[Fecha]])</f>
        <v>1900</v>
      </c>
      <c r="AF312">
        <f>MONTH(MH[[#This Row],[Fecha]])</f>
        <v>1</v>
      </c>
      <c r="AG312">
        <f>WEEKNUM(MH[[#This Row],[Fecha]],2)</f>
        <v>1</v>
      </c>
      <c r="AH312" s="6"/>
      <c r="AI312" s="7"/>
      <c r="AJ312" s="7"/>
      <c r="AK312" s="7"/>
      <c r="AL312" s="7"/>
      <c r="AN312">
        <f>YEAR(FH[[#This Row],[Fecha]])</f>
        <v>2019</v>
      </c>
      <c r="AO312">
        <f>MONTH(FH[[#This Row],[Fecha]])</f>
        <v>8</v>
      </c>
      <c r="AP312">
        <f>WEEKNUM(FH[[#This Row],[Fecha]],2)</f>
        <v>31</v>
      </c>
      <c r="AQ312" s="25">
        <v>43678</v>
      </c>
      <c r="AR312" t="s">
        <v>134</v>
      </c>
      <c r="AS312" t="s">
        <v>78</v>
      </c>
      <c r="AT312" t="s">
        <v>128</v>
      </c>
      <c r="AU312">
        <v>16</v>
      </c>
      <c r="AV312">
        <v>87882.79</v>
      </c>
    </row>
    <row r="313" spans="31:48" ht="15.6" x14ac:dyDescent="0.3">
      <c r="AE313">
        <f>YEAR(MH[[#This Row],[Fecha]])</f>
        <v>1900</v>
      </c>
      <c r="AF313">
        <f>MONTH(MH[[#This Row],[Fecha]])</f>
        <v>1</v>
      </c>
      <c r="AG313">
        <f>WEEKNUM(MH[[#This Row],[Fecha]],2)</f>
        <v>1</v>
      </c>
      <c r="AH313" s="6"/>
      <c r="AI313" s="7"/>
      <c r="AJ313" s="7"/>
      <c r="AK313" s="7"/>
      <c r="AL313" s="7"/>
      <c r="AN313">
        <f>YEAR(FH[[#This Row],[Fecha]])</f>
        <v>2019</v>
      </c>
      <c r="AO313">
        <f>MONTH(FH[[#This Row],[Fecha]])</f>
        <v>9</v>
      </c>
      <c r="AP313">
        <f>WEEKNUM(FH[[#This Row],[Fecha]],2)</f>
        <v>35</v>
      </c>
      <c r="AQ313" s="25">
        <v>43709</v>
      </c>
      <c r="AR313" t="s">
        <v>134</v>
      </c>
      <c r="AS313" t="s">
        <v>78</v>
      </c>
      <c r="AT313" t="s">
        <v>128</v>
      </c>
      <c r="AU313">
        <v>16</v>
      </c>
      <c r="AV313">
        <v>92357.01</v>
      </c>
    </row>
    <row r="314" spans="31:48" ht="15.6" x14ac:dyDescent="0.3">
      <c r="AE314">
        <f>YEAR(MH[[#This Row],[Fecha]])</f>
        <v>1900</v>
      </c>
      <c r="AF314">
        <f>MONTH(MH[[#This Row],[Fecha]])</f>
        <v>1</v>
      </c>
      <c r="AG314">
        <f>WEEKNUM(MH[[#This Row],[Fecha]],2)</f>
        <v>1</v>
      </c>
      <c r="AH314" s="6"/>
      <c r="AI314" s="7"/>
      <c r="AJ314" s="7"/>
      <c r="AK314" s="7"/>
      <c r="AL314" s="7"/>
      <c r="AN314">
        <f>YEAR(FH[[#This Row],[Fecha]])</f>
        <v>2019</v>
      </c>
      <c r="AO314">
        <f>MONTH(FH[[#This Row],[Fecha]])</f>
        <v>10</v>
      </c>
      <c r="AP314">
        <f>WEEKNUM(FH[[#This Row],[Fecha]],2)</f>
        <v>40</v>
      </c>
      <c r="AQ314" s="25">
        <v>43739</v>
      </c>
      <c r="AR314" t="s">
        <v>134</v>
      </c>
      <c r="AS314" t="s">
        <v>78</v>
      </c>
      <c r="AT314" t="s">
        <v>128</v>
      </c>
      <c r="AU314">
        <v>4</v>
      </c>
      <c r="AV314">
        <v>25297.85</v>
      </c>
    </row>
    <row r="315" spans="31:48" ht="15.6" x14ac:dyDescent="0.3">
      <c r="AE315">
        <f>YEAR(MH[[#This Row],[Fecha]])</f>
        <v>1900</v>
      </c>
      <c r="AF315">
        <f>MONTH(MH[[#This Row],[Fecha]])</f>
        <v>1</v>
      </c>
      <c r="AG315">
        <f>WEEKNUM(MH[[#This Row],[Fecha]],2)</f>
        <v>1</v>
      </c>
      <c r="AH315" s="6"/>
      <c r="AI315" s="7"/>
      <c r="AJ315" s="7"/>
      <c r="AK315" s="7"/>
      <c r="AL315" s="7"/>
      <c r="AN315">
        <f>YEAR(FH[[#This Row],[Fecha]])</f>
        <v>2019</v>
      </c>
      <c r="AO315">
        <f>MONTH(FH[[#This Row],[Fecha]])</f>
        <v>1</v>
      </c>
      <c r="AP315">
        <f>WEEKNUM(FH[[#This Row],[Fecha]],2)</f>
        <v>1</v>
      </c>
      <c r="AQ315" s="25">
        <v>43466</v>
      </c>
      <c r="AR315" t="s">
        <v>135</v>
      </c>
      <c r="AS315" t="s">
        <v>72</v>
      </c>
      <c r="AT315" t="s">
        <v>128</v>
      </c>
      <c r="AU315">
        <v>16</v>
      </c>
      <c r="AV315">
        <v>86890.44</v>
      </c>
    </row>
    <row r="316" spans="31:48" ht="15.6" x14ac:dyDescent="0.3">
      <c r="AE316">
        <f>YEAR(MH[[#This Row],[Fecha]])</f>
        <v>1900</v>
      </c>
      <c r="AF316">
        <f>MONTH(MH[[#This Row],[Fecha]])</f>
        <v>1</v>
      </c>
      <c r="AG316">
        <f>WEEKNUM(MH[[#This Row],[Fecha]],2)</f>
        <v>1</v>
      </c>
      <c r="AH316" s="6"/>
      <c r="AI316" s="7"/>
      <c r="AJ316" s="7"/>
      <c r="AK316" s="7"/>
      <c r="AL316" s="7"/>
      <c r="AN316">
        <f>YEAR(FH[[#This Row],[Fecha]])</f>
        <v>2019</v>
      </c>
      <c r="AO316">
        <f>MONTH(FH[[#This Row],[Fecha]])</f>
        <v>2</v>
      </c>
      <c r="AP316">
        <f>WEEKNUM(FH[[#This Row],[Fecha]],2)</f>
        <v>5</v>
      </c>
      <c r="AQ316" s="25">
        <v>43497</v>
      </c>
      <c r="AR316" t="s">
        <v>135</v>
      </c>
      <c r="AS316" t="s">
        <v>72</v>
      </c>
      <c r="AT316" t="s">
        <v>128</v>
      </c>
      <c r="AU316">
        <v>45</v>
      </c>
      <c r="AV316">
        <v>227281.8</v>
      </c>
    </row>
    <row r="317" spans="31:48" ht="15.6" x14ac:dyDescent="0.3">
      <c r="AE317">
        <f>YEAR(MH[[#This Row],[Fecha]])</f>
        <v>1900</v>
      </c>
      <c r="AF317">
        <f>MONTH(MH[[#This Row],[Fecha]])</f>
        <v>1</v>
      </c>
      <c r="AG317">
        <f>WEEKNUM(MH[[#This Row],[Fecha]],2)</f>
        <v>1</v>
      </c>
      <c r="AH317" s="6"/>
      <c r="AI317" s="7"/>
      <c r="AJ317" s="7"/>
      <c r="AK317" s="7"/>
      <c r="AL317" s="7"/>
      <c r="AN317">
        <f>YEAR(FH[[#This Row],[Fecha]])</f>
        <v>2019</v>
      </c>
      <c r="AO317">
        <f>MONTH(FH[[#This Row],[Fecha]])</f>
        <v>3</v>
      </c>
      <c r="AP317">
        <f>WEEKNUM(FH[[#This Row],[Fecha]],2)</f>
        <v>9</v>
      </c>
      <c r="AQ317" s="25">
        <v>43525</v>
      </c>
      <c r="AR317" t="s">
        <v>135</v>
      </c>
      <c r="AS317" t="s">
        <v>72</v>
      </c>
      <c r="AT317" t="s">
        <v>128</v>
      </c>
      <c r="AU317">
        <v>45</v>
      </c>
      <c r="AV317">
        <v>227619.89</v>
      </c>
    </row>
    <row r="318" spans="31:48" ht="15.6" x14ac:dyDescent="0.3">
      <c r="AE318">
        <f>YEAR(MH[[#This Row],[Fecha]])</f>
        <v>1900</v>
      </c>
      <c r="AF318">
        <f>MONTH(MH[[#This Row],[Fecha]])</f>
        <v>1</v>
      </c>
      <c r="AG318">
        <f>WEEKNUM(MH[[#This Row],[Fecha]],2)</f>
        <v>1</v>
      </c>
      <c r="AH318" s="6"/>
      <c r="AI318" s="7"/>
      <c r="AJ318" s="7"/>
      <c r="AK318" s="7"/>
      <c r="AL318" s="7"/>
      <c r="AN318">
        <f>YEAR(FH[[#This Row],[Fecha]])</f>
        <v>2019</v>
      </c>
      <c r="AO318">
        <f>MONTH(FH[[#This Row],[Fecha]])</f>
        <v>4</v>
      </c>
      <c r="AP318">
        <f>WEEKNUM(FH[[#This Row],[Fecha]],2)</f>
        <v>14</v>
      </c>
      <c r="AQ318" s="25">
        <v>43556</v>
      </c>
      <c r="AR318" t="s">
        <v>135</v>
      </c>
      <c r="AS318" t="s">
        <v>72</v>
      </c>
      <c r="AT318" t="s">
        <v>128</v>
      </c>
      <c r="AU318">
        <v>35</v>
      </c>
      <c r="AV318">
        <v>180834.81999999998</v>
      </c>
    </row>
    <row r="319" spans="31:48" ht="15.6" x14ac:dyDescent="0.3">
      <c r="AE319">
        <f>YEAR(MH[[#This Row],[Fecha]])</f>
        <v>1900</v>
      </c>
      <c r="AF319">
        <f>MONTH(MH[[#This Row],[Fecha]])</f>
        <v>1</v>
      </c>
      <c r="AG319">
        <f>WEEKNUM(MH[[#This Row],[Fecha]],2)</f>
        <v>1</v>
      </c>
      <c r="AH319" s="6"/>
      <c r="AI319" s="7"/>
      <c r="AJ319" s="7"/>
      <c r="AK319" s="7"/>
      <c r="AL319" s="7"/>
      <c r="AN319">
        <f>YEAR(FH[[#This Row],[Fecha]])</f>
        <v>2020</v>
      </c>
      <c r="AO319">
        <f>MONTH(FH[[#This Row],[Fecha]])</f>
        <v>3</v>
      </c>
      <c r="AP319">
        <f>WEEKNUM(FH[[#This Row],[Fecha]],2)</f>
        <v>9</v>
      </c>
      <c r="AQ319" s="25">
        <v>43891</v>
      </c>
      <c r="AR319" t="s">
        <v>135</v>
      </c>
      <c r="AS319" t="s">
        <v>72</v>
      </c>
      <c r="AT319" t="s">
        <v>128</v>
      </c>
      <c r="AU319">
        <v>48</v>
      </c>
      <c r="AV319">
        <v>250352.31000000003</v>
      </c>
    </row>
    <row r="320" spans="31:48" ht="15.6" x14ac:dyDescent="0.3">
      <c r="AE320">
        <f>YEAR(MH[[#This Row],[Fecha]])</f>
        <v>1900</v>
      </c>
      <c r="AF320">
        <f>MONTH(MH[[#This Row],[Fecha]])</f>
        <v>1</v>
      </c>
      <c r="AG320">
        <f>WEEKNUM(MH[[#This Row],[Fecha]],2)</f>
        <v>1</v>
      </c>
      <c r="AH320" s="6"/>
      <c r="AI320" s="7"/>
      <c r="AJ320" s="7"/>
      <c r="AK320" s="7"/>
      <c r="AL320" s="7"/>
      <c r="AN320">
        <f>YEAR(FH[[#This Row],[Fecha]])</f>
        <v>2020</v>
      </c>
      <c r="AO320">
        <f>MONTH(FH[[#This Row],[Fecha]])</f>
        <v>4</v>
      </c>
      <c r="AP320">
        <f>WEEKNUM(FH[[#This Row],[Fecha]],2)</f>
        <v>14</v>
      </c>
      <c r="AQ320" s="25">
        <v>43922</v>
      </c>
      <c r="AR320" t="s">
        <v>135</v>
      </c>
      <c r="AS320" t="s">
        <v>72</v>
      </c>
      <c r="AT320" t="s">
        <v>128</v>
      </c>
      <c r="AU320">
        <v>36</v>
      </c>
      <c r="AV320">
        <v>190771.91000000003</v>
      </c>
    </row>
    <row r="321" spans="31:48" ht="15.6" x14ac:dyDescent="0.3">
      <c r="AE321">
        <f>YEAR(MH[[#This Row],[Fecha]])</f>
        <v>1900</v>
      </c>
      <c r="AF321">
        <f>MONTH(MH[[#This Row],[Fecha]])</f>
        <v>1</v>
      </c>
      <c r="AG321">
        <f>WEEKNUM(MH[[#This Row],[Fecha]],2)</f>
        <v>1</v>
      </c>
      <c r="AH321" s="6"/>
      <c r="AI321" s="7"/>
      <c r="AJ321" s="7"/>
      <c r="AK321" s="7"/>
      <c r="AL321" s="7"/>
      <c r="AN321">
        <f>YEAR(FH[[#This Row],[Fecha]])</f>
        <v>2020</v>
      </c>
      <c r="AO321">
        <f>MONTH(FH[[#This Row],[Fecha]])</f>
        <v>5</v>
      </c>
      <c r="AP321">
        <f>WEEKNUM(FH[[#This Row],[Fecha]],2)</f>
        <v>18</v>
      </c>
      <c r="AQ321" s="25">
        <v>43952</v>
      </c>
      <c r="AR321" t="s">
        <v>135</v>
      </c>
      <c r="AS321" t="s">
        <v>72</v>
      </c>
      <c r="AT321" t="s">
        <v>128</v>
      </c>
      <c r="AU321">
        <v>27</v>
      </c>
      <c r="AV321">
        <v>163938.86000000002</v>
      </c>
    </row>
    <row r="322" spans="31:48" ht="15.6" x14ac:dyDescent="0.3">
      <c r="AE322">
        <f>YEAR(MH[[#This Row],[Fecha]])</f>
        <v>1900</v>
      </c>
      <c r="AF322">
        <f>MONTH(MH[[#This Row],[Fecha]])</f>
        <v>1</v>
      </c>
      <c r="AG322">
        <f>WEEKNUM(MH[[#This Row],[Fecha]],2)</f>
        <v>1</v>
      </c>
      <c r="AH322" s="6"/>
      <c r="AI322" s="7"/>
      <c r="AJ322" s="7"/>
      <c r="AK322" s="7"/>
      <c r="AL322" s="7"/>
      <c r="AN322">
        <f>YEAR(FH[[#This Row],[Fecha]])</f>
        <v>2019</v>
      </c>
      <c r="AO322">
        <f>MONTH(FH[[#This Row],[Fecha]])</f>
        <v>6</v>
      </c>
      <c r="AP322">
        <f>WEEKNUM(FH[[#This Row],[Fecha]],2)</f>
        <v>22</v>
      </c>
      <c r="AQ322" s="25">
        <v>43617</v>
      </c>
      <c r="AR322" t="s">
        <v>135</v>
      </c>
      <c r="AS322" t="s">
        <v>73</v>
      </c>
      <c r="AT322" t="s">
        <v>128</v>
      </c>
      <c r="AU322">
        <v>11</v>
      </c>
      <c r="AV322">
        <v>57453.62</v>
      </c>
    </row>
    <row r="323" spans="31:48" ht="15.6" x14ac:dyDescent="0.3">
      <c r="AE323">
        <f>YEAR(MH[[#This Row],[Fecha]])</f>
        <v>1900</v>
      </c>
      <c r="AF323">
        <f>MONTH(MH[[#This Row],[Fecha]])</f>
        <v>1</v>
      </c>
      <c r="AG323">
        <f>WEEKNUM(MH[[#This Row],[Fecha]],2)</f>
        <v>1</v>
      </c>
      <c r="AH323" s="6"/>
      <c r="AI323" s="7"/>
      <c r="AJ323" s="7"/>
      <c r="AK323" s="7"/>
      <c r="AL323" s="7"/>
      <c r="AN323">
        <f>YEAR(FH[[#This Row],[Fecha]])</f>
        <v>2019</v>
      </c>
      <c r="AO323">
        <f>MONTH(FH[[#This Row],[Fecha]])</f>
        <v>7</v>
      </c>
      <c r="AP323">
        <f>WEEKNUM(FH[[#This Row],[Fecha]],2)</f>
        <v>27</v>
      </c>
      <c r="AQ323" s="25">
        <v>43647</v>
      </c>
      <c r="AR323" t="s">
        <v>135</v>
      </c>
      <c r="AS323" t="s">
        <v>73</v>
      </c>
      <c r="AT323" t="s">
        <v>128</v>
      </c>
      <c r="AU323">
        <v>54</v>
      </c>
      <c r="AV323">
        <v>275591.01</v>
      </c>
    </row>
    <row r="324" spans="31:48" ht="15.6" x14ac:dyDescent="0.3">
      <c r="AE324">
        <f>YEAR(MH[[#This Row],[Fecha]])</f>
        <v>1900</v>
      </c>
      <c r="AF324">
        <f>MONTH(MH[[#This Row],[Fecha]])</f>
        <v>1</v>
      </c>
      <c r="AG324">
        <f>WEEKNUM(MH[[#This Row],[Fecha]],2)</f>
        <v>1</v>
      </c>
      <c r="AH324" s="6"/>
      <c r="AI324" s="7"/>
      <c r="AJ324" s="7"/>
      <c r="AK324" s="7"/>
      <c r="AL324" s="7"/>
      <c r="AN324">
        <f>YEAR(FH[[#This Row],[Fecha]])</f>
        <v>2019</v>
      </c>
      <c r="AO324">
        <f>MONTH(FH[[#This Row],[Fecha]])</f>
        <v>8</v>
      </c>
      <c r="AP324">
        <f>WEEKNUM(FH[[#This Row],[Fecha]],2)</f>
        <v>31</v>
      </c>
      <c r="AQ324" s="25">
        <v>43678</v>
      </c>
      <c r="AR324" t="s">
        <v>135</v>
      </c>
      <c r="AS324" t="s">
        <v>73</v>
      </c>
      <c r="AT324" t="s">
        <v>128</v>
      </c>
      <c r="AU324">
        <v>10</v>
      </c>
      <c r="AV324">
        <v>47124.34</v>
      </c>
    </row>
    <row r="325" spans="31:48" ht="15.6" x14ac:dyDescent="0.3">
      <c r="AE325">
        <f>YEAR(MH[[#This Row],[Fecha]])</f>
        <v>1900</v>
      </c>
      <c r="AF325">
        <f>MONTH(MH[[#This Row],[Fecha]])</f>
        <v>1</v>
      </c>
      <c r="AG325">
        <f>WEEKNUM(MH[[#This Row],[Fecha]],2)</f>
        <v>1</v>
      </c>
      <c r="AH325" s="6"/>
      <c r="AI325" s="7"/>
      <c r="AJ325" s="7"/>
      <c r="AK325" s="7"/>
      <c r="AL325" s="7"/>
      <c r="AN325">
        <f>YEAR(FH[[#This Row],[Fecha]])</f>
        <v>2020</v>
      </c>
      <c r="AO325">
        <f>MONTH(FH[[#This Row],[Fecha]])</f>
        <v>2</v>
      </c>
      <c r="AP325">
        <f>WEEKNUM(FH[[#This Row],[Fecha]],2)</f>
        <v>5</v>
      </c>
      <c r="AQ325" s="25">
        <v>43862</v>
      </c>
      <c r="AR325" t="s">
        <v>135</v>
      </c>
      <c r="AS325" t="s">
        <v>73</v>
      </c>
      <c r="AT325" t="s">
        <v>128</v>
      </c>
      <c r="AU325">
        <v>12</v>
      </c>
      <c r="AV325">
        <v>62017.29</v>
      </c>
    </row>
    <row r="326" spans="31:48" ht="15.6" x14ac:dyDescent="0.3">
      <c r="AE326">
        <f>YEAR(MH[[#This Row],[Fecha]])</f>
        <v>1900</v>
      </c>
      <c r="AF326">
        <f>MONTH(MH[[#This Row],[Fecha]])</f>
        <v>1</v>
      </c>
      <c r="AG326">
        <f>WEEKNUM(MH[[#This Row],[Fecha]],2)</f>
        <v>1</v>
      </c>
      <c r="AH326" s="6"/>
      <c r="AI326" s="7"/>
      <c r="AJ326" s="7"/>
      <c r="AK326" s="7"/>
      <c r="AL326" s="7"/>
      <c r="AN326">
        <f>YEAR(FH[[#This Row],[Fecha]])</f>
        <v>2018</v>
      </c>
      <c r="AO326">
        <f>MONTH(FH[[#This Row],[Fecha]])</f>
        <v>3</v>
      </c>
      <c r="AP326">
        <f>WEEKNUM(FH[[#This Row],[Fecha]],2)</f>
        <v>9</v>
      </c>
      <c r="AQ326" s="25">
        <v>43160</v>
      </c>
      <c r="AR326" t="s">
        <v>135</v>
      </c>
      <c r="AS326" t="s">
        <v>75</v>
      </c>
      <c r="AT326" t="s">
        <v>128</v>
      </c>
      <c r="AU326">
        <v>30</v>
      </c>
      <c r="AV326">
        <v>144506.47</v>
      </c>
    </row>
    <row r="327" spans="31:48" ht="15.6" x14ac:dyDescent="0.3">
      <c r="AE327">
        <f>YEAR(MH[[#This Row],[Fecha]])</f>
        <v>1900</v>
      </c>
      <c r="AF327">
        <f>MONTH(MH[[#This Row],[Fecha]])</f>
        <v>1</v>
      </c>
      <c r="AG327">
        <f>WEEKNUM(MH[[#This Row],[Fecha]],2)</f>
        <v>1</v>
      </c>
      <c r="AH327" s="6"/>
      <c r="AI327" s="7"/>
      <c r="AJ327" s="7"/>
      <c r="AK327" s="7"/>
      <c r="AL327" s="7"/>
      <c r="AN327">
        <f>YEAR(FH[[#This Row],[Fecha]])</f>
        <v>2020</v>
      </c>
      <c r="AO327">
        <f>MONTH(FH[[#This Row],[Fecha]])</f>
        <v>6</v>
      </c>
      <c r="AP327">
        <f>WEEKNUM(FH[[#This Row],[Fecha]],2)</f>
        <v>23</v>
      </c>
      <c r="AQ327" s="25">
        <v>43983</v>
      </c>
      <c r="AR327" t="s">
        <v>135</v>
      </c>
      <c r="AS327" t="s">
        <v>75</v>
      </c>
      <c r="AT327" t="s">
        <v>128</v>
      </c>
      <c r="AU327">
        <v>24</v>
      </c>
      <c r="AV327">
        <v>4120138.8800000004</v>
      </c>
    </row>
    <row r="328" spans="31:48" ht="15.6" x14ac:dyDescent="0.3">
      <c r="AE328">
        <f>YEAR(MH[[#This Row],[Fecha]])</f>
        <v>1900</v>
      </c>
      <c r="AF328">
        <f>MONTH(MH[[#This Row],[Fecha]])</f>
        <v>1</v>
      </c>
      <c r="AG328">
        <f>WEEKNUM(MH[[#This Row],[Fecha]],2)</f>
        <v>1</v>
      </c>
      <c r="AH328" s="6"/>
      <c r="AI328" s="7"/>
      <c r="AJ328" s="7"/>
      <c r="AK328" s="7"/>
      <c r="AL328" s="7"/>
      <c r="AN328">
        <f>YEAR(FH[[#This Row],[Fecha]])</f>
        <v>2018</v>
      </c>
      <c r="AO328">
        <f>MONTH(FH[[#This Row],[Fecha]])</f>
        <v>3</v>
      </c>
      <c r="AP328">
        <f>WEEKNUM(FH[[#This Row],[Fecha]],2)</f>
        <v>9</v>
      </c>
      <c r="AQ328" s="25">
        <v>43160</v>
      </c>
      <c r="AR328" t="s">
        <v>135</v>
      </c>
      <c r="AS328" t="s">
        <v>76</v>
      </c>
      <c r="AT328" t="s">
        <v>128</v>
      </c>
      <c r="AU328">
        <v>12</v>
      </c>
      <c r="AV328">
        <v>57795.13</v>
      </c>
    </row>
    <row r="329" spans="31:48" ht="15.6" x14ac:dyDescent="0.3">
      <c r="AE329">
        <f>YEAR(MH[[#This Row],[Fecha]])</f>
        <v>1900</v>
      </c>
      <c r="AF329">
        <f>MONTH(MH[[#This Row],[Fecha]])</f>
        <v>1</v>
      </c>
      <c r="AG329">
        <f>WEEKNUM(MH[[#This Row],[Fecha]],2)</f>
        <v>1</v>
      </c>
      <c r="AH329" s="6"/>
      <c r="AI329" s="7"/>
      <c r="AJ329" s="7"/>
      <c r="AK329" s="7"/>
      <c r="AL329" s="7"/>
      <c r="AN329">
        <f>YEAR(FH[[#This Row],[Fecha]])</f>
        <v>2018</v>
      </c>
      <c r="AO329">
        <f>MONTH(FH[[#This Row],[Fecha]])</f>
        <v>4</v>
      </c>
      <c r="AP329">
        <f>WEEKNUM(FH[[#This Row],[Fecha]],2)</f>
        <v>13</v>
      </c>
      <c r="AQ329" s="25">
        <v>43191</v>
      </c>
      <c r="AR329" t="s">
        <v>135</v>
      </c>
      <c r="AS329" t="s">
        <v>76</v>
      </c>
      <c r="AT329" t="s">
        <v>128</v>
      </c>
      <c r="AU329">
        <v>53</v>
      </c>
      <c r="AV329">
        <v>264776.5</v>
      </c>
    </row>
    <row r="330" spans="31:48" ht="15.6" x14ac:dyDescent="0.3">
      <c r="AE330">
        <f>YEAR(MH[[#This Row],[Fecha]])</f>
        <v>1900</v>
      </c>
      <c r="AF330">
        <f>MONTH(MH[[#This Row],[Fecha]])</f>
        <v>1</v>
      </c>
      <c r="AG330">
        <f>WEEKNUM(MH[[#This Row],[Fecha]],2)</f>
        <v>1</v>
      </c>
      <c r="AH330" s="6"/>
      <c r="AI330" s="7"/>
      <c r="AJ330" s="7"/>
      <c r="AK330" s="7"/>
      <c r="AL330" s="7"/>
      <c r="AN330">
        <f>YEAR(FH[[#This Row],[Fecha]])</f>
        <v>2018</v>
      </c>
      <c r="AO330">
        <f>MONTH(FH[[#This Row],[Fecha]])</f>
        <v>5</v>
      </c>
      <c r="AP330">
        <f>WEEKNUM(FH[[#This Row],[Fecha]],2)</f>
        <v>18</v>
      </c>
      <c r="AQ330" s="25">
        <v>43221</v>
      </c>
      <c r="AR330" t="s">
        <v>135</v>
      </c>
      <c r="AS330" t="s">
        <v>76</v>
      </c>
      <c r="AT330" t="s">
        <v>128</v>
      </c>
      <c r="AU330">
        <v>51</v>
      </c>
      <c r="AV330">
        <v>309082.83</v>
      </c>
    </row>
    <row r="331" spans="31:48" ht="15.6" x14ac:dyDescent="0.3">
      <c r="AE331">
        <f>YEAR(MH[[#This Row],[Fecha]])</f>
        <v>1900</v>
      </c>
      <c r="AF331">
        <f>MONTH(MH[[#This Row],[Fecha]])</f>
        <v>1</v>
      </c>
      <c r="AG331">
        <f>WEEKNUM(MH[[#This Row],[Fecha]],2)</f>
        <v>1</v>
      </c>
      <c r="AH331" s="6"/>
      <c r="AI331" s="7"/>
      <c r="AJ331" s="7"/>
      <c r="AK331" s="7"/>
      <c r="AL331" s="7"/>
      <c r="AN331">
        <f>YEAR(FH[[#This Row],[Fecha]])</f>
        <v>2018</v>
      </c>
      <c r="AO331">
        <f>MONTH(FH[[#This Row],[Fecha]])</f>
        <v>6</v>
      </c>
      <c r="AP331">
        <f>WEEKNUM(FH[[#This Row],[Fecha]],2)</f>
        <v>22</v>
      </c>
      <c r="AQ331" s="25">
        <v>43252</v>
      </c>
      <c r="AR331" t="s">
        <v>135</v>
      </c>
      <c r="AS331" t="s">
        <v>76</v>
      </c>
      <c r="AT331" t="s">
        <v>128</v>
      </c>
      <c r="AU331">
        <v>38</v>
      </c>
      <c r="AV331">
        <v>207564.55</v>
      </c>
    </row>
    <row r="332" spans="31:48" ht="15.6" x14ac:dyDescent="0.3">
      <c r="AE332">
        <f>YEAR(MH[[#This Row],[Fecha]])</f>
        <v>1900</v>
      </c>
      <c r="AF332">
        <f>MONTH(MH[[#This Row],[Fecha]])</f>
        <v>1</v>
      </c>
      <c r="AG332">
        <f>WEEKNUM(MH[[#This Row],[Fecha]],2)</f>
        <v>1</v>
      </c>
      <c r="AH332" s="6"/>
      <c r="AI332" s="7"/>
      <c r="AJ332" s="7"/>
      <c r="AK332" s="7"/>
      <c r="AL332" s="7"/>
      <c r="AN332">
        <f>YEAR(FH[[#This Row],[Fecha]])</f>
        <v>2018</v>
      </c>
      <c r="AO332">
        <f>MONTH(FH[[#This Row],[Fecha]])</f>
        <v>7</v>
      </c>
      <c r="AP332">
        <f>WEEKNUM(FH[[#This Row],[Fecha]],2)</f>
        <v>26</v>
      </c>
      <c r="AQ332" s="25">
        <v>43282</v>
      </c>
      <c r="AR332" t="s">
        <v>135</v>
      </c>
      <c r="AS332" t="s">
        <v>76</v>
      </c>
      <c r="AT332" t="s">
        <v>128</v>
      </c>
      <c r="AU332">
        <v>9</v>
      </c>
      <c r="AV332">
        <v>50749.24</v>
      </c>
    </row>
    <row r="333" spans="31:48" ht="15.6" x14ac:dyDescent="0.3">
      <c r="AE333">
        <f>YEAR(MH[[#This Row],[Fecha]])</f>
        <v>1900</v>
      </c>
      <c r="AF333">
        <f>MONTH(MH[[#This Row],[Fecha]])</f>
        <v>1</v>
      </c>
      <c r="AG333">
        <f>WEEKNUM(MH[[#This Row],[Fecha]],2)</f>
        <v>1</v>
      </c>
      <c r="AH333" s="6"/>
      <c r="AI333" s="7"/>
      <c r="AJ333" s="7"/>
      <c r="AK333" s="7"/>
      <c r="AL333" s="7"/>
      <c r="AN333">
        <f>YEAR(FH[[#This Row],[Fecha]])</f>
        <v>2020</v>
      </c>
      <c r="AO333">
        <f>MONTH(FH[[#This Row],[Fecha]])</f>
        <v>6</v>
      </c>
      <c r="AP333">
        <f>WEEKNUM(FH[[#This Row],[Fecha]],2)</f>
        <v>23</v>
      </c>
      <c r="AQ333" s="25">
        <v>43983</v>
      </c>
      <c r="AR333" t="s">
        <v>135</v>
      </c>
      <c r="AS333" t="s">
        <v>76</v>
      </c>
      <c r="AT333" t="s">
        <v>128</v>
      </c>
      <c r="AU333">
        <v>39</v>
      </c>
      <c r="AV333">
        <v>222052.78999999998</v>
      </c>
    </row>
    <row r="334" spans="31:48" ht="15.6" x14ac:dyDescent="0.3">
      <c r="AE334">
        <f>YEAR(MH[[#This Row],[Fecha]])</f>
        <v>1900</v>
      </c>
      <c r="AF334">
        <f>MONTH(MH[[#This Row],[Fecha]])</f>
        <v>1</v>
      </c>
      <c r="AG334">
        <f>WEEKNUM(MH[[#This Row],[Fecha]],2)</f>
        <v>1</v>
      </c>
      <c r="AH334" s="6"/>
      <c r="AI334" s="7"/>
      <c r="AJ334" s="7"/>
      <c r="AK334" s="7"/>
      <c r="AL334" s="7"/>
      <c r="AN334">
        <f>YEAR(FH[[#This Row],[Fecha]])</f>
        <v>2020</v>
      </c>
      <c r="AO334">
        <f>MONTH(FH[[#This Row],[Fecha]])</f>
        <v>7</v>
      </c>
      <c r="AP334">
        <f>WEEKNUM(FH[[#This Row],[Fecha]],2)</f>
        <v>27</v>
      </c>
      <c r="AQ334" s="25">
        <v>44013</v>
      </c>
      <c r="AR334" t="s">
        <v>135</v>
      </c>
      <c r="AS334" t="s">
        <v>76</v>
      </c>
      <c r="AT334" t="s">
        <v>128</v>
      </c>
      <c r="AU334">
        <v>39</v>
      </c>
      <c r="AV334">
        <v>220662</v>
      </c>
    </row>
    <row r="335" spans="31:48" ht="15.6" x14ac:dyDescent="0.3">
      <c r="AE335">
        <f>YEAR(MH[[#This Row],[Fecha]])</f>
        <v>1900</v>
      </c>
      <c r="AF335">
        <f>MONTH(MH[[#This Row],[Fecha]])</f>
        <v>1</v>
      </c>
      <c r="AG335">
        <f>WEEKNUM(MH[[#This Row],[Fecha]],2)</f>
        <v>1</v>
      </c>
      <c r="AH335" s="6"/>
      <c r="AI335" s="7"/>
      <c r="AJ335" s="7"/>
      <c r="AK335" s="7"/>
      <c r="AL335" s="7"/>
      <c r="AN335">
        <f>YEAR(FH[[#This Row],[Fecha]])</f>
        <v>2020</v>
      </c>
      <c r="AO335">
        <f>MONTH(FH[[#This Row],[Fecha]])</f>
        <v>8</v>
      </c>
      <c r="AP335">
        <f>WEEKNUM(FH[[#This Row],[Fecha]],2)</f>
        <v>31</v>
      </c>
      <c r="AQ335" s="25">
        <v>44044</v>
      </c>
      <c r="AR335" t="s">
        <v>135</v>
      </c>
      <c r="AS335" t="s">
        <v>76</v>
      </c>
      <c r="AT335" t="s">
        <v>128</v>
      </c>
      <c r="AU335">
        <v>36</v>
      </c>
      <c r="AV335">
        <v>195542.52</v>
      </c>
    </row>
    <row r="336" spans="31:48" ht="15.6" x14ac:dyDescent="0.3">
      <c r="AE336">
        <f>YEAR(MH[[#This Row],[Fecha]])</f>
        <v>1900</v>
      </c>
      <c r="AF336">
        <f>MONTH(MH[[#This Row],[Fecha]])</f>
        <v>1</v>
      </c>
      <c r="AG336">
        <f>WEEKNUM(MH[[#This Row],[Fecha]],2)</f>
        <v>1</v>
      </c>
      <c r="AH336" s="6"/>
      <c r="AI336" s="7"/>
      <c r="AJ336" s="7"/>
      <c r="AK336" s="7"/>
      <c r="AL336" s="7"/>
      <c r="AN336">
        <f>YEAR(FH[[#This Row],[Fecha]])</f>
        <v>2020</v>
      </c>
      <c r="AO336">
        <f>MONTH(FH[[#This Row],[Fecha]])</f>
        <v>9</v>
      </c>
      <c r="AP336">
        <f>WEEKNUM(FH[[#This Row],[Fecha]],2)</f>
        <v>36</v>
      </c>
      <c r="AQ336" s="25">
        <v>44075</v>
      </c>
      <c r="AR336" t="s">
        <v>135</v>
      </c>
      <c r="AS336" t="s">
        <v>76</v>
      </c>
      <c r="AT336" t="s">
        <v>128</v>
      </c>
      <c r="AU336">
        <v>39</v>
      </c>
      <c r="AV336">
        <v>211506.07</v>
      </c>
    </row>
    <row r="337" spans="31:48" ht="15.6" x14ac:dyDescent="0.3">
      <c r="AE337">
        <f>YEAR(MH[[#This Row],[Fecha]])</f>
        <v>1900</v>
      </c>
      <c r="AF337">
        <f>MONTH(MH[[#This Row],[Fecha]])</f>
        <v>1</v>
      </c>
      <c r="AG337">
        <f>WEEKNUM(MH[[#This Row],[Fecha]],2)</f>
        <v>1</v>
      </c>
      <c r="AH337" s="6"/>
      <c r="AI337" s="7"/>
      <c r="AJ337" s="7"/>
      <c r="AK337" s="7"/>
      <c r="AL337" s="7"/>
      <c r="AN337">
        <f>YEAR(FH[[#This Row],[Fecha]])</f>
        <v>2020</v>
      </c>
      <c r="AO337">
        <f>MONTH(FH[[#This Row],[Fecha]])</f>
        <v>10</v>
      </c>
      <c r="AP337">
        <f>WEEKNUM(FH[[#This Row],[Fecha]],2)</f>
        <v>40</v>
      </c>
      <c r="AQ337" s="25">
        <v>44105</v>
      </c>
      <c r="AR337" t="s">
        <v>135</v>
      </c>
      <c r="AS337" t="s">
        <v>76</v>
      </c>
      <c r="AT337" t="s">
        <v>128</v>
      </c>
      <c r="AU337">
        <v>10</v>
      </c>
      <c r="AV337">
        <v>58407.87</v>
      </c>
    </row>
    <row r="338" spans="31:48" ht="15.6" x14ac:dyDescent="0.3">
      <c r="AE338">
        <f>YEAR(MH[[#This Row],[Fecha]])</f>
        <v>1900</v>
      </c>
      <c r="AF338">
        <f>MONTH(MH[[#This Row],[Fecha]])</f>
        <v>1</v>
      </c>
      <c r="AG338">
        <f>WEEKNUM(MH[[#This Row],[Fecha]],2)</f>
        <v>1</v>
      </c>
      <c r="AH338" s="6"/>
      <c r="AI338" s="7"/>
      <c r="AJ338" s="7"/>
      <c r="AK338" s="7"/>
      <c r="AL338" s="7"/>
      <c r="AN338">
        <f>YEAR(FH[[#This Row],[Fecha]])</f>
        <v>2018</v>
      </c>
      <c r="AO338">
        <f>MONTH(FH[[#This Row],[Fecha]])</f>
        <v>6</v>
      </c>
      <c r="AP338">
        <f>WEEKNUM(FH[[#This Row],[Fecha]],2)</f>
        <v>22</v>
      </c>
      <c r="AQ338" s="25">
        <v>43252</v>
      </c>
      <c r="AR338" t="s">
        <v>135</v>
      </c>
      <c r="AS338" t="s">
        <v>77</v>
      </c>
      <c r="AT338" t="s">
        <v>128</v>
      </c>
      <c r="AU338">
        <v>6</v>
      </c>
      <c r="AV338">
        <v>33615.279999999999</v>
      </c>
    </row>
    <row r="339" spans="31:48" ht="15.6" x14ac:dyDescent="0.3">
      <c r="AE339">
        <f>YEAR(MH[[#This Row],[Fecha]])</f>
        <v>1900</v>
      </c>
      <c r="AF339">
        <f>MONTH(MH[[#This Row],[Fecha]])</f>
        <v>1</v>
      </c>
      <c r="AG339">
        <f>WEEKNUM(MH[[#This Row],[Fecha]],2)</f>
        <v>1</v>
      </c>
      <c r="AH339" s="6"/>
      <c r="AI339" s="7"/>
      <c r="AJ339" s="7"/>
      <c r="AK339" s="7"/>
      <c r="AL339" s="7"/>
      <c r="AN339">
        <f>YEAR(FH[[#This Row],[Fecha]])</f>
        <v>2018</v>
      </c>
      <c r="AO339">
        <f>MONTH(FH[[#This Row],[Fecha]])</f>
        <v>7</v>
      </c>
      <c r="AP339">
        <f>WEEKNUM(FH[[#This Row],[Fecha]],2)</f>
        <v>26</v>
      </c>
      <c r="AQ339" s="25">
        <v>43282</v>
      </c>
      <c r="AR339" t="s">
        <v>135</v>
      </c>
      <c r="AS339" t="s">
        <v>77</v>
      </c>
      <c r="AT339" t="s">
        <v>128</v>
      </c>
      <c r="AU339">
        <v>41</v>
      </c>
      <c r="AV339">
        <v>233275.16999999998</v>
      </c>
    </row>
    <row r="340" spans="31:48" ht="15.6" x14ac:dyDescent="0.3">
      <c r="AE340">
        <f>YEAR(MH[[#This Row],[Fecha]])</f>
        <v>1900</v>
      </c>
      <c r="AF340">
        <f>MONTH(MH[[#This Row],[Fecha]])</f>
        <v>1</v>
      </c>
      <c r="AG340">
        <f>WEEKNUM(MH[[#This Row],[Fecha]],2)</f>
        <v>1</v>
      </c>
      <c r="AH340" s="6"/>
      <c r="AI340" s="7"/>
      <c r="AJ340" s="7"/>
      <c r="AK340" s="7"/>
      <c r="AL340" s="7"/>
      <c r="AN340">
        <f>YEAR(FH[[#This Row],[Fecha]])</f>
        <v>2018</v>
      </c>
      <c r="AO340">
        <f>MONTH(FH[[#This Row],[Fecha]])</f>
        <v>8</v>
      </c>
      <c r="AP340">
        <f>WEEKNUM(FH[[#This Row],[Fecha]],2)</f>
        <v>31</v>
      </c>
      <c r="AQ340" s="25">
        <v>43313</v>
      </c>
      <c r="AR340" t="s">
        <v>135</v>
      </c>
      <c r="AS340" t="s">
        <v>77</v>
      </c>
      <c r="AT340" t="s">
        <v>128</v>
      </c>
      <c r="AU340">
        <v>45</v>
      </c>
      <c r="AV340">
        <v>255683.64</v>
      </c>
    </row>
    <row r="341" spans="31:48" ht="15.6" x14ac:dyDescent="0.3">
      <c r="AE341">
        <f>YEAR(MH[[#This Row],[Fecha]])</f>
        <v>1900</v>
      </c>
      <c r="AF341">
        <f>MONTH(MH[[#This Row],[Fecha]])</f>
        <v>1</v>
      </c>
      <c r="AG341">
        <f>WEEKNUM(MH[[#This Row],[Fecha]],2)</f>
        <v>1</v>
      </c>
      <c r="AH341" s="6"/>
      <c r="AI341" s="7"/>
      <c r="AJ341" s="7"/>
      <c r="AK341" s="7"/>
      <c r="AL341" s="7"/>
      <c r="AN341">
        <f>YEAR(FH[[#This Row],[Fecha]])</f>
        <v>2018</v>
      </c>
      <c r="AO341">
        <f>MONTH(FH[[#This Row],[Fecha]])</f>
        <v>9</v>
      </c>
      <c r="AP341">
        <f>WEEKNUM(FH[[#This Row],[Fecha]],2)</f>
        <v>35</v>
      </c>
      <c r="AQ341" s="25">
        <v>43344</v>
      </c>
      <c r="AR341" t="s">
        <v>135</v>
      </c>
      <c r="AS341" t="s">
        <v>77</v>
      </c>
      <c r="AT341" t="s">
        <v>128</v>
      </c>
      <c r="AU341">
        <v>47</v>
      </c>
      <c r="AV341">
        <v>255917.25</v>
      </c>
    </row>
    <row r="342" spans="31:48" ht="15.6" x14ac:dyDescent="0.3">
      <c r="AE342">
        <f>YEAR(MH[[#This Row],[Fecha]])</f>
        <v>1900</v>
      </c>
      <c r="AF342">
        <f>MONTH(MH[[#This Row],[Fecha]])</f>
        <v>1</v>
      </c>
      <c r="AG342">
        <f>WEEKNUM(MH[[#This Row],[Fecha]],2)</f>
        <v>1</v>
      </c>
      <c r="AH342" s="6"/>
      <c r="AI342" s="7"/>
      <c r="AJ342" s="7"/>
      <c r="AK342" s="7"/>
      <c r="AL342" s="7"/>
      <c r="AN342">
        <f>YEAR(FH[[#This Row],[Fecha]])</f>
        <v>2018</v>
      </c>
      <c r="AO342">
        <f>MONTH(FH[[#This Row],[Fecha]])</f>
        <v>10</v>
      </c>
      <c r="AP342">
        <f>WEEKNUM(FH[[#This Row],[Fecha]],2)</f>
        <v>40</v>
      </c>
      <c r="AQ342" s="25">
        <v>43374</v>
      </c>
      <c r="AR342" t="s">
        <v>135</v>
      </c>
      <c r="AS342" t="s">
        <v>77</v>
      </c>
      <c r="AT342" t="s">
        <v>128</v>
      </c>
      <c r="AU342">
        <v>17</v>
      </c>
      <c r="AV342">
        <v>82457.5</v>
      </c>
    </row>
    <row r="343" spans="31:48" ht="15.6" x14ac:dyDescent="0.3">
      <c r="AE343">
        <f>YEAR(MH[[#This Row],[Fecha]])</f>
        <v>1900</v>
      </c>
      <c r="AF343">
        <f>MONTH(MH[[#This Row],[Fecha]])</f>
        <v>1</v>
      </c>
      <c r="AG343">
        <f>WEEKNUM(MH[[#This Row],[Fecha]],2)</f>
        <v>1</v>
      </c>
      <c r="AH343" s="6"/>
      <c r="AI343" s="7"/>
      <c r="AJ343" s="7"/>
      <c r="AK343" s="7"/>
      <c r="AL343" s="7"/>
      <c r="AN343">
        <f>YEAR(FH[[#This Row],[Fecha]])</f>
        <v>2019</v>
      </c>
      <c r="AO343">
        <f>MONTH(FH[[#This Row],[Fecha]])</f>
        <v>3</v>
      </c>
      <c r="AP343">
        <f>WEEKNUM(FH[[#This Row],[Fecha]],2)</f>
        <v>9</v>
      </c>
      <c r="AQ343" s="25">
        <v>43525</v>
      </c>
      <c r="AR343" t="s">
        <v>135</v>
      </c>
      <c r="AS343" t="s">
        <v>74</v>
      </c>
      <c r="AT343" t="s">
        <v>128</v>
      </c>
      <c r="AU343">
        <v>12</v>
      </c>
      <c r="AV343">
        <v>60794.98</v>
      </c>
    </row>
    <row r="344" spans="31:48" ht="15.6" x14ac:dyDescent="0.3">
      <c r="AE344">
        <f>YEAR(MH[[#This Row],[Fecha]])</f>
        <v>1900</v>
      </c>
      <c r="AF344">
        <f>MONTH(MH[[#This Row],[Fecha]])</f>
        <v>1</v>
      </c>
      <c r="AG344">
        <f>WEEKNUM(MH[[#This Row],[Fecha]],2)</f>
        <v>1</v>
      </c>
      <c r="AH344" s="6"/>
      <c r="AI344" s="7"/>
      <c r="AJ344" s="7"/>
      <c r="AK344" s="7"/>
      <c r="AL344" s="7"/>
      <c r="AN344">
        <f>YEAR(FH[[#This Row],[Fecha]])</f>
        <v>2020</v>
      </c>
      <c r="AO344">
        <f>MONTH(FH[[#This Row],[Fecha]])</f>
        <v>11</v>
      </c>
      <c r="AP344">
        <f>WEEKNUM(FH[[#This Row],[Fecha]],2)</f>
        <v>44</v>
      </c>
      <c r="AQ344" s="25">
        <v>44136</v>
      </c>
      <c r="AR344" t="s">
        <v>135</v>
      </c>
      <c r="AS344" t="s">
        <v>74</v>
      </c>
      <c r="AT344" t="s">
        <v>128</v>
      </c>
      <c r="AU344">
        <v>6</v>
      </c>
      <c r="AV344">
        <v>37217.78</v>
      </c>
    </row>
    <row r="345" spans="31:48" ht="15.6" x14ac:dyDescent="0.3">
      <c r="AE345">
        <f>YEAR(MH[[#This Row],[Fecha]])</f>
        <v>1900</v>
      </c>
      <c r="AF345">
        <f>MONTH(MH[[#This Row],[Fecha]])</f>
        <v>1</v>
      </c>
      <c r="AG345">
        <f>WEEKNUM(MH[[#This Row],[Fecha]],2)</f>
        <v>1</v>
      </c>
      <c r="AH345" s="6"/>
      <c r="AI345" s="7"/>
      <c r="AJ345" s="7"/>
      <c r="AK345" s="7"/>
      <c r="AL345" s="7"/>
      <c r="AN345">
        <f>YEAR(FH[[#This Row],[Fecha]])</f>
        <v>2020</v>
      </c>
      <c r="AO345">
        <f>MONTH(FH[[#This Row],[Fecha]])</f>
        <v>12</v>
      </c>
      <c r="AP345">
        <f>WEEKNUM(FH[[#This Row],[Fecha]],2)</f>
        <v>49</v>
      </c>
      <c r="AQ345" s="25">
        <v>44166</v>
      </c>
      <c r="AR345" t="s">
        <v>135</v>
      </c>
      <c r="AS345" t="s">
        <v>74</v>
      </c>
      <c r="AT345" t="s">
        <v>128</v>
      </c>
      <c r="AU345">
        <v>51</v>
      </c>
      <c r="AV345">
        <v>324639.34999999998</v>
      </c>
    </row>
    <row r="346" spans="31:48" ht="15.6" x14ac:dyDescent="0.3">
      <c r="AE346">
        <f>YEAR(MH[[#This Row],[Fecha]])</f>
        <v>1900</v>
      </c>
      <c r="AF346">
        <f>MONTH(MH[[#This Row],[Fecha]])</f>
        <v>1</v>
      </c>
      <c r="AG346">
        <f>WEEKNUM(MH[[#This Row],[Fecha]],2)</f>
        <v>1</v>
      </c>
      <c r="AH346" s="6"/>
      <c r="AI346" s="7"/>
      <c r="AJ346" s="7"/>
      <c r="AK346" s="7"/>
      <c r="AL346" s="7"/>
      <c r="AN346">
        <f>YEAR(FH[[#This Row],[Fecha]])</f>
        <v>2018</v>
      </c>
      <c r="AO346">
        <f>MONTH(FH[[#This Row],[Fecha]])</f>
        <v>1</v>
      </c>
      <c r="AP346">
        <f>WEEKNUM(FH[[#This Row],[Fecha]],2)</f>
        <v>1</v>
      </c>
      <c r="AQ346" s="25">
        <v>43101</v>
      </c>
      <c r="AR346" t="s">
        <v>135</v>
      </c>
      <c r="AS346" t="s">
        <v>78</v>
      </c>
      <c r="AT346" t="s">
        <v>128</v>
      </c>
      <c r="AU346">
        <v>7</v>
      </c>
      <c r="AV346">
        <v>33459.69</v>
      </c>
    </row>
    <row r="347" spans="31:48" ht="15.6" x14ac:dyDescent="0.3">
      <c r="AE347">
        <f>YEAR(MH[[#This Row],[Fecha]])</f>
        <v>1900</v>
      </c>
      <c r="AF347">
        <f>MONTH(MH[[#This Row],[Fecha]])</f>
        <v>1</v>
      </c>
      <c r="AG347">
        <f>WEEKNUM(MH[[#This Row],[Fecha]],2)</f>
        <v>1</v>
      </c>
      <c r="AH347" s="6"/>
      <c r="AI347" s="7"/>
      <c r="AJ347" s="7"/>
      <c r="AK347" s="7"/>
      <c r="AL347" s="7"/>
      <c r="AN347">
        <f>YEAR(FH[[#This Row],[Fecha]])</f>
        <v>2018</v>
      </c>
      <c r="AO347">
        <f>MONTH(FH[[#This Row],[Fecha]])</f>
        <v>2</v>
      </c>
      <c r="AP347">
        <f>WEEKNUM(FH[[#This Row],[Fecha]],2)</f>
        <v>5</v>
      </c>
      <c r="AQ347" s="25">
        <v>43132</v>
      </c>
      <c r="AR347" t="s">
        <v>135</v>
      </c>
      <c r="AS347" t="s">
        <v>78</v>
      </c>
      <c r="AT347" t="s">
        <v>128</v>
      </c>
      <c r="AU347">
        <v>10</v>
      </c>
      <c r="AV347">
        <v>46708.47</v>
      </c>
    </row>
    <row r="348" spans="31:48" ht="15.6" x14ac:dyDescent="0.3">
      <c r="AE348">
        <f>YEAR(MH[[#This Row],[Fecha]])</f>
        <v>1900</v>
      </c>
      <c r="AF348">
        <f>MONTH(MH[[#This Row],[Fecha]])</f>
        <v>1</v>
      </c>
      <c r="AG348">
        <f>WEEKNUM(MH[[#This Row],[Fecha]],2)</f>
        <v>1</v>
      </c>
      <c r="AH348" s="6"/>
      <c r="AI348" s="7"/>
      <c r="AJ348" s="7"/>
      <c r="AK348" s="7"/>
      <c r="AL348" s="7"/>
      <c r="AN348">
        <f>YEAR(FH[[#This Row],[Fecha]])</f>
        <v>2019</v>
      </c>
      <c r="AO348">
        <f>MONTH(FH[[#This Row],[Fecha]])</f>
        <v>11</v>
      </c>
      <c r="AP348">
        <f>WEEKNUM(FH[[#This Row],[Fecha]],2)</f>
        <v>44</v>
      </c>
      <c r="AQ348" s="25">
        <v>43770</v>
      </c>
      <c r="AR348" t="s">
        <v>135</v>
      </c>
      <c r="AS348" t="s">
        <v>78</v>
      </c>
      <c r="AT348" t="s">
        <v>128</v>
      </c>
      <c r="AU348">
        <v>4</v>
      </c>
      <c r="AV348">
        <v>19070.07</v>
      </c>
    </row>
    <row r="349" spans="31:48" ht="15.6" x14ac:dyDescent="0.3">
      <c r="AE349">
        <f>YEAR(MH[[#This Row],[Fecha]])</f>
        <v>1900</v>
      </c>
      <c r="AF349">
        <f>MONTH(MH[[#This Row],[Fecha]])</f>
        <v>1</v>
      </c>
      <c r="AG349">
        <f>WEEKNUM(MH[[#This Row],[Fecha]],2)</f>
        <v>1</v>
      </c>
      <c r="AH349" s="6"/>
      <c r="AI349" s="7"/>
      <c r="AJ349" s="7"/>
      <c r="AK349" s="7"/>
      <c r="AL349" s="7"/>
      <c r="AN349">
        <f>YEAR(FH[[#This Row],[Fecha]])</f>
        <v>2019</v>
      </c>
      <c r="AO349">
        <f>MONTH(FH[[#This Row],[Fecha]])</f>
        <v>12</v>
      </c>
      <c r="AP349">
        <f>WEEKNUM(FH[[#This Row],[Fecha]],2)</f>
        <v>48</v>
      </c>
      <c r="AQ349" s="25">
        <v>43800</v>
      </c>
      <c r="AR349" t="s">
        <v>135</v>
      </c>
      <c r="AS349" t="s">
        <v>78</v>
      </c>
      <c r="AT349" t="s">
        <v>128</v>
      </c>
      <c r="AU349">
        <v>12</v>
      </c>
      <c r="AV349">
        <v>55641.11</v>
      </c>
    </row>
    <row r="350" spans="31:48" ht="15.6" x14ac:dyDescent="0.3">
      <c r="AE350">
        <f>YEAR(MH[[#This Row],[Fecha]])</f>
        <v>1900</v>
      </c>
      <c r="AF350">
        <f>MONTH(MH[[#This Row],[Fecha]])</f>
        <v>1</v>
      </c>
      <c r="AG350">
        <f>WEEKNUM(MH[[#This Row],[Fecha]],2)</f>
        <v>1</v>
      </c>
      <c r="AH350" s="6"/>
      <c r="AI350" s="7"/>
      <c r="AJ350" s="7"/>
      <c r="AK350" s="7"/>
      <c r="AL350" s="7"/>
      <c r="AN350">
        <f>YEAR(FH[[#This Row],[Fecha]])</f>
        <v>2020</v>
      </c>
      <c r="AO350">
        <f>MONTH(FH[[#This Row],[Fecha]])</f>
        <v>1</v>
      </c>
      <c r="AP350">
        <f>WEEKNUM(FH[[#This Row],[Fecha]],2)</f>
        <v>1</v>
      </c>
      <c r="AQ350" s="25">
        <v>43831</v>
      </c>
      <c r="AR350" t="s">
        <v>135</v>
      </c>
      <c r="AS350" t="s">
        <v>78</v>
      </c>
      <c r="AT350" t="s">
        <v>128</v>
      </c>
      <c r="AU350">
        <v>20</v>
      </c>
      <c r="AV350">
        <v>95330.28</v>
      </c>
    </row>
    <row r="351" spans="31:48" ht="15.6" x14ac:dyDescent="0.3">
      <c r="AE351">
        <f>YEAR(MH[[#This Row],[Fecha]])</f>
        <v>1900</v>
      </c>
      <c r="AF351">
        <f>MONTH(MH[[#This Row],[Fecha]])</f>
        <v>1</v>
      </c>
      <c r="AG351">
        <f>WEEKNUM(MH[[#This Row],[Fecha]],2)</f>
        <v>1</v>
      </c>
      <c r="AH351" s="6"/>
      <c r="AI351" s="7"/>
      <c r="AJ351" s="7"/>
      <c r="AK351" s="7"/>
      <c r="AL351" s="7"/>
      <c r="AN351">
        <f>YEAR(FH[[#This Row],[Fecha]])</f>
        <v>2020</v>
      </c>
      <c r="AO351">
        <f>MONTH(FH[[#This Row],[Fecha]])</f>
        <v>2</v>
      </c>
      <c r="AP351">
        <f>WEEKNUM(FH[[#This Row],[Fecha]],2)</f>
        <v>5</v>
      </c>
      <c r="AQ351" s="25">
        <v>43862</v>
      </c>
      <c r="AR351" t="s">
        <v>135</v>
      </c>
      <c r="AS351" t="s">
        <v>78</v>
      </c>
      <c r="AT351" t="s">
        <v>128</v>
      </c>
      <c r="AU351">
        <v>16</v>
      </c>
      <c r="AV351">
        <v>75499.990000000005</v>
      </c>
    </row>
    <row r="352" spans="31:48" ht="15.6" x14ac:dyDescent="0.3">
      <c r="AE352">
        <f>YEAR(MH[[#This Row],[Fecha]])</f>
        <v>1900</v>
      </c>
      <c r="AF352">
        <f>MONTH(MH[[#This Row],[Fecha]])</f>
        <v>1</v>
      </c>
      <c r="AG352">
        <f>WEEKNUM(MH[[#This Row],[Fecha]],2)</f>
        <v>1</v>
      </c>
      <c r="AH352" s="6"/>
      <c r="AI352" s="7"/>
      <c r="AJ352" s="7"/>
      <c r="AK352" s="7"/>
      <c r="AL352" s="7"/>
      <c r="AN352">
        <f>YEAR(FH[[#This Row],[Fecha]])</f>
        <v>2020</v>
      </c>
      <c r="AO352">
        <f>MONTH(FH[[#This Row],[Fecha]])</f>
        <v>3</v>
      </c>
      <c r="AP352">
        <f>WEEKNUM(FH[[#This Row],[Fecha]],2)</f>
        <v>9</v>
      </c>
      <c r="AQ352" s="25">
        <v>43891</v>
      </c>
      <c r="AR352" t="s">
        <v>135</v>
      </c>
      <c r="AS352" t="s">
        <v>78</v>
      </c>
      <c r="AT352" t="s">
        <v>128</v>
      </c>
      <c r="AU352">
        <v>12</v>
      </c>
      <c r="AV352">
        <v>63178.22</v>
      </c>
    </row>
    <row r="353" spans="31:48" ht="15.6" x14ac:dyDescent="0.3">
      <c r="AE353">
        <f>YEAR(MH[[#This Row],[Fecha]])</f>
        <v>1900</v>
      </c>
      <c r="AF353">
        <f>MONTH(MH[[#This Row],[Fecha]])</f>
        <v>1</v>
      </c>
      <c r="AG353">
        <f>WEEKNUM(MH[[#This Row],[Fecha]],2)</f>
        <v>1</v>
      </c>
      <c r="AH353" s="6"/>
      <c r="AI353" s="7"/>
      <c r="AJ353" s="7"/>
      <c r="AK353" s="7"/>
      <c r="AL353" s="7"/>
      <c r="AN353">
        <f>YEAR(FH[[#This Row],[Fecha]])</f>
        <v>2020</v>
      </c>
      <c r="AO353">
        <f>MONTH(FH[[#This Row],[Fecha]])</f>
        <v>4</v>
      </c>
      <c r="AP353">
        <f>WEEKNUM(FH[[#This Row],[Fecha]],2)</f>
        <v>14</v>
      </c>
      <c r="AQ353" s="25">
        <v>43922</v>
      </c>
      <c r="AR353" t="s">
        <v>135</v>
      </c>
      <c r="AS353" t="s">
        <v>78</v>
      </c>
      <c r="AT353" t="s">
        <v>128</v>
      </c>
      <c r="AU353">
        <v>16</v>
      </c>
      <c r="AV353">
        <v>74555.939999999988</v>
      </c>
    </row>
    <row r="354" spans="31:48" ht="15.6" x14ac:dyDescent="0.3">
      <c r="AE354">
        <f>YEAR(MH[[#This Row],[Fecha]])</f>
        <v>1900</v>
      </c>
      <c r="AF354">
        <f>MONTH(MH[[#This Row],[Fecha]])</f>
        <v>1</v>
      </c>
      <c r="AG354">
        <f>WEEKNUM(MH[[#This Row],[Fecha]],2)</f>
        <v>1</v>
      </c>
      <c r="AH354" s="6"/>
      <c r="AI354" s="7"/>
      <c r="AJ354" s="7"/>
      <c r="AK354" s="7"/>
      <c r="AL354" s="7"/>
      <c r="AN354">
        <f>YEAR(FH[[#This Row],[Fecha]])</f>
        <v>2020</v>
      </c>
      <c r="AO354">
        <f>MONTH(FH[[#This Row],[Fecha]])</f>
        <v>5</v>
      </c>
      <c r="AP354">
        <f>WEEKNUM(FH[[#This Row],[Fecha]],2)</f>
        <v>18</v>
      </c>
      <c r="AQ354" s="25">
        <v>43952</v>
      </c>
      <c r="AR354" t="s">
        <v>135</v>
      </c>
      <c r="AS354" t="s">
        <v>78</v>
      </c>
      <c r="AT354" t="s">
        <v>128</v>
      </c>
      <c r="AU354">
        <v>16</v>
      </c>
      <c r="AV354">
        <v>85130.42</v>
      </c>
    </row>
    <row r="355" spans="31:48" ht="15.6" x14ac:dyDescent="0.3">
      <c r="AE355">
        <f>YEAR(MH[[#This Row],[Fecha]])</f>
        <v>1900</v>
      </c>
      <c r="AF355">
        <f>MONTH(MH[[#This Row],[Fecha]])</f>
        <v>1</v>
      </c>
      <c r="AG355">
        <f>WEEKNUM(MH[[#This Row],[Fecha]],2)</f>
        <v>1</v>
      </c>
      <c r="AH355" s="6"/>
      <c r="AI355" s="7"/>
      <c r="AJ355" s="7"/>
      <c r="AK355" s="7"/>
      <c r="AL355" s="7"/>
      <c r="AN355">
        <f>YEAR(FH[[#This Row],[Fecha]])</f>
        <v>2020</v>
      </c>
      <c r="AO355">
        <f>MONTH(FH[[#This Row],[Fecha]])</f>
        <v>6</v>
      </c>
      <c r="AP355">
        <f>WEEKNUM(FH[[#This Row],[Fecha]],2)</f>
        <v>23</v>
      </c>
      <c r="AQ355" s="25">
        <v>43983</v>
      </c>
      <c r="AR355" t="s">
        <v>135</v>
      </c>
      <c r="AS355" t="s">
        <v>78</v>
      </c>
      <c r="AT355" t="s">
        <v>128</v>
      </c>
      <c r="AU355">
        <v>4</v>
      </c>
      <c r="AV355">
        <v>21177.78</v>
      </c>
    </row>
    <row r="356" spans="31:48" ht="15.6" x14ac:dyDescent="0.3">
      <c r="AE356">
        <f>YEAR(MH[[#This Row],[Fecha]])</f>
        <v>1900</v>
      </c>
      <c r="AF356">
        <f>MONTH(MH[[#This Row],[Fecha]])</f>
        <v>1</v>
      </c>
      <c r="AG356">
        <f>WEEKNUM(MH[[#This Row],[Fecha]],2)</f>
        <v>1</v>
      </c>
      <c r="AH356" s="6"/>
      <c r="AI356" s="7"/>
      <c r="AJ356" s="7"/>
      <c r="AK356" s="7"/>
      <c r="AL356" s="7"/>
      <c r="AN356">
        <f>YEAR(FH[[#This Row],[Fecha]])</f>
        <v>2018</v>
      </c>
      <c r="AO356">
        <f>MONTH(FH[[#This Row],[Fecha]])</f>
        <v>3</v>
      </c>
      <c r="AP356">
        <f>WEEKNUM(FH[[#This Row],[Fecha]],2)</f>
        <v>9</v>
      </c>
      <c r="AQ356" s="25">
        <v>43160</v>
      </c>
      <c r="AR356" t="s">
        <v>136</v>
      </c>
      <c r="AS356" t="s">
        <v>74</v>
      </c>
      <c r="AT356" t="s">
        <v>128</v>
      </c>
      <c r="AU356">
        <v>16</v>
      </c>
      <c r="AV356">
        <v>85445.1</v>
      </c>
    </row>
    <row r="357" spans="31:48" ht="15.6" x14ac:dyDescent="0.3">
      <c r="AE357">
        <f>YEAR(MH[[#This Row],[Fecha]])</f>
        <v>1900</v>
      </c>
      <c r="AF357">
        <f>MONTH(MH[[#This Row],[Fecha]])</f>
        <v>1</v>
      </c>
      <c r="AG357">
        <f>WEEKNUM(MH[[#This Row],[Fecha]],2)</f>
        <v>1</v>
      </c>
      <c r="AH357" s="6"/>
      <c r="AI357" s="7"/>
      <c r="AJ357" s="7"/>
      <c r="AK357" s="7"/>
      <c r="AL357" s="7"/>
      <c r="AN357">
        <f>YEAR(FH[[#This Row],[Fecha]])</f>
        <v>2018</v>
      </c>
      <c r="AO357">
        <f>MONTH(FH[[#This Row],[Fecha]])</f>
        <v>4</v>
      </c>
      <c r="AP357">
        <f>WEEKNUM(FH[[#This Row],[Fecha]],2)</f>
        <v>13</v>
      </c>
      <c r="AQ357" s="25">
        <v>43191</v>
      </c>
      <c r="AR357" t="s">
        <v>136</v>
      </c>
      <c r="AS357" t="s">
        <v>74</v>
      </c>
      <c r="AT357" t="s">
        <v>128</v>
      </c>
      <c r="AU357">
        <v>10</v>
      </c>
      <c r="AV357">
        <v>59203.97</v>
      </c>
    </row>
    <row r="358" spans="31:48" ht="15.6" x14ac:dyDescent="0.3">
      <c r="AE358">
        <f>YEAR(MH[[#This Row],[Fecha]])</f>
        <v>1900</v>
      </c>
      <c r="AF358">
        <f>MONTH(MH[[#This Row],[Fecha]])</f>
        <v>1</v>
      </c>
      <c r="AG358">
        <f>WEEKNUM(MH[[#This Row],[Fecha]],2)</f>
        <v>1</v>
      </c>
      <c r="AH358" s="6"/>
      <c r="AI358" s="7"/>
      <c r="AJ358" s="7"/>
      <c r="AK358" s="7"/>
      <c r="AL358" s="7"/>
      <c r="AN358">
        <f>YEAR(FH[[#This Row],[Fecha]])</f>
        <v>2018</v>
      </c>
      <c r="AO358">
        <f>MONTH(FH[[#This Row],[Fecha]])</f>
        <v>5</v>
      </c>
      <c r="AP358">
        <f>WEEKNUM(FH[[#This Row],[Fecha]],2)</f>
        <v>18</v>
      </c>
      <c r="AQ358" s="25">
        <v>43221</v>
      </c>
      <c r="AR358" t="s">
        <v>136</v>
      </c>
      <c r="AS358" t="s">
        <v>74</v>
      </c>
      <c r="AT358" t="s">
        <v>128</v>
      </c>
      <c r="AU358">
        <v>18</v>
      </c>
      <c r="AV358">
        <v>107018.16</v>
      </c>
    </row>
    <row r="359" spans="31:48" ht="15.6" x14ac:dyDescent="0.3">
      <c r="AE359">
        <f>YEAR(MH[[#This Row],[Fecha]])</f>
        <v>1900</v>
      </c>
      <c r="AF359">
        <f>MONTH(MH[[#This Row],[Fecha]])</f>
        <v>1</v>
      </c>
      <c r="AG359">
        <f>WEEKNUM(MH[[#This Row],[Fecha]],2)</f>
        <v>1</v>
      </c>
      <c r="AH359" s="6"/>
      <c r="AI359" s="7"/>
      <c r="AJ359" s="7"/>
      <c r="AK359" s="7"/>
      <c r="AL359" s="7"/>
      <c r="AN359">
        <f>YEAR(FH[[#This Row],[Fecha]])</f>
        <v>2018</v>
      </c>
      <c r="AO359">
        <f>MONTH(FH[[#This Row],[Fecha]])</f>
        <v>2</v>
      </c>
      <c r="AP359">
        <f>WEEKNUM(FH[[#This Row],[Fecha]],2)</f>
        <v>5</v>
      </c>
      <c r="AQ359" s="25">
        <v>43132</v>
      </c>
      <c r="AR359" t="s">
        <v>137</v>
      </c>
      <c r="AS359" t="s">
        <v>74</v>
      </c>
      <c r="AT359" t="s">
        <v>128</v>
      </c>
      <c r="AU359">
        <v>19</v>
      </c>
      <c r="AV359">
        <v>97198.37</v>
      </c>
    </row>
    <row r="360" spans="31:48" ht="15.6" x14ac:dyDescent="0.3">
      <c r="AE360">
        <f>YEAR(MH[[#This Row],[Fecha]])</f>
        <v>1900</v>
      </c>
      <c r="AF360">
        <f>MONTH(MH[[#This Row],[Fecha]])</f>
        <v>1</v>
      </c>
      <c r="AG360">
        <f>WEEKNUM(MH[[#This Row],[Fecha]],2)</f>
        <v>1</v>
      </c>
      <c r="AH360" s="6"/>
      <c r="AI360" s="7"/>
      <c r="AJ360" s="7"/>
      <c r="AK360" s="7"/>
      <c r="AL360" s="7"/>
      <c r="AN360">
        <f>YEAR(FH[[#This Row],[Fecha]])</f>
        <v>2018</v>
      </c>
      <c r="AO360">
        <f>MONTH(FH[[#This Row],[Fecha]])</f>
        <v>3</v>
      </c>
      <c r="AP360">
        <f>WEEKNUM(FH[[#This Row],[Fecha]],2)</f>
        <v>9</v>
      </c>
      <c r="AQ360" s="25">
        <v>43160</v>
      </c>
      <c r="AR360" t="s">
        <v>137</v>
      </c>
      <c r="AS360" t="s">
        <v>74</v>
      </c>
      <c r="AT360" t="s">
        <v>128</v>
      </c>
      <c r="AU360">
        <v>14</v>
      </c>
      <c r="AV360">
        <v>73535.12</v>
      </c>
    </row>
    <row r="361" spans="31:48" ht="15.6" x14ac:dyDescent="0.3">
      <c r="AE361">
        <f>YEAR(MH[[#This Row],[Fecha]])</f>
        <v>1900</v>
      </c>
      <c r="AF361">
        <f>MONTH(MH[[#This Row],[Fecha]])</f>
        <v>1</v>
      </c>
      <c r="AG361">
        <f>WEEKNUM(MH[[#This Row],[Fecha]],2)</f>
        <v>1</v>
      </c>
      <c r="AH361" s="6"/>
      <c r="AI361" s="7"/>
      <c r="AJ361" s="7"/>
      <c r="AK361" s="7"/>
      <c r="AL361" s="7"/>
      <c r="AN361">
        <f>YEAR(FH[[#This Row],[Fecha]])</f>
        <v>2018</v>
      </c>
      <c r="AO361">
        <f>MONTH(FH[[#This Row],[Fecha]])</f>
        <v>4</v>
      </c>
      <c r="AP361">
        <f>WEEKNUM(FH[[#This Row],[Fecha]],2)</f>
        <v>13</v>
      </c>
      <c r="AQ361" s="25">
        <v>43191</v>
      </c>
      <c r="AR361" t="s">
        <v>137</v>
      </c>
      <c r="AS361" t="s">
        <v>74</v>
      </c>
      <c r="AT361" t="s">
        <v>128</v>
      </c>
      <c r="AU361">
        <v>34</v>
      </c>
      <c r="AV361">
        <v>185300.2</v>
      </c>
    </row>
    <row r="362" spans="31:48" ht="15.6" x14ac:dyDescent="0.3">
      <c r="AE362">
        <f>YEAR(MH[[#This Row],[Fecha]])</f>
        <v>1900</v>
      </c>
      <c r="AF362">
        <f>MONTH(MH[[#This Row],[Fecha]])</f>
        <v>1</v>
      </c>
      <c r="AG362">
        <f>WEEKNUM(MH[[#This Row],[Fecha]],2)</f>
        <v>1</v>
      </c>
      <c r="AH362" s="6"/>
      <c r="AI362" s="7"/>
      <c r="AJ362" s="7"/>
      <c r="AK362" s="7"/>
      <c r="AL362" s="7"/>
      <c r="AN362">
        <f>YEAR(FH[[#This Row],[Fecha]])</f>
        <v>2019</v>
      </c>
      <c r="AO362">
        <f>MONTH(FH[[#This Row],[Fecha]])</f>
        <v>4</v>
      </c>
      <c r="AP362">
        <f>WEEKNUM(FH[[#This Row],[Fecha]],2)</f>
        <v>14</v>
      </c>
      <c r="AQ362" s="25">
        <v>43556</v>
      </c>
      <c r="AR362" t="s">
        <v>137</v>
      </c>
      <c r="AS362" t="s">
        <v>78</v>
      </c>
      <c r="AT362" t="s">
        <v>128</v>
      </c>
      <c r="AU362">
        <v>2</v>
      </c>
      <c r="AV362">
        <v>14027.83</v>
      </c>
    </row>
    <row r="363" spans="31:48" ht="15.6" x14ac:dyDescent="0.3">
      <c r="AE363">
        <f>YEAR(MH[[#This Row],[Fecha]])</f>
        <v>1900</v>
      </c>
      <c r="AF363">
        <f>MONTH(MH[[#This Row],[Fecha]])</f>
        <v>1</v>
      </c>
      <c r="AG363">
        <f>WEEKNUM(MH[[#This Row],[Fecha]],2)</f>
        <v>1</v>
      </c>
      <c r="AH363" s="6"/>
      <c r="AI363" s="7"/>
      <c r="AJ363" s="7"/>
      <c r="AK363" s="7"/>
      <c r="AL363" s="7"/>
      <c r="AN363">
        <f>YEAR(FH[[#This Row],[Fecha]])</f>
        <v>2019</v>
      </c>
      <c r="AO363">
        <f>MONTH(FH[[#This Row],[Fecha]])</f>
        <v>4</v>
      </c>
      <c r="AP363">
        <f>WEEKNUM(FH[[#This Row],[Fecha]],2)</f>
        <v>14</v>
      </c>
      <c r="AQ363" s="25">
        <v>43556</v>
      </c>
      <c r="AR363" t="s">
        <v>138</v>
      </c>
      <c r="AS363" t="s">
        <v>72</v>
      </c>
      <c r="AT363" t="s">
        <v>128</v>
      </c>
      <c r="AU363">
        <v>20</v>
      </c>
      <c r="AV363">
        <v>101194.93</v>
      </c>
    </row>
    <row r="364" spans="31:48" ht="15.6" x14ac:dyDescent="0.3">
      <c r="AE364">
        <f>YEAR(MH[[#This Row],[Fecha]])</f>
        <v>1900</v>
      </c>
      <c r="AF364">
        <f>MONTH(MH[[#This Row],[Fecha]])</f>
        <v>1</v>
      </c>
      <c r="AG364">
        <f>WEEKNUM(MH[[#This Row],[Fecha]],2)</f>
        <v>1</v>
      </c>
      <c r="AH364" s="6"/>
      <c r="AI364" s="7"/>
      <c r="AJ364" s="7"/>
      <c r="AK364" s="7"/>
      <c r="AL364" s="7"/>
      <c r="AN364">
        <f>YEAR(FH[[#This Row],[Fecha]])</f>
        <v>2019</v>
      </c>
      <c r="AO364">
        <f>MONTH(FH[[#This Row],[Fecha]])</f>
        <v>5</v>
      </c>
      <c r="AP364">
        <f>WEEKNUM(FH[[#This Row],[Fecha]],2)</f>
        <v>18</v>
      </c>
      <c r="AQ364" s="25">
        <v>43586</v>
      </c>
      <c r="AR364" t="s">
        <v>138</v>
      </c>
      <c r="AS364" t="s">
        <v>72</v>
      </c>
      <c r="AT364" t="s">
        <v>128</v>
      </c>
      <c r="AU364">
        <v>43</v>
      </c>
      <c r="AV364">
        <v>213911.53</v>
      </c>
    </row>
    <row r="365" spans="31:48" ht="15.6" x14ac:dyDescent="0.3">
      <c r="AE365">
        <f>YEAR(MH[[#This Row],[Fecha]])</f>
        <v>1900</v>
      </c>
      <c r="AF365">
        <f>MONTH(MH[[#This Row],[Fecha]])</f>
        <v>1</v>
      </c>
      <c r="AG365">
        <f>WEEKNUM(MH[[#This Row],[Fecha]],2)</f>
        <v>1</v>
      </c>
      <c r="AH365" s="6"/>
      <c r="AI365" s="7"/>
      <c r="AJ365" s="7"/>
      <c r="AK365" s="7"/>
      <c r="AL365" s="7"/>
      <c r="AN365">
        <f>YEAR(FH[[#This Row],[Fecha]])</f>
        <v>2019</v>
      </c>
      <c r="AO365">
        <f>MONTH(FH[[#This Row],[Fecha]])</f>
        <v>6</v>
      </c>
      <c r="AP365">
        <f>WEEKNUM(FH[[#This Row],[Fecha]],2)</f>
        <v>22</v>
      </c>
      <c r="AQ365" s="25">
        <v>43617</v>
      </c>
      <c r="AR365" t="s">
        <v>138</v>
      </c>
      <c r="AS365" t="s">
        <v>72</v>
      </c>
      <c r="AT365" t="s">
        <v>128</v>
      </c>
      <c r="AU365">
        <v>26</v>
      </c>
      <c r="AV365">
        <v>134756.85999999999</v>
      </c>
    </row>
    <row r="366" spans="31:48" ht="15.6" x14ac:dyDescent="0.3">
      <c r="AE366">
        <f>YEAR(MH[[#This Row],[Fecha]])</f>
        <v>1900</v>
      </c>
      <c r="AF366">
        <f>MONTH(MH[[#This Row],[Fecha]])</f>
        <v>1</v>
      </c>
      <c r="AG366">
        <f>WEEKNUM(MH[[#This Row],[Fecha]],2)</f>
        <v>1</v>
      </c>
      <c r="AH366" s="6"/>
      <c r="AI366" s="7"/>
      <c r="AJ366" s="7"/>
      <c r="AK366" s="7"/>
      <c r="AL366" s="7"/>
      <c r="AN366">
        <f>YEAR(FH[[#This Row],[Fecha]])</f>
        <v>2019</v>
      </c>
      <c r="AO366">
        <f>MONTH(FH[[#This Row],[Fecha]])</f>
        <v>8</v>
      </c>
      <c r="AP366">
        <f>WEEKNUM(FH[[#This Row],[Fecha]],2)</f>
        <v>31</v>
      </c>
      <c r="AQ366" s="25">
        <v>43678</v>
      </c>
      <c r="AR366" t="s">
        <v>138</v>
      </c>
      <c r="AS366" t="s">
        <v>73</v>
      </c>
      <c r="AT366" t="s">
        <v>128</v>
      </c>
      <c r="AU366">
        <v>30</v>
      </c>
      <c r="AV366">
        <v>161250.5</v>
      </c>
    </row>
    <row r="367" spans="31:48" ht="15.6" x14ac:dyDescent="0.3">
      <c r="AE367">
        <f>YEAR(MH[[#This Row],[Fecha]])</f>
        <v>1900</v>
      </c>
      <c r="AF367">
        <f>MONTH(MH[[#This Row],[Fecha]])</f>
        <v>1</v>
      </c>
      <c r="AG367">
        <f>WEEKNUM(MH[[#This Row],[Fecha]],2)</f>
        <v>1</v>
      </c>
      <c r="AH367" s="6"/>
      <c r="AI367" s="7"/>
      <c r="AJ367" s="7"/>
      <c r="AK367" s="7"/>
      <c r="AL367" s="7"/>
      <c r="AN367">
        <f>YEAR(FH[[#This Row],[Fecha]])</f>
        <v>2019</v>
      </c>
      <c r="AO367">
        <f>MONTH(FH[[#This Row],[Fecha]])</f>
        <v>9</v>
      </c>
      <c r="AP367">
        <f>WEEKNUM(FH[[#This Row],[Fecha]],2)</f>
        <v>35</v>
      </c>
      <c r="AQ367" s="25">
        <v>43709</v>
      </c>
      <c r="AR367" t="s">
        <v>138</v>
      </c>
      <c r="AS367" t="s">
        <v>73</v>
      </c>
      <c r="AT367" t="s">
        <v>128</v>
      </c>
      <c r="AU367">
        <v>36</v>
      </c>
      <c r="AV367">
        <v>184495.55000000002</v>
      </c>
    </row>
    <row r="368" spans="31:48" ht="15.6" x14ac:dyDescent="0.3">
      <c r="AE368">
        <f>YEAR(MH[[#This Row],[Fecha]])</f>
        <v>1900</v>
      </c>
      <c r="AF368">
        <f>MONTH(MH[[#This Row],[Fecha]])</f>
        <v>1</v>
      </c>
      <c r="AG368">
        <f>WEEKNUM(MH[[#This Row],[Fecha]],2)</f>
        <v>1</v>
      </c>
      <c r="AH368" s="6"/>
      <c r="AI368" s="7"/>
      <c r="AJ368" s="7"/>
      <c r="AK368" s="7"/>
      <c r="AL368" s="7"/>
      <c r="AN368">
        <f>YEAR(FH[[#This Row],[Fecha]])</f>
        <v>2019</v>
      </c>
      <c r="AO368">
        <f>MONTH(FH[[#This Row],[Fecha]])</f>
        <v>10</v>
      </c>
      <c r="AP368">
        <f>WEEKNUM(FH[[#This Row],[Fecha]],2)</f>
        <v>40</v>
      </c>
      <c r="AQ368" s="25">
        <v>43739</v>
      </c>
      <c r="AR368" t="s">
        <v>138</v>
      </c>
      <c r="AS368" t="s">
        <v>73</v>
      </c>
      <c r="AT368" t="s">
        <v>128</v>
      </c>
      <c r="AU368">
        <v>37</v>
      </c>
      <c r="AV368">
        <v>204399.31000000003</v>
      </c>
    </row>
    <row r="369" spans="31:48" ht="15.6" x14ac:dyDescent="0.3">
      <c r="AE369">
        <f>YEAR(MH[[#This Row],[Fecha]])</f>
        <v>1900</v>
      </c>
      <c r="AF369">
        <f>MONTH(MH[[#This Row],[Fecha]])</f>
        <v>1</v>
      </c>
      <c r="AG369">
        <f>WEEKNUM(MH[[#This Row],[Fecha]],2)</f>
        <v>1</v>
      </c>
      <c r="AH369" s="6"/>
      <c r="AI369" s="7"/>
      <c r="AJ369" s="7"/>
      <c r="AK369" s="7"/>
      <c r="AL369" s="7"/>
      <c r="AN369">
        <f>YEAR(FH[[#This Row],[Fecha]])</f>
        <v>2018</v>
      </c>
      <c r="AO369">
        <f>MONTH(FH[[#This Row],[Fecha]])</f>
        <v>3</v>
      </c>
      <c r="AP369">
        <f>WEEKNUM(FH[[#This Row],[Fecha]],2)</f>
        <v>9</v>
      </c>
      <c r="AQ369" s="25">
        <v>43160</v>
      </c>
      <c r="AR369" t="s">
        <v>138</v>
      </c>
      <c r="AS369" t="s">
        <v>75</v>
      </c>
      <c r="AT369" t="s">
        <v>128</v>
      </c>
      <c r="AU369">
        <v>9</v>
      </c>
      <c r="AV369">
        <v>42328.27</v>
      </c>
    </row>
    <row r="370" spans="31:48" ht="15.6" x14ac:dyDescent="0.3">
      <c r="AE370">
        <f>YEAR(MH[[#This Row],[Fecha]])</f>
        <v>1900</v>
      </c>
      <c r="AF370">
        <f>MONTH(MH[[#This Row],[Fecha]])</f>
        <v>1</v>
      </c>
      <c r="AG370">
        <f>WEEKNUM(MH[[#This Row],[Fecha]],2)</f>
        <v>1</v>
      </c>
      <c r="AH370" s="6"/>
      <c r="AI370" s="7"/>
      <c r="AJ370" s="7"/>
      <c r="AK370" s="7"/>
      <c r="AL370" s="7"/>
      <c r="AN370">
        <f>YEAR(FH[[#This Row],[Fecha]])</f>
        <v>2018</v>
      </c>
      <c r="AO370">
        <f>MONTH(FH[[#This Row],[Fecha]])</f>
        <v>4</v>
      </c>
      <c r="AP370">
        <f>WEEKNUM(FH[[#This Row],[Fecha]],2)</f>
        <v>13</v>
      </c>
      <c r="AQ370" s="25">
        <v>43191</v>
      </c>
      <c r="AR370" t="s">
        <v>138</v>
      </c>
      <c r="AS370" t="s">
        <v>75</v>
      </c>
      <c r="AT370" t="s">
        <v>128</v>
      </c>
      <c r="AU370">
        <v>40</v>
      </c>
      <c r="AV370">
        <v>193993.67</v>
      </c>
    </row>
    <row r="371" spans="31:48" ht="15.6" x14ac:dyDescent="0.3">
      <c r="AE371">
        <f>YEAR(MH[[#This Row],[Fecha]])</f>
        <v>1900</v>
      </c>
      <c r="AF371">
        <f>MONTH(MH[[#This Row],[Fecha]])</f>
        <v>1</v>
      </c>
      <c r="AG371">
        <f>WEEKNUM(MH[[#This Row],[Fecha]],2)</f>
        <v>1</v>
      </c>
      <c r="AH371" s="6"/>
      <c r="AI371" s="7"/>
      <c r="AJ371" s="7"/>
      <c r="AK371" s="7"/>
      <c r="AL371" s="7"/>
      <c r="AN371">
        <f>YEAR(FH[[#This Row],[Fecha]])</f>
        <v>2018</v>
      </c>
      <c r="AO371">
        <f>MONTH(FH[[#This Row],[Fecha]])</f>
        <v>7</v>
      </c>
      <c r="AP371">
        <f>WEEKNUM(FH[[#This Row],[Fecha]],2)</f>
        <v>26</v>
      </c>
      <c r="AQ371" s="25">
        <v>43282</v>
      </c>
      <c r="AR371" t="s">
        <v>138</v>
      </c>
      <c r="AS371" t="s">
        <v>75</v>
      </c>
      <c r="AT371" t="s">
        <v>128</v>
      </c>
      <c r="AU371">
        <v>9</v>
      </c>
      <c r="AV371">
        <v>49245.26</v>
      </c>
    </row>
    <row r="372" spans="31:48" ht="15.6" x14ac:dyDescent="0.3">
      <c r="AE372">
        <f>YEAR(MH[[#This Row],[Fecha]])</f>
        <v>1900</v>
      </c>
      <c r="AF372">
        <f>MONTH(MH[[#This Row],[Fecha]])</f>
        <v>1</v>
      </c>
      <c r="AG372">
        <f>WEEKNUM(MH[[#This Row],[Fecha]],2)</f>
        <v>1</v>
      </c>
      <c r="AH372" s="6"/>
      <c r="AI372" s="7"/>
      <c r="AJ372" s="7"/>
      <c r="AK372" s="7"/>
      <c r="AL372" s="7"/>
      <c r="AN372">
        <f>YEAR(FH[[#This Row],[Fecha]])</f>
        <v>2018</v>
      </c>
      <c r="AO372">
        <f>MONTH(FH[[#This Row],[Fecha]])</f>
        <v>7</v>
      </c>
      <c r="AP372">
        <f>WEEKNUM(FH[[#This Row],[Fecha]],2)</f>
        <v>26</v>
      </c>
      <c r="AQ372" s="25">
        <v>43282</v>
      </c>
      <c r="AR372" t="s">
        <v>138</v>
      </c>
      <c r="AS372" t="s">
        <v>76</v>
      </c>
      <c r="AT372" t="s">
        <v>128</v>
      </c>
      <c r="AU372">
        <v>14</v>
      </c>
      <c r="AV372">
        <v>76668.820000000007</v>
      </c>
    </row>
    <row r="373" spans="31:48" ht="15.6" x14ac:dyDescent="0.3">
      <c r="AE373">
        <f>YEAR(MH[[#This Row],[Fecha]])</f>
        <v>1900</v>
      </c>
      <c r="AF373">
        <f>MONTH(MH[[#This Row],[Fecha]])</f>
        <v>1</v>
      </c>
      <c r="AG373">
        <f>WEEKNUM(MH[[#This Row],[Fecha]],2)</f>
        <v>1</v>
      </c>
      <c r="AH373" s="6"/>
      <c r="AI373" s="7"/>
      <c r="AJ373" s="7"/>
      <c r="AK373" s="7"/>
      <c r="AL373" s="7"/>
      <c r="AN373">
        <f>YEAR(FH[[#This Row],[Fecha]])</f>
        <v>2018</v>
      </c>
      <c r="AO373">
        <f>MONTH(FH[[#This Row],[Fecha]])</f>
        <v>10</v>
      </c>
      <c r="AP373">
        <f>WEEKNUM(FH[[#This Row],[Fecha]],2)</f>
        <v>40</v>
      </c>
      <c r="AQ373" s="25">
        <v>43374</v>
      </c>
      <c r="AR373" t="s">
        <v>138</v>
      </c>
      <c r="AS373" t="s">
        <v>77</v>
      </c>
      <c r="AT373" t="s">
        <v>128</v>
      </c>
      <c r="AU373">
        <v>31</v>
      </c>
      <c r="AV373">
        <v>149878.09999999998</v>
      </c>
    </row>
    <row r="374" spans="31:48" ht="15.6" x14ac:dyDescent="0.3">
      <c r="AE374">
        <f>YEAR(MH[[#This Row],[Fecha]])</f>
        <v>1900</v>
      </c>
      <c r="AF374">
        <f>MONTH(MH[[#This Row],[Fecha]])</f>
        <v>1</v>
      </c>
      <c r="AG374">
        <f>WEEKNUM(MH[[#This Row],[Fecha]],2)</f>
        <v>1</v>
      </c>
      <c r="AH374" s="6"/>
      <c r="AI374" s="7"/>
      <c r="AJ374" s="7"/>
      <c r="AK374" s="7"/>
      <c r="AL374" s="7"/>
      <c r="AN374">
        <f>YEAR(FH[[#This Row],[Fecha]])</f>
        <v>2018</v>
      </c>
      <c r="AO374">
        <f>MONTH(FH[[#This Row],[Fecha]])</f>
        <v>11</v>
      </c>
      <c r="AP374">
        <f>WEEKNUM(FH[[#This Row],[Fecha]],2)</f>
        <v>44</v>
      </c>
      <c r="AQ374" s="25">
        <v>43405</v>
      </c>
      <c r="AR374" t="s">
        <v>138</v>
      </c>
      <c r="AS374" t="s">
        <v>77</v>
      </c>
      <c r="AT374" t="s">
        <v>128</v>
      </c>
      <c r="AU374">
        <v>12</v>
      </c>
      <c r="AV374">
        <v>59344.05</v>
      </c>
    </row>
    <row r="375" spans="31:48" ht="15.6" x14ac:dyDescent="0.3">
      <c r="AE375">
        <f>YEAR(MH[[#This Row],[Fecha]])</f>
        <v>1900</v>
      </c>
      <c r="AF375">
        <f>MONTH(MH[[#This Row],[Fecha]])</f>
        <v>1</v>
      </c>
      <c r="AG375">
        <f>WEEKNUM(MH[[#This Row],[Fecha]],2)</f>
        <v>1</v>
      </c>
      <c r="AH375" s="6"/>
      <c r="AI375" s="7"/>
      <c r="AJ375" s="7"/>
      <c r="AK375" s="7"/>
      <c r="AL375" s="7"/>
      <c r="AN375">
        <f>YEAR(FH[[#This Row],[Fecha]])</f>
        <v>2020</v>
      </c>
      <c r="AO375">
        <f>MONTH(FH[[#This Row],[Fecha]])</f>
        <v>10</v>
      </c>
      <c r="AP375">
        <f>WEEKNUM(FH[[#This Row],[Fecha]],2)</f>
        <v>40</v>
      </c>
      <c r="AQ375" s="25">
        <v>44105</v>
      </c>
      <c r="AR375" t="s">
        <v>138</v>
      </c>
      <c r="AS375" t="s">
        <v>77</v>
      </c>
      <c r="AT375" t="s">
        <v>128</v>
      </c>
      <c r="AU375">
        <v>28</v>
      </c>
      <c r="AV375">
        <v>164401.66</v>
      </c>
    </row>
    <row r="376" spans="31:48" ht="15.6" x14ac:dyDescent="0.3">
      <c r="AE376">
        <f>YEAR(MH[[#This Row],[Fecha]])</f>
        <v>1900</v>
      </c>
      <c r="AF376">
        <f>MONTH(MH[[#This Row],[Fecha]])</f>
        <v>1</v>
      </c>
      <c r="AG376">
        <f>WEEKNUM(MH[[#This Row],[Fecha]],2)</f>
        <v>1</v>
      </c>
      <c r="AH376" s="6"/>
      <c r="AI376" s="7"/>
      <c r="AJ376" s="7"/>
      <c r="AK376" s="7"/>
      <c r="AL376" s="7"/>
      <c r="AN376">
        <f>YEAR(FH[[#This Row],[Fecha]])</f>
        <v>2020</v>
      </c>
      <c r="AO376">
        <f>MONTH(FH[[#This Row],[Fecha]])</f>
        <v>11</v>
      </c>
      <c r="AP376">
        <f>WEEKNUM(FH[[#This Row],[Fecha]],2)</f>
        <v>44</v>
      </c>
      <c r="AQ376" s="25">
        <v>44136</v>
      </c>
      <c r="AR376" t="s">
        <v>138</v>
      </c>
      <c r="AS376" t="s">
        <v>77</v>
      </c>
      <c r="AT376" t="s">
        <v>128</v>
      </c>
      <c r="AU376">
        <v>24</v>
      </c>
      <c r="AV376">
        <v>144643.16999999998</v>
      </c>
    </row>
    <row r="377" spans="31:48" ht="15.6" x14ac:dyDescent="0.3">
      <c r="AE377">
        <f>YEAR(MH[[#This Row],[Fecha]])</f>
        <v>1900</v>
      </c>
      <c r="AF377">
        <f>MONTH(MH[[#This Row],[Fecha]])</f>
        <v>1</v>
      </c>
      <c r="AG377">
        <f>WEEKNUM(MH[[#This Row],[Fecha]],2)</f>
        <v>1</v>
      </c>
      <c r="AH377" s="6"/>
      <c r="AI377" s="7"/>
      <c r="AJ377" s="7"/>
      <c r="AK377" s="7"/>
      <c r="AL377" s="7"/>
      <c r="AN377">
        <f>YEAR(FH[[#This Row],[Fecha]])</f>
        <v>2018</v>
      </c>
      <c r="AO377">
        <f>MONTH(FH[[#This Row],[Fecha]])</f>
        <v>2</v>
      </c>
      <c r="AP377">
        <f>WEEKNUM(FH[[#This Row],[Fecha]],2)</f>
        <v>5</v>
      </c>
      <c r="AQ377" s="25">
        <v>43132</v>
      </c>
      <c r="AR377" t="s">
        <v>138</v>
      </c>
      <c r="AS377" t="s">
        <v>78</v>
      </c>
      <c r="AT377" t="s">
        <v>128</v>
      </c>
      <c r="AU377">
        <v>4</v>
      </c>
      <c r="AV377">
        <v>15652.09</v>
      </c>
    </row>
    <row r="378" spans="31:48" ht="15.6" x14ac:dyDescent="0.3">
      <c r="AE378">
        <f>YEAR(MH[[#This Row],[Fecha]])</f>
        <v>1900</v>
      </c>
      <c r="AF378">
        <f>MONTH(MH[[#This Row],[Fecha]])</f>
        <v>1</v>
      </c>
      <c r="AG378">
        <f>WEEKNUM(MH[[#This Row],[Fecha]],2)</f>
        <v>1</v>
      </c>
      <c r="AH378" s="6"/>
      <c r="AI378" s="7"/>
      <c r="AJ378" s="7"/>
      <c r="AK378" s="7"/>
      <c r="AL378" s="7"/>
      <c r="AN378">
        <f>YEAR(FH[[#This Row],[Fecha]])</f>
        <v>2018</v>
      </c>
      <c r="AO378">
        <f>MONTH(FH[[#This Row],[Fecha]])</f>
        <v>3</v>
      </c>
      <c r="AP378">
        <f>WEEKNUM(FH[[#This Row],[Fecha]],2)</f>
        <v>9</v>
      </c>
      <c r="AQ378" s="25">
        <v>43160</v>
      </c>
      <c r="AR378" t="s">
        <v>138</v>
      </c>
      <c r="AS378" t="s">
        <v>78</v>
      </c>
      <c r="AT378" t="s">
        <v>128</v>
      </c>
      <c r="AU378">
        <v>6</v>
      </c>
      <c r="AV378">
        <v>30286.769999999997</v>
      </c>
    </row>
    <row r="379" spans="31:48" ht="15.6" x14ac:dyDescent="0.3">
      <c r="AE379">
        <f>YEAR(MH[[#This Row],[Fecha]])</f>
        <v>1900</v>
      </c>
      <c r="AF379">
        <f>MONTH(MH[[#This Row],[Fecha]])</f>
        <v>1</v>
      </c>
      <c r="AG379">
        <f>WEEKNUM(MH[[#This Row],[Fecha]],2)</f>
        <v>1</v>
      </c>
      <c r="AH379" s="6"/>
      <c r="AI379" s="7"/>
      <c r="AJ379" s="7"/>
      <c r="AK379" s="7"/>
      <c r="AL379" s="7"/>
      <c r="AN379">
        <f>YEAR(FH[[#This Row],[Fecha]])</f>
        <v>2019</v>
      </c>
      <c r="AO379">
        <f>MONTH(FH[[#This Row],[Fecha]])</f>
        <v>6</v>
      </c>
      <c r="AP379">
        <f>WEEKNUM(FH[[#This Row],[Fecha]],2)</f>
        <v>22</v>
      </c>
      <c r="AQ379" s="25">
        <v>43617</v>
      </c>
      <c r="AR379" t="s">
        <v>139</v>
      </c>
      <c r="AS379" t="s">
        <v>72</v>
      </c>
      <c r="AT379" t="s">
        <v>128</v>
      </c>
      <c r="AU379">
        <v>12</v>
      </c>
      <c r="AV379">
        <v>65018.49</v>
      </c>
    </row>
    <row r="380" spans="31:48" ht="15.6" x14ac:dyDescent="0.3">
      <c r="AE380">
        <f>YEAR(MH[[#This Row],[Fecha]])</f>
        <v>1900</v>
      </c>
      <c r="AF380">
        <f>MONTH(MH[[#This Row],[Fecha]])</f>
        <v>1</v>
      </c>
      <c r="AG380">
        <f>WEEKNUM(MH[[#This Row],[Fecha]],2)</f>
        <v>1</v>
      </c>
      <c r="AH380" s="6"/>
      <c r="AI380" s="7"/>
      <c r="AJ380" s="7"/>
      <c r="AK380" s="7"/>
      <c r="AL380" s="7"/>
      <c r="AN380">
        <f>YEAR(FH[[#This Row],[Fecha]])</f>
        <v>2019</v>
      </c>
      <c r="AO380">
        <f>MONTH(FH[[#This Row],[Fecha]])</f>
        <v>7</v>
      </c>
      <c r="AP380">
        <f>WEEKNUM(FH[[#This Row],[Fecha]],2)</f>
        <v>27</v>
      </c>
      <c r="AQ380" s="25">
        <v>43647</v>
      </c>
      <c r="AR380" t="s">
        <v>139</v>
      </c>
      <c r="AS380" t="s">
        <v>72</v>
      </c>
      <c r="AT380" t="s">
        <v>128</v>
      </c>
      <c r="AU380">
        <v>30</v>
      </c>
      <c r="AV380">
        <v>156188.95000000001</v>
      </c>
    </row>
    <row r="381" spans="31:48" ht="15.6" x14ac:dyDescent="0.3">
      <c r="AE381">
        <f>YEAR(MH[[#This Row],[Fecha]])</f>
        <v>1900</v>
      </c>
      <c r="AF381">
        <f>MONTH(MH[[#This Row],[Fecha]])</f>
        <v>1</v>
      </c>
      <c r="AG381">
        <f>WEEKNUM(MH[[#This Row],[Fecha]],2)</f>
        <v>1</v>
      </c>
      <c r="AH381" s="6"/>
      <c r="AI381" s="7"/>
      <c r="AJ381" s="7"/>
      <c r="AK381" s="7"/>
      <c r="AL381" s="7"/>
      <c r="AN381">
        <f>YEAR(FH[[#This Row],[Fecha]])</f>
        <v>2018</v>
      </c>
      <c r="AO381">
        <f>MONTH(FH[[#This Row],[Fecha]])</f>
        <v>8</v>
      </c>
      <c r="AP381">
        <f>WEEKNUM(FH[[#This Row],[Fecha]],2)</f>
        <v>31</v>
      </c>
      <c r="AQ381" s="25">
        <v>43313</v>
      </c>
      <c r="AR381" t="s">
        <v>139</v>
      </c>
      <c r="AS381" t="s">
        <v>73</v>
      </c>
      <c r="AT381" t="s">
        <v>128</v>
      </c>
      <c r="AU381">
        <v>8</v>
      </c>
      <c r="AV381">
        <v>46045.79</v>
      </c>
    </row>
    <row r="382" spans="31:48" ht="15.6" x14ac:dyDescent="0.3">
      <c r="AE382">
        <f>YEAR(MH[[#This Row],[Fecha]])</f>
        <v>1900</v>
      </c>
      <c r="AF382">
        <f>MONTH(MH[[#This Row],[Fecha]])</f>
        <v>1</v>
      </c>
      <c r="AG382">
        <f>WEEKNUM(MH[[#This Row],[Fecha]],2)</f>
        <v>1</v>
      </c>
      <c r="AH382" s="6"/>
      <c r="AI382" s="7"/>
      <c r="AJ382" s="7"/>
      <c r="AK382" s="7"/>
      <c r="AL382" s="7"/>
      <c r="AN382">
        <f>YEAR(FH[[#This Row],[Fecha]])</f>
        <v>2018</v>
      </c>
      <c r="AO382">
        <f>MONTH(FH[[#This Row],[Fecha]])</f>
        <v>11</v>
      </c>
      <c r="AP382">
        <f>WEEKNUM(FH[[#This Row],[Fecha]],2)</f>
        <v>44</v>
      </c>
      <c r="AQ382" s="25">
        <v>43405</v>
      </c>
      <c r="AR382" t="s">
        <v>139</v>
      </c>
      <c r="AS382" t="s">
        <v>75</v>
      </c>
      <c r="AT382" t="s">
        <v>128</v>
      </c>
      <c r="AU382">
        <v>8</v>
      </c>
      <c r="AV382">
        <v>39834.85</v>
      </c>
    </row>
    <row r="383" spans="31:48" ht="15.6" x14ac:dyDescent="0.3">
      <c r="AE383">
        <f>YEAR(MH[[#This Row],[Fecha]])</f>
        <v>1900</v>
      </c>
      <c r="AF383">
        <f>MONTH(MH[[#This Row],[Fecha]])</f>
        <v>1</v>
      </c>
      <c r="AG383">
        <f>WEEKNUM(MH[[#This Row],[Fecha]],2)</f>
        <v>1</v>
      </c>
      <c r="AH383" s="6"/>
      <c r="AI383" s="7"/>
      <c r="AJ383" s="7"/>
      <c r="AK383" s="7"/>
      <c r="AL383" s="7"/>
      <c r="AN383">
        <f>YEAR(FH[[#This Row],[Fecha]])</f>
        <v>2018</v>
      </c>
      <c r="AO383">
        <f>MONTH(FH[[#This Row],[Fecha]])</f>
        <v>11</v>
      </c>
      <c r="AP383">
        <f>WEEKNUM(FH[[#This Row],[Fecha]],2)</f>
        <v>44</v>
      </c>
      <c r="AQ383" s="25">
        <v>43405</v>
      </c>
      <c r="AR383" t="s">
        <v>139</v>
      </c>
      <c r="AS383" t="s">
        <v>76</v>
      </c>
      <c r="AT383" t="s">
        <v>128</v>
      </c>
      <c r="AU383">
        <v>8</v>
      </c>
      <c r="AV383">
        <v>39834.85</v>
      </c>
    </row>
    <row r="384" spans="31:48" ht="15.6" x14ac:dyDescent="0.3">
      <c r="AE384">
        <f>YEAR(MH[[#This Row],[Fecha]])</f>
        <v>1900</v>
      </c>
      <c r="AF384">
        <f>MONTH(MH[[#This Row],[Fecha]])</f>
        <v>1</v>
      </c>
      <c r="AG384">
        <f>WEEKNUM(MH[[#This Row],[Fecha]],2)</f>
        <v>1</v>
      </c>
      <c r="AH384" s="6"/>
      <c r="AI384" s="7"/>
      <c r="AJ384" s="7"/>
      <c r="AK384" s="7"/>
      <c r="AL384" s="7"/>
      <c r="AN384">
        <f>YEAR(FH[[#This Row],[Fecha]])</f>
        <v>2020</v>
      </c>
      <c r="AO384">
        <f>MONTH(FH[[#This Row],[Fecha]])</f>
        <v>10</v>
      </c>
      <c r="AP384">
        <f>WEEKNUM(FH[[#This Row],[Fecha]],2)</f>
        <v>40</v>
      </c>
      <c r="AQ384" s="25">
        <v>44105</v>
      </c>
      <c r="AR384" t="s">
        <v>139</v>
      </c>
      <c r="AS384" t="s">
        <v>76</v>
      </c>
      <c r="AT384" t="s">
        <v>128</v>
      </c>
      <c r="AU384">
        <v>28</v>
      </c>
      <c r="AV384">
        <v>163108.22</v>
      </c>
    </row>
    <row r="385" spans="31:48" ht="15.6" x14ac:dyDescent="0.3">
      <c r="AE385">
        <f>YEAR(MH[[#This Row],[Fecha]])</f>
        <v>1900</v>
      </c>
      <c r="AF385">
        <f>MONTH(MH[[#This Row],[Fecha]])</f>
        <v>1</v>
      </c>
      <c r="AG385">
        <f>WEEKNUM(MH[[#This Row],[Fecha]],2)</f>
        <v>1</v>
      </c>
      <c r="AH385" s="6"/>
      <c r="AI385" s="7"/>
      <c r="AJ385" s="7"/>
      <c r="AK385" s="7"/>
      <c r="AL385" s="7"/>
      <c r="AN385">
        <f>YEAR(FH[[#This Row],[Fecha]])</f>
        <v>2020</v>
      </c>
      <c r="AO385">
        <f>MONTH(FH[[#This Row],[Fecha]])</f>
        <v>11</v>
      </c>
      <c r="AP385">
        <f>WEEKNUM(FH[[#This Row],[Fecha]],2)</f>
        <v>44</v>
      </c>
      <c r="AQ385" s="25">
        <v>44136</v>
      </c>
      <c r="AR385" t="s">
        <v>139</v>
      </c>
      <c r="AS385" t="s">
        <v>76</v>
      </c>
      <c r="AT385" t="s">
        <v>128</v>
      </c>
      <c r="AU385">
        <v>28</v>
      </c>
      <c r="AV385">
        <v>167255.67000000001</v>
      </c>
    </row>
    <row r="386" spans="31:48" ht="15.6" x14ac:dyDescent="0.3">
      <c r="AE386">
        <f>YEAR(MH[[#This Row],[Fecha]])</f>
        <v>1900</v>
      </c>
      <c r="AF386">
        <f>MONTH(MH[[#This Row],[Fecha]])</f>
        <v>1</v>
      </c>
      <c r="AG386">
        <f>WEEKNUM(MH[[#This Row],[Fecha]],2)</f>
        <v>1</v>
      </c>
      <c r="AH386" s="6"/>
      <c r="AI386" s="7"/>
      <c r="AJ386" s="7"/>
      <c r="AK386" s="7"/>
      <c r="AL386" s="7"/>
      <c r="AN386">
        <f>YEAR(FH[[#This Row],[Fecha]])</f>
        <v>2020</v>
      </c>
      <c r="AO386">
        <f>MONTH(FH[[#This Row],[Fecha]])</f>
        <v>11</v>
      </c>
      <c r="AP386">
        <f>WEEKNUM(FH[[#This Row],[Fecha]],2)</f>
        <v>44</v>
      </c>
      <c r="AQ386" s="25">
        <v>44136</v>
      </c>
      <c r="AR386" t="s">
        <v>139</v>
      </c>
      <c r="AS386" t="s">
        <v>77</v>
      </c>
      <c r="AT386" t="s">
        <v>128</v>
      </c>
      <c r="AU386">
        <v>9</v>
      </c>
      <c r="AV386">
        <v>54419.63</v>
      </c>
    </row>
    <row r="387" spans="31:48" ht="15.6" x14ac:dyDescent="0.3">
      <c r="AE387">
        <f>YEAR(MH[[#This Row],[Fecha]])</f>
        <v>1900</v>
      </c>
      <c r="AF387">
        <f>MONTH(MH[[#This Row],[Fecha]])</f>
        <v>1</v>
      </c>
      <c r="AG387">
        <f>WEEKNUM(MH[[#This Row],[Fecha]],2)</f>
        <v>1</v>
      </c>
      <c r="AH387" s="6"/>
      <c r="AI387" s="7"/>
      <c r="AJ387" s="7"/>
      <c r="AK387" s="7"/>
      <c r="AL387" s="7"/>
      <c r="AN387">
        <f>YEAR(FH[[#This Row],[Fecha]])</f>
        <v>2020</v>
      </c>
      <c r="AO387">
        <f>MONTH(FH[[#This Row],[Fecha]])</f>
        <v>12</v>
      </c>
      <c r="AP387">
        <f>WEEKNUM(FH[[#This Row],[Fecha]],2)</f>
        <v>49</v>
      </c>
      <c r="AQ387" s="25">
        <v>44166</v>
      </c>
      <c r="AR387" t="s">
        <v>139</v>
      </c>
      <c r="AS387" t="s">
        <v>77</v>
      </c>
      <c r="AT387" t="s">
        <v>128</v>
      </c>
      <c r="AU387">
        <v>44</v>
      </c>
      <c r="AV387">
        <v>273300.09000000003</v>
      </c>
    </row>
    <row r="388" spans="31:48" ht="15.6" x14ac:dyDescent="0.3">
      <c r="AE388">
        <f>YEAR(MH[[#This Row],[Fecha]])</f>
        <v>1900</v>
      </c>
      <c r="AF388">
        <f>MONTH(MH[[#This Row],[Fecha]])</f>
        <v>1</v>
      </c>
      <c r="AG388">
        <f>WEEKNUM(MH[[#This Row],[Fecha]],2)</f>
        <v>1</v>
      </c>
      <c r="AH388" s="6"/>
      <c r="AI388" s="7"/>
      <c r="AJ388" s="7"/>
      <c r="AK388" s="7"/>
      <c r="AL388" s="7"/>
      <c r="AN388">
        <f>YEAR(FH[[#This Row],[Fecha]])</f>
        <v>2020</v>
      </c>
      <c r="AO388">
        <f>MONTH(FH[[#This Row],[Fecha]])</f>
        <v>10</v>
      </c>
      <c r="AP388">
        <f>WEEKNUM(FH[[#This Row],[Fecha]],2)</f>
        <v>40</v>
      </c>
      <c r="AQ388" s="25">
        <v>44105</v>
      </c>
      <c r="AR388" t="s">
        <v>140</v>
      </c>
      <c r="AS388" t="s">
        <v>75</v>
      </c>
      <c r="AT388" t="s">
        <v>128</v>
      </c>
      <c r="AU388">
        <v>16</v>
      </c>
      <c r="AV388">
        <v>92466.6</v>
      </c>
    </row>
    <row r="389" spans="31:48" ht="15.6" x14ac:dyDescent="0.3">
      <c r="AE389">
        <f>YEAR(MH[[#This Row],[Fecha]])</f>
        <v>1900</v>
      </c>
      <c r="AF389">
        <f>MONTH(MH[[#This Row],[Fecha]])</f>
        <v>1</v>
      </c>
      <c r="AG389">
        <f>WEEKNUM(MH[[#This Row],[Fecha]],2)</f>
        <v>1</v>
      </c>
      <c r="AH389" s="6"/>
      <c r="AI389" s="7"/>
      <c r="AJ389" s="7"/>
      <c r="AK389" s="7"/>
      <c r="AL389" s="7"/>
      <c r="AN389">
        <f>YEAR(FH[[#This Row],[Fecha]])</f>
        <v>2020</v>
      </c>
      <c r="AO389">
        <f>MONTH(FH[[#This Row],[Fecha]])</f>
        <v>11</v>
      </c>
      <c r="AP389">
        <f>WEEKNUM(FH[[#This Row],[Fecha]],2)</f>
        <v>44</v>
      </c>
      <c r="AQ389" s="25">
        <v>44136</v>
      </c>
      <c r="AR389" t="s">
        <v>140</v>
      </c>
      <c r="AS389" t="s">
        <v>76</v>
      </c>
      <c r="AT389" t="s">
        <v>128</v>
      </c>
      <c r="AU389">
        <v>6</v>
      </c>
      <c r="AV389">
        <v>35882.83</v>
      </c>
    </row>
    <row r="390" spans="31:48" ht="15.6" x14ac:dyDescent="0.3">
      <c r="AE390">
        <f>YEAR(MH[[#This Row],[Fecha]])</f>
        <v>1900</v>
      </c>
      <c r="AF390">
        <f>MONTH(MH[[#This Row],[Fecha]])</f>
        <v>1</v>
      </c>
      <c r="AG390">
        <f>WEEKNUM(MH[[#This Row],[Fecha]],2)</f>
        <v>1</v>
      </c>
      <c r="AH390" s="6"/>
      <c r="AI390" s="7"/>
      <c r="AJ390" s="7"/>
      <c r="AK390" s="7"/>
      <c r="AL390" s="7"/>
      <c r="AN390">
        <f>YEAR(FH[[#This Row],[Fecha]])</f>
        <v>2020</v>
      </c>
      <c r="AO390">
        <f>MONTH(FH[[#This Row],[Fecha]])</f>
        <v>12</v>
      </c>
      <c r="AP390">
        <f>WEEKNUM(FH[[#This Row],[Fecha]],2)</f>
        <v>49</v>
      </c>
      <c r="AQ390" s="25">
        <v>44166</v>
      </c>
      <c r="AR390" t="s">
        <v>140</v>
      </c>
      <c r="AS390" t="s">
        <v>76</v>
      </c>
      <c r="AT390" t="s">
        <v>128</v>
      </c>
      <c r="AU390">
        <v>51</v>
      </c>
      <c r="AV390">
        <v>312797.90999999997</v>
      </c>
    </row>
    <row r="391" spans="31:48" ht="15.6" x14ac:dyDescent="0.3">
      <c r="AE391">
        <f>YEAR(MH[[#This Row],[Fecha]])</f>
        <v>1900</v>
      </c>
      <c r="AF391">
        <f>MONTH(MH[[#This Row],[Fecha]])</f>
        <v>1</v>
      </c>
      <c r="AG391">
        <f>WEEKNUM(MH[[#This Row],[Fecha]],2)</f>
        <v>1</v>
      </c>
      <c r="AH391" s="6"/>
      <c r="AI391" s="7"/>
      <c r="AJ391" s="7"/>
      <c r="AK391" s="7"/>
      <c r="AL391" s="7"/>
      <c r="AN391">
        <f>YEAR(FH[[#This Row],[Fecha]])</f>
        <v>2020</v>
      </c>
      <c r="AO391">
        <f>MONTH(FH[[#This Row],[Fecha]])</f>
        <v>10</v>
      </c>
      <c r="AP391">
        <f>WEEKNUM(FH[[#This Row],[Fecha]],2)</f>
        <v>40</v>
      </c>
      <c r="AQ391" s="25">
        <v>44105</v>
      </c>
      <c r="AR391" t="s">
        <v>140</v>
      </c>
      <c r="AS391" t="s">
        <v>74</v>
      </c>
      <c r="AT391" t="s">
        <v>128</v>
      </c>
      <c r="AU391">
        <v>10</v>
      </c>
      <c r="AV391">
        <v>57303.79</v>
      </c>
    </row>
    <row r="392" spans="31:48" ht="15.6" x14ac:dyDescent="0.3">
      <c r="AE392">
        <f>YEAR(MH[[#This Row],[Fecha]])</f>
        <v>1900</v>
      </c>
      <c r="AF392">
        <f>MONTH(MH[[#This Row],[Fecha]])</f>
        <v>1</v>
      </c>
      <c r="AG392">
        <f>WEEKNUM(MH[[#This Row],[Fecha]],2)</f>
        <v>1</v>
      </c>
      <c r="AH392" s="6"/>
      <c r="AI392" s="7"/>
      <c r="AJ392" s="7"/>
      <c r="AK392" s="7"/>
      <c r="AL392" s="7"/>
      <c r="AN392">
        <f>YEAR(FH[[#This Row],[Fecha]])</f>
        <v>2020</v>
      </c>
      <c r="AO392">
        <f>MONTH(FH[[#This Row],[Fecha]])</f>
        <v>6</v>
      </c>
      <c r="AP392">
        <f>WEEKNUM(FH[[#This Row],[Fecha]],2)</f>
        <v>23</v>
      </c>
      <c r="AQ392" s="25">
        <v>43983</v>
      </c>
      <c r="AR392" t="s">
        <v>140</v>
      </c>
      <c r="AS392" t="s">
        <v>78</v>
      </c>
      <c r="AT392" t="s">
        <v>128</v>
      </c>
      <c r="AU392">
        <v>20</v>
      </c>
      <c r="AV392">
        <v>1048985.96</v>
      </c>
    </row>
    <row r="393" spans="31:48" ht="15.6" x14ac:dyDescent="0.3">
      <c r="AE393">
        <f>YEAR(MH[[#This Row],[Fecha]])</f>
        <v>1900</v>
      </c>
      <c r="AF393">
        <f>MONTH(MH[[#This Row],[Fecha]])</f>
        <v>1</v>
      </c>
      <c r="AG393">
        <f>WEEKNUM(MH[[#This Row],[Fecha]],2)</f>
        <v>1</v>
      </c>
      <c r="AH393" s="6"/>
      <c r="AI393" s="7"/>
      <c r="AJ393" s="7"/>
      <c r="AK393" s="7"/>
      <c r="AL393" s="7"/>
      <c r="AN393">
        <f>YEAR(FH[[#This Row],[Fecha]])</f>
        <v>2020</v>
      </c>
      <c r="AO393">
        <f>MONTH(FH[[#This Row],[Fecha]])</f>
        <v>7</v>
      </c>
      <c r="AP393">
        <f>WEEKNUM(FH[[#This Row],[Fecha]],2)</f>
        <v>27</v>
      </c>
      <c r="AQ393" s="25">
        <v>44013</v>
      </c>
      <c r="AR393" t="s">
        <v>140</v>
      </c>
      <c r="AS393" t="s">
        <v>78</v>
      </c>
      <c r="AT393" t="s">
        <v>128</v>
      </c>
      <c r="AU393">
        <v>11</v>
      </c>
      <c r="AV393">
        <v>57749.75</v>
      </c>
    </row>
    <row r="394" spans="31:48" ht="15.6" x14ac:dyDescent="0.3">
      <c r="AE394">
        <f>YEAR(MH[[#This Row],[Fecha]])</f>
        <v>1900</v>
      </c>
      <c r="AF394">
        <f>MONTH(MH[[#This Row],[Fecha]])</f>
        <v>1</v>
      </c>
      <c r="AG394">
        <f>WEEKNUM(MH[[#This Row],[Fecha]],2)</f>
        <v>1</v>
      </c>
      <c r="AH394" s="6"/>
      <c r="AI394" s="7"/>
      <c r="AJ394" s="7"/>
      <c r="AK394" s="7"/>
      <c r="AL394" s="7"/>
      <c r="AN394">
        <f>YEAR(FH[[#This Row],[Fecha]])</f>
        <v>2020</v>
      </c>
      <c r="AO394">
        <f>MONTH(FH[[#This Row],[Fecha]])</f>
        <v>8</v>
      </c>
      <c r="AP394">
        <f>WEEKNUM(FH[[#This Row],[Fecha]],2)</f>
        <v>31</v>
      </c>
      <c r="AQ394" s="25">
        <v>44044</v>
      </c>
      <c r="AR394" t="s">
        <v>140</v>
      </c>
      <c r="AS394" t="s">
        <v>78</v>
      </c>
      <c r="AT394" t="s">
        <v>128</v>
      </c>
      <c r="AU394">
        <v>16</v>
      </c>
      <c r="AV394">
        <v>80423.200000000012</v>
      </c>
    </row>
    <row r="395" spans="31:48" ht="15.6" x14ac:dyDescent="0.3">
      <c r="AE395">
        <f>YEAR(MH[[#This Row],[Fecha]])</f>
        <v>1900</v>
      </c>
      <c r="AF395">
        <f>MONTH(MH[[#This Row],[Fecha]])</f>
        <v>1</v>
      </c>
      <c r="AG395">
        <f>WEEKNUM(MH[[#This Row],[Fecha]],2)</f>
        <v>1</v>
      </c>
      <c r="AH395" s="6"/>
      <c r="AI395" s="7"/>
      <c r="AJ395" s="7"/>
      <c r="AK395" s="7"/>
      <c r="AL395" s="7"/>
      <c r="AN395">
        <f>YEAR(FH[[#This Row],[Fecha]])</f>
        <v>2020</v>
      </c>
      <c r="AO395">
        <f>MONTH(FH[[#This Row],[Fecha]])</f>
        <v>9</v>
      </c>
      <c r="AP395">
        <f>WEEKNUM(FH[[#This Row],[Fecha]],2)</f>
        <v>36</v>
      </c>
      <c r="AQ395" s="25">
        <v>44075</v>
      </c>
      <c r="AR395" t="s">
        <v>140</v>
      </c>
      <c r="AS395" t="s">
        <v>78</v>
      </c>
      <c r="AT395" t="s">
        <v>128</v>
      </c>
      <c r="AU395">
        <v>13</v>
      </c>
      <c r="AV395">
        <v>79906.12999999999</v>
      </c>
    </row>
    <row r="396" spans="31:48" ht="15.6" x14ac:dyDescent="0.3">
      <c r="AE396">
        <f>YEAR(MH[[#This Row],[Fecha]])</f>
        <v>1900</v>
      </c>
      <c r="AF396">
        <f>MONTH(MH[[#This Row],[Fecha]])</f>
        <v>1</v>
      </c>
      <c r="AG396">
        <f>WEEKNUM(MH[[#This Row],[Fecha]],2)</f>
        <v>1</v>
      </c>
      <c r="AH396" s="6"/>
      <c r="AI396" s="7"/>
      <c r="AJ396" s="7"/>
      <c r="AK396" s="7"/>
      <c r="AL396" s="7"/>
      <c r="AN396">
        <f>YEAR(FH[[#This Row],[Fecha]])</f>
        <v>2020</v>
      </c>
      <c r="AO396">
        <f>MONTH(FH[[#This Row],[Fecha]])</f>
        <v>10</v>
      </c>
      <c r="AP396">
        <f>WEEKNUM(FH[[#This Row],[Fecha]],2)</f>
        <v>40</v>
      </c>
      <c r="AQ396" s="25">
        <v>44105</v>
      </c>
      <c r="AR396" t="s">
        <v>140</v>
      </c>
      <c r="AS396" t="s">
        <v>78</v>
      </c>
      <c r="AT396" t="s">
        <v>128</v>
      </c>
      <c r="AU396">
        <v>10</v>
      </c>
      <c r="AV396">
        <v>63433.350000000006</v>
      </c>
    </row>
    <row r="397" spans="31:48" ht="15.6" x14ac:dyDescent="0.3">
      <c r="AE397">
        <f>YEAR(MH[[#This Row],[Fecha]])</f>
        <v>1900</v>
      </c>
      <c r="AF397">
        <f>MONTH(MH[[#This Row],[Fecha]])</f>
        <v>1</v>
      </c>
      <c r="AG397">
        <f>WEEKNUM(MH[[#This Row],[Fecha]],2)</f>
        <v>1</v>
      </c>
      <c r="AH397" s="6"/>
      <c r="AI397" s="7"/>
      <c r="AJ397" s="7"/>
      <c r="AK397" s="7"/>
      <c r="AL397" s="7"/>
      <c r="AN397">
        <f>YEAR(FH[[#This Row],[Fecha]])</f>
        <v>2018</v>
      </c>
      <c r="AO397">
        <f>MONTH(FH[[#This Row],[Fecha]])</f>
        <v>6</v>
      </c>
      <c r="AP397">
        <f>WEEKNUM(FH[[#This Row],[Fecha]],2)</f>
        <v>22</v>
      </c>
      <c r="AQ397" s="25">
        <v>43252</v>
      </c>
      <c r="AR397" t="s">
        <v>141</v>
      </c>
      <c r="AS397" t="s">
        <v>72</v>
      </c>
      <c r="AT397" t="s">
        <v>128</v>
      </c>
      <c r="AU397">
        <v>10</v>
      </c>
      <c r="AV397">
        <v>57669.14</v>
      </c>
    </row>
    <row r="398" spans="31:48" ht="15.6" x14ac:dyDescent="0.3">
      <c r="AE398">
        <f>YEAR(MH[[#This Row],[Fecha]])</f>
        <v>1900</v>
      </c>
      <c r="AF398">
        <f>MONTH(MH[[#This Row],[Fecha]])</f>
        <v>1</v>
      </c>
      <c r="AG398">
        <f>WEEKNUM(MH[[#This Row],[Fecha]],2)</f>
        <v>1</v>
      </c>
      <c r="AH398" s="6"/>
      <c r="AI398" s="7"/>
      <c r="AJ398" s="7"/>
      <c r="AK398" s="7"/>
      <c r="AL398" s="7"/>
      <c r="AN398">
        <f>YEAR(FH[[#This Row],[Fecha]])</f>
        <v>2018</v>
      </c>
      <c r="AO398">
        <f>MONTH(FH[[#This Row],[Fecha]])</f>
        <v>7</v>
      </c>
      <c r="AP398">
        <f>WEEKNUM(FH[[#This Row],[Fecha]],2)</f>
        <v>26</v>
      </c>
      <c r="AQ398" s="25">
        <v>43282</v>
      </c>
      <c r="AR398" t="s">
        <v>141</v>
      </c>
      <c r="AS398" t="s">
        <v>72</v>
      </c>
      <c r="AT398" t="s">
        <v>128</v>
      </c>
      <c r="AU398">
        <v>50</v>
      </c>
      <c r="AV398">
        <v>310185.83</v>
      </c>
    </row>
    <row r="399" spans="31:48" ht="15.6" x14ac:dyDescent="0.3">
      <c r="AE399">
        <f>YEAR(MH[[#This Row],[Fecha]])</f>
        <v>1900</v>
      </c>
      <c r="AF399">
        <f>MONTH(MH[[#This Row],[Fecha]])</f>
        <v>1</v>
      </c>
      <c r="AG399">
        <f>WEEKNUM(MH[[#This Row],[Fecha]],2)</f>
        <v>1</v>
      </c>
      <c r="AH399" s="6"/>
      <c r="AI399" s="7"/>
      <c r="AJ399" s="7"/>
      <c r="AK399" s="7"/>
      <c r="AL399" s="7"/>
      <c r="AN399">
        <f>YEAR(FH[[#This Row],[Fecha]])</f>
        <v>2018</v>
      </c>
      <c r="AO399">
        <f>MONTH(FH[[#This Row],[Fecha]])</f>
        <v>8</v>
      </c>
      <c r="AP399">
        <f>WEEKNUM(FH[[#This Row],[Fecha]],2)</f>
        <v>31</v>
      </c>
      <c r="AQ399" s="25">
        <v>43313</v>
      </c>
      <c r="AR399" t="s">
        <v>141</v>
      </c>
      <c r="AS399" t="s">
        <v>72</v>
      </c>
      <c r="AT399" t="s">
        <v>128</v>
      </c>
      <c r="AU399">
        <v>42</v>
      </c>
      <c r="AV399">
        <v>255157.08</v>
      </c>
    </row>
    <row r="400" spans="31:48" ht="15.6" x14ac:dyDescent="0.3">
      <c r="AE400">
        <f>YEAR(MH[[#This Row],[Fecha]])</f>
        <v>1900</v>
      </c>
      <c r="AF400">
        <f>MONTH(MH[[#This Row],[Fecha]])</f>
        <v>1</v>
      </c>
      <c r="AG400">
        <f>WEEKNUM(MH[[#This Row],[Fecha]],2)</f>
        <v>1</v>
      </c>
      <c r="AH400" s="6"/>
      <c r="AI400" s="7"/>
      <c r="AJ400" s="7"/>
      <c r="AK400" s="7"/>
      <c r="AL400" s="7"/>
      <c r="AN400">
        <f>YEAR(FH[[#This Row],[Fecha]])</f>
        <v>2018</v>
      </c>
      <c r="AO400">
        <f>MONTH(FH[[#This Row],[Fecha]])</f>
        <v>9</v>
      </c>
      <c r="AP400">
        <f>WEEKNUM(FH[[#This Row],[Fecha]],2)</f>
        <v>35</v>
      </c>
      <c r="AQ400" s="25">
        <v>43344</v>
      </c>
      <c r="AR400" t="s">
        <v>141</v>
      </c>
      <c r="AS400" t="s">
        <v>72</v>
      </c>
      <c r="AT400" t="s">
        <v>128</v>
      </c>
      <c r="AU400">
        <v>45</v>
      </c>
      <c r="AV400">
        <v>268426.08</v>
      </c>
    </row>
    <row r="401" spans="31:48" ht="15.6" x14ac:dyDescent="0.3">
      <c r="AE401">
        <f>YEAR(MH[[#This Row],[Fecha]])</f>
        <v>1900</v>
      </c>
      <c r="AF401">
        <f>MONTH(MH[[#This Row],[Fecha]])</f>
        <v>1</v>
      </c>
      <c r="AG401">
        <f>WEEKNUM(MH[[#This Row],[Fecha]],2)</f>
        <v>1</v>
      </c>
      <c r="AH401" s="6"/>
      <c r="AI401" s="7"/>
      <c r="AJ401" s="7"/>
      <c r="AK401" s="7"/>
      <c r="AL401" s="7"/>
      <c r="AN401">
        <f>YEAR(FH[[#This Row],[Fecha]])</f>
        <v>2018</v>
      </c>
      <c r="AO401">
        <f>MONTH(FH[[#This Row],[Fecha]])</f>
        <v>10</v>
      </c>
      <c r="AP401">
        <f>WEEKNUM(FH[[#This Row],[Fecha]],2)</f>
        <v>40</v>
      </c>
      <c r="AQ401" s="25">
        <v>43374</v>
      </c>
      <c r="AR401" t="s">
        <v>141</v>
      </c>
      <c r="AS401" t="s">
        <v>72</v>
      </c>
      <c r="AT401" t="s">
        <v>128</v>
      </c>
      <c r="AU401">
        <v>30</v>
      </c>
      <c r="AV401">
        <v>176540.6</v>
      </c>
    </row>
    <row r="402" spans="31:48" ht="15.6" x14ac:dyDescent="0.3">
      <c r="AE402">
        <f>YEAR(MH[[#This Row],[Fecha]])</f>
        <v>1900</v>
      </c>
      <c r="AF402">
        <f>MONTH(MH[[#This Row],[Fecha]])</f>
        <v>1</v>
      </c>
      <c r="AG402">
        <f>WEEKNUM(MH[[#This Row],[Fecha]],2)</f>
        <v>1</v>
      </c>
      <c r="AH402" s="6"/>
      <c r="AI402" s="7"/>
      <c r="AJ402" s="7"/>
      <c r="AK402" s="7"/>
      <c r="AL402" s="7"/>
      <c r="AN402">
        <f>YEAR(FH[[#This Row],[Fecha]])</f>
        <v>2020</v>
      </c>
      <c r="AO402">
        <f>MONTH(FH[[#This Row],[Fecha]])</f>
        <v>8</v>
      </c>
      <c r="AP402">
        <f>WEEKNUM(FH[[#This Row],[Fecha]],2)</f>
        <v>31</v>
      </c>
      <c r="AQ402" s="25">
        <v>44044</v>
      </c>
      <c r="AR402" t="s">
        <v>141</v>
      </c>
      <c r="AS402" t="s">
        <v>72</v>
      </c>
      <c r="AT402" t="s">
        <v>128</v>
      </c>
      <c r="AU402">
        <v>9</v>
      </c>
      <c r="AV402">
        <v>47289.81</v>
      </c>
    </row>
    <row r="403" spans="31:48" ht="15.6" x14ac:dyDescent="0.3">
      <c r="AE403">
        <f>YEAR(MH[[#This Row],[Fecha]])</f>
        <v>1900</v>
      </c>
      <c r="AF403">
        <f>MONTH(MH[[#This Row],[Fecha]])</f>
        <v>1</v>
      </c>
      <c r="AG403">
        <f>WEEKNUM(MH[[#This Row],[Fecha]],2)</f>
        <v>1</v>
      </c>
      <c r="AH403" s="6"/>
      <c r="AI403" s="7"/>
      <c r="AJ403" s="7"/>
      <c r="AK403" s="7"/>
      <c r="AL403" s="7"/>
      <c r="AN403">
        <f>YEAR(FH[[#This Row],[Fecha]])</f>
        <v>2020</v>
      </c>
      <c r="AO403">
        <f>MONTH(FH[[#This Row],[Fecha]])</f>
        <v>9</v>
      </c>
      <c r="AP403">
        <f>WEEKNUM(FH[[#This Row],[Fecha]],2)</f>
        <v>36</v>
      </c>
      <c r="AQ403" s="25">
        <v>44075</v>
      </c>
      <c r="AR403" t="s">
        <v>141</v>
      </c>
      <c r="AS403" t="s">
        <v>72</v>
      </c>
      <c r="AT403" t="s">
        <v>128</v>
      </c>
      <c r="AU403">
        <v>40</v>
      </c>
      <c r="AV403">
        <v>247609.65999999997</v>
      </c>
    </row>
    <row r="404" spans="31:48" ht="15.6" x14ac:dyDescent="0.3">
      <c r="AE404">
        <f>YEAR(MH[[#This Row],[Fecha]])</f>
        <v>1900</v>
      </c>
      <c r="AF404">
        <f>MONTH(MH[[#This Row],[Fecha]])</f>
        <v>1</v>
      </c>
      <c r="AG404">
        <f>WEEKNUM(MH[[#This Row],[Fecha]],2)</f>
        <v>1</v>
      </c>
      <c r="AH404" s="6"/>
      <c r="AI404" s="7"/>
      <c r="AJ404" s="7"/>
      <c r="AK404" s="7"/>
      <c r="AL404" s="7"/>
      <c r="AN404">
        <f>YEAR(FH[[#This Row],[Fecha]])</f>
        <v>2020</v>
      </c>
      <c r="AO404">
        <f>MONTH(FH[[#This Row],[Fecha]])</f>
        <v>10</v>
      </c>
      <c r="AP404">
        <f>WEEKNUM(FH[[#This Row],[Fecha]],2)</f>
        <v>40</v>
      </c>
      <c r="AQ404" s="25">
        <v>44105</v>
      </c>
      <c r="AR404" t="s">
        <v>141</v>
      </c>
      <c r="AS404" t="s">
        <v>72</v>
      </c>
      <c r="AT404" t="s">
        <v>128</v>
      </c>
      <c r="AU404">
        <v>38</v>
      </c>
      <c r="AV404">
        <v>237163.03</v>
      </c>
    </row>
    <row r="405" spans="31:48" ht="15.6" x14ac:dyDescent="0.3">
      <c r="AE405">
        <f>YEAR(MH[[#This Row],[Fecha]])</f>
        <v>1900</v>
      </c>
      <c r="AF405">
        <f>MONTH(MH[[#This Row],[Fecha]])</f>
        <v>1</v>
      </c>
      <c r="AG405">
        <f>WEEKNUM(MH[[#This Row],[Fecha]],2)</f>
        <v>1</v>
      </c>
      <c r="AH405" s="6"/>
      <c r="AI405" s="7"/>
      <c r="AJ405" s="7"/>
      <c r="AK405" s="7"/>
      <c r="AL405" s="7"/>
      <c r="AN405">
        <f>YEAR(FH[[#This Row],[Fecha]])</f>
        <v>2020</v>
      </c>
      <c r="AO405">
        <f>MONTH(FH[[#This Row],[Fecha]])</f>
        <v>11</v>
      </c>
      <c r="AP405">
        <f>WEEKNUM(FH[[#This Row],[Fecha]],2)</f>
        <v>44</v>
      </c>
      <c r="AQ405" s="25">
        <v>44136</v>
      </c>
      <c r="AR405" t="s">
        <v>141</v>
      </c>
      <c r="AS405" t="s">
        <v>72</v>
      </c>
      <c r="AT405" t="s">
        <v>128</v>
      </c>
      <c r="AU405">
        <v>43</v>
      </c>
      <c r="AV405">
        <v>277027.80000000005</v>
      </c>
    </row>
    <row r="406" spans="31:48" ht="15.6" x14ac:dyDescent="0.3">
      <c r="AE406">
        <f>YEAR(MH[[#This Row],[Fecha]])</f>
        <v>1900</v>
      </c>
      <c r="AF406">
        <f>MONTH(MH[[#This Row],[Fecha]])</f>
        <v>1</v>
      </c>
      <c r="AG406">
        <f>WEEKNUM(MH[[#This Row],[Fecha]],2)</f>
        <v>1</v>
      </c>
      <c r="AH406" s="6"/>
      <c r="AI406" s="7"/>
      <c r="AJ406" s="7"/>
      <c r="AK406" s="7"/>
      <c r="AL406" s="7"/>
      <c r="AN406">
        <f>YEAR(FH[[#This Row],[Fecha]])</f>
        <v>2020</v>
      </c>
      <c r="AO406">
        <f>MONTH(FH[[#This Row],[Fecha]])</f>
        <v>12</v>
      </c>
      <c r="AP406">
        <f>WEEKNUM(FH[[#This Row],[Fecha]],2)</f>
        <v>49</v>
      </c>
      <c r="AQ406" s="25">
        <v>44166</v>
      </c>
      <c r="AR406" t="s">
        <v>141</v>
      </c>
      <c r="AS406" t="s">
        <v>72</v>
      </c>
      <c r="AT406" t="s">
        <v>128</v>
      </c>
      <c r="AU406">
        <v>50</v>
      </c>
      <c r="AV406">
        <v>336947.39</v>
      </c>
    </row>
    <row r="407" spans="31:48" ht="15.6" x14ac:dyDescent="0.3">
      <c r="AE407">
        <f>YEAR(MH[[#This Row],[Fecha]])</f>
        <v>1900</v>
      </c>
      <c r="AF407">
        <f>MONTH(MH[[#This Row],[Fecha]])</f>
        <v>1</v>
      </c>
      <c r="AG407">
        <f>WEEKNUM(MH[[#This Row],[Fecha]],2)</f>
        <v>1</v>
      </c>
      <c r="AH407" s="6"/>
      <c r="AI407" s="7"/>
      <c r="AJ407" s="7"/>
      <c r="AK407" s="7"/>
      <c r="AL407" s="7"/>
      <c r="AN407">
        <f>YEAR(FH[[#This Row],[Fecha]])</f>
        <v>2018</v>
      </c>
      <c r="AO407">
        <f>MONTH(FH[[#This Row],[Fecha]])</f>
        <v>10</v>
      </c>
      <c r="AP407">
        <f>WEEKNUM(FH[[#This Row],[Fecha]],2)</f>
        <v>40</v>
      </c>
      <c r="AQ407" s="25">
        <v>43374</v>
      </c>
      <c r="AR407" t="s">
        <v>141</v>
      </c>
      <c r="AS407" t="s">
        <v>73</v>
      </c>
      <c r="AT407" t="s">
        <v>128</v>
      </c>
      <c r="AU407">
        <v>24</v>
      </c>
      <c r="AV407">
        <v>132822.07999999999</v>
      </c>
    </row>
    <row r="408" spans="31:48" ht="15.6" x14ac:dyDescent="0.3">
      <c r="AE408">
        <f>YEAR(MH[[#This Row],[Fecha]])</f>
        <v>1900</v>
      </c>
      <c r="AF408">
        <f>MONTH(MH[[#This Row],[Fecha]])</f>
        <v>1</v>
      </c>
      <c r="AG408">
        <f>WEEKNUM(MH[[#This Row],[Fecha]],2)</f>
        <v>1</v>
      </c>
      <c r="AH408" s="6"/>
      <c r="AI408" s="7"/>
      <c r="AJ408" s="7"/>
      <c r="AK408" s="7"/>
      <c r="AL408" s="7"/>
      <c r="AN408">
        <f>YEAR(FH[[#This Row],[Fecha]])</f>
        <v>2018</v>
      </c>
      <c r="AO408">
        <f>MONTH(FH[[#This Row],[Fecha]])</f>
        <v>11</v>
      </c>
      <c r="AP408">
        <f>WEEKNUM(FH[[#This Row],[Fecha]],2)</f>
        <v>44</v>
      </c>
      <c r="AQ408" s="25">
        <v>43405</v>
      </c>
      <c r="AR408" t="s">
        <v>141</v>
      </c>
      <c r="AS408" t="s">
        <v>73</v>
      </c>
      <c r="AT408" t="s">
        <v>128</v>
      </c>
      <c r="AU408">
        <v>39</v>
      </c>
      <c r="AV408">
        <v>223341.50999999998</v>
      </c>
    </row>
    <row r="409" spans="31:48" ht="15.6" x14ac:dyDescent="0.3">
      <c r="AE409">
        <f>YEAR(MH[[#This Row],[Fecha]])</f>
        <v>1900</v>
      </c>
      <c r="AF409">
        <f>MONTH(MH[[#This Row],[Fecha]])</f>
        <v>1</v>
      </c>
      <c r="AG409">
        <f>WEEKNUM(MH[[#This Row],[Fecha]],2)</f>
        <v>1</v>
      </c>
      <c r="AH409" s="6"/>
      <c r="AI409" s="7"/>
      <c r="AJ409" s="7"/>
      <c r="AK409" s="7"/>
      <c r="AL409" s="7"/>
      <c r="AN409">
        <f>YEAR(FH[[#This Row],[Fecha]])</f>
        <v>2018</v>
      </c>
      <c r="AO409">
        <f>MONTH(FH[[#This Row],[Fecha]])</f>
        <v>12</v>
      </c>
      <c r="AP409">
        <f>WEEKNUM(FH[[#This Row],[Fecha]],2)</f>
        <v>48</v>
      </c>
      <c r="AQ409" s="25">
        <v>43435</v>
      </c>
      <c r="AR409" t="s">
        <v>141</v>
      </c>
      <c r="AS409" t="s">
        <v>73</v>
      </c>
      <c r="AT409" t="s">
        <v>128</v>
      </c>
      <c r="AU409">
        <v>60</v>
      </c>
      <c r="AV409">
        <v>323678.56999999995</v>
      </c>
    </row>
    <row r="410" spans="31:48" ht="15.6" x14ac:dyDescent="0.3">
      <c r="AE410">
        <f>YEAR(MH[[#This Row],[Fecha]])</f>
        <v>1900</v>
      </c>
      <c r="AF410">
        <f>MONTH(MH[[#This Row],[Fecha]])</f>
        <v>1</v>
      </c>
      <c r="AG410">
        <f>WEEKNUM(MH[[#This Row],[Fecha]],2)</f>
        <v>1</v>
      </c>
      <c r="AH410" s="6"/>
      <c r="AI410" s="7"/>
      <c r="AJ410" s="7"/>
      <c r="AK410" s="7"/>
      <c r="AL410" s="7"/>
      <c r="AN410">
        <f>YEAR(FH[[#This Row],[Fecha]])</f>
        <v>2019</v>
      </c>
      <c r="AO410">
        <f>MONTH(FH[[#This Row],[Fecha]])</f>
        <v>1</v>
      </c>
      <c r="AP410">
        <f>WEEKNUM(FH[[#This Row],[Fecha]],2)</f>
        <v>1</v>
      </c>
      <c r="AQ410" s="25">
        <v>43466</v>
      </c>
      <c r="AR410" t="s">
        <v>141</v>
      </c>
      <c r="AS410" t="s">
        <v>73</v>
      </c>
      <c r="AT410" t="s">
        <v>128</v>
      </c>
      <c r="AU410">
        <v>26</v>
      </c>
      <c r="AV410">
        <v>130526.91999999998</v>
      </c>
    </row>
    <row r="411" spans="31:48" ht="15.6" x14ac:dyDescent="0.3">
      <c r="AE411">
        <f>YEAR(MH[[#This Row],[Fecha]])</f>
        <v>1900</v>
      </c>
      <c r="AF411">
        <f>MONTH(MH[[#This Row],[Fecha]])</f>
        <v>1</v>
      </c>
      <c r="AG411">
        <f>WEEKNUM(MH[[#This Row],[Fecha]],2)</f>
        <v>1</v>
      </c>
      <c r="AH411" s="6"/>
      <c r="AI411" s="7"/>
      <c r="AJ411" s="7"/>
      <c r="AK411" s="7"/>
      <c r="AL411" s="7"/>
      <c r="AN411">
        <f>YEAR(FH[[#This Row],[Fecha]])</f>
        <v>2020</v>
      </c>
      <c r="AO411">
        <f>MONTH(FH[[#This Row],[Fecha]])</f>
        <v>11</v>
      </c>
      <c r="AP411">
        <f>WEEKNUM(FH[[#This Row],[Fecha]],2)</f>
        <v>44</v>
      </c>
      <c r="AQ411" s="25">
        <v>44136</v>
      </c>
      <c r="AR411" t="s">
        <v>141</v>
      </c>
      <c r="AS411" t="s">
        <v>73</v>
      </c>
      <c r="AT411" t="s">
        <v>128</v>
      </c>
      <c r="AU411">
        <v>22</v>
      </c>
      <c r="AV411">
        <v>142172.24</v>
      </c>
    </row>
    <row r="412" spans="31:48" ht="15.6" x14ac:dyDescent="0.3">
      <c r="AE412">
        <f>YEAR(MH[[#This Row],[Fecha]])</f>
        <v>1900</v>
      </c>
      <c r="AF412">
        <f>MONTH(MH[[#This Row],[Fecha]])</f>
        <v>1</v>
      </c>
      <c r="AG412">
        <f>WEEKNUM(MH[[#This Row],[Fecha]],2)</f>
        <v>1</v>
      </c>
      <c r="AH412" s="6"/>
      <c r="AI412" s="7"/>
      <c r="AJ412" s="7"/>
      <c r="AK412" s="7"/>
      <c r="AL412" s="7"/>
      <c r="AN412">
        <f>YEAR(FH[[#This Row],[Fecha]])</f>
        <v>2020</v>
      </c>
      <c r="AO412">
        <f>MONTH(FH[[#This Row],[Fecha]])</f>
        <v>12</v>
      </c>
      <c r="AP412">
        <f>WEEKNUM(FH[[#This Row],[Fecha]],2)</f>
        <v>49</v>
      </c>
      <c r="AQ412" s="25">
        <v>44166</v>
      </c>
      <c r="AR412" t="s">
        <v>141</v>
      </c>
      <c r="AS412" t="s">
        <v>73</v>
      </c>
      <c r="AT412" t="s">
        <v>128</v>
      </c>
      <c r="AU412">
        <v>43</v>
      </c>
      <c r="AV412">
        <v>287086.59999999998</v>
      </c>
    </row>
    <row r="413" spans="31:48" ht="15.6" x14ac:dyDescent="0.3">
      <c r="AE413">
        <f>YEAR(MH[[#This Row],[Fecha]])</f>
        <v>1900</v>
      </c>
      <c r="AF413">
        <f>MONTH(MH[[#This Row],[Fecha]])</f>
        <v>1</v>
      </c>
      <c r="AG413">
        <f>WEEKNUM(MH[[#This Row],[Fecha]],2)</f>
        <v>1</v>
      </c>
      <c r="AH413" s="6"/>
      <c r="AI413" s="7"/>
      <c r="AJ413" s="7"/>
      <c r="AK413" s="7"/>
      <c r="AL413" s="7"/>
      <c r="AN413">
        <f>YEAR(FH[[#This Row],[Fecha]])</f>
        <v>2018</v>
      </c>
      <c r="AO413">
        <f>MONTH(FH[[#This Row],[Fecha]])</f>
        <v>1</v>
      </c>
      <c r="AP413">
        <f>WEEKNUM(FH[[#This Row],[Fecha]],2)</f>
        <v>1</v>
      </c>
      <c r="AQ413" s="25">
        <v>43101</v>
      </c>
      <c r="AR413" t="s">
        <v>141</v>
      </c>
      <c r="AS413" t="s">
        <v>76</v>
      </c>
      <c r="AT413" t="s">
        <v>128</v>
      </c>
      <c r="AU413">
        <v>36</v>
      </c>
      <c r="AV413">
        <v>174983.45</v>
      </c>
    </row>
    <row r="414" spans="31:48" ht="15.6" x14ac:dyDescent="0.3">
      <c r="AE414">
        <f>YEAR(MH[[#This Row],[Fecha]])</f>
        <v>1900</v>
      </c>
      <c r="AF414">
        <f>MONTH(MH[[#This Row],[Fecha]])</f>
        <v>1</v>
      </c>
      <c r="AG414">
        <f>WEEKNUM(MH[[#This Row],[Fecha]],2)</f>
        <v>1</v>
      </c>
      <c r="AH414" s="6"/>
      <c r="AI414" s="7"/>
      <c r="AJ414" s="7"/>
      <c r="AK414" s="7"/>
      <c r="AL414" s="7"/>
      <c r="AN414">
        <f>YEAR(FH[[#This Row],[Fecha]])</f>
        <v>2019</v>
      </c>
      <c r="AO414">
        <f>MONTH(FH[[#This Row],[Fecha]])</f>
        <v>10</v>
      </c>
      <c r="AP414">
        <f>WEEKNUM(FH[[#This Row],[Fecha]],2)</f>
        <v>40</v>
      </c>
      <c r="AQ414" s="25">
        <v>43739</v>
      </c>
      <c r="AR414" t="s">
        <v>141</v>
      </c>
      <c r="AS414" t="s">
        <v>76</v>
      </c>
      <c r="AT414" t="s">
        <v>128</v>
      </c>
      <c r="AU414">
        <v>21</v>
      </c>
      <c r="AV414">
        <v>123882.8</v>
      </c>
    </row>
    <row r="415" spans="31:48" ht="15.6" x14ac:dyDescent="0.3">
      <c r="AE415">
        <f>YEAR(MH[[#This Row],[Fecha]])</f>
        <v>1900</v>
      </c>
      <c r="AF415">
        <f>MONTH(MH[[#This Row],[Fecha]])</f>
        <v>1</v>
      </c>
      <c r="AG415">
        <f>WEEKNUM(MH[[#This Row],[Fecha]],2)</f>
        <v>1</v>
      </c>
      <c r="AH415" s="6"/>
      <c r="AI415" s="7"/>
      <c r="AJ415" s="7"/>
      <c r="AK415" s="7"/>
      <c r="AL415" s="7"/>
      <c r="AN415">
        <f>YEAR(FH[[#This Row],[Fecha]])</f>
        <v>2019</v>
      </c>
      <c r="AO415">
        <f>MONTH(FH[[#This Row],[Fecha]])</f>
        <v>11</v>
      </c>
      <c r="AP415">
        <f>WEEKNUM(FH[[#This Row],[Fecha]],2)</f>
        <v>44</v>
      </c>
      <c r="AQ415" s="25">
        <v>43770</v>
      </c>
      <c r="AR415" t="s">
        <v>141</v>
      </c>
      <c r="AS415" t="s">
        <v>76</v>
      </c>
      <c r="AT415" t="s">
        <v>128</v>
      </c>
      <c r="AU415">
        <v>39</v>
      </c>
      <c r="AV415">
        <v>206334.91999999998</v>
      </c>
    </row>
    <row r="416" spans="31:48" ht="15.6" x14ac:dyDescent="0.3">
      <c r="AE416">
        <f>YEAR(MH[[#This Row],[Fecha]])</f>
        <v>1900</v>
      </c>
      <c r="AF416">
        <f>MONTH(MH[[#This Row],[Fecha]])</f>
        <v>1</v>
      </c>
      <c r="AG416">
        <f>WEEKNUM(MH[[#This Row],[Fecha]],2)</f>
        <v>1</v>
      </c>
      <c r="AH416" s="6"/>
      <c r="AI416" s="7"/>
      <c r="AJ416" s="7"/>
      <c r="AK416" s="7"/>
      <c r="AL416" s="7"/>
      <c r="AN416">
        <f>YEAR(FH[[#This Row],[Fecha]])</f>
        <v>2019</v>
      </c>
      <c r="AO416">
        <f>MONTH(FH[[#This Row],[Fecha]])</f>
        <v>12</v>
      </c>
      <c r="AP416">
        <f>WEEKNUM(FH[[#This Row],[Fecha]],2)</f>
        <v>48</v>
      </c>
      <c r="AQ416" s="25">
        <v>43800</v>
      </c>
      <c r="AR416" t="s">
        <v>141</v>
      </c>
      <c r="AS416" t="s">
        <v>76</v>
      </c>
      <c r="AT416" t="s">
        <v>128</v>
      </c>
      <c r="AU416">
        <v>42</v>
      </c>
      <c r="AV416">
        <v>226077.13999999996</v>
      </c>
    </row>
    <row r="417" spans="31:48" ht="15.6" x14ac:dyDescent="0.3">
      <c r="AE417">
        <f>YEAR(MH[[#This Row],[Fecha]])</f>
        <v>1900</v>
      </c>
      <c r="AF417">
        <f>MONTH(MH[[#This Row],[Fecha]])</f>
        <v>1</v>
      </c>
      <c r="AG417">
        <f>WEEKNUM(MH[[#This Row],[Fecha]],2)</f>
        <v>1</v>
      </c>
      <c r="AH417" s="6"/>
      <c r="AI417" s="7"/>
      <c r="AJ417" s="7"/>
      <c r="AK417" s="7"/>
      <c r="AL417" s="7"/>
      <c r="AN417">
        <f>YEAR(FH[[#This Row],[Fecha]])</f>
        <v>2020</v>
      </c>
      <c r="AO417">
        <f>MONTH(FH[[#This Row],[Fecha]])</f>
        <v>1</v>
      </c>
      <c r="AP417">
        <f>WEEKNUM(FH[[#This Row],[Fecha]],2)</f>
        <v>1</v>
      </c>
      <c r="AQ417" s="25">
        <v>43831</v>
      </c>
      <c r="AR417" t="s">
        <v>141</v>
      </c>
      <c r="AS417" t="s">
        <v>76</v>
      </c>
      <c r="AT417" t="s">
        <v>128</v>
      </c>
      <c r="AU417">
        <v>26</v>
      </c>
      <c r="AV417">
        <v>144566.95000000001</v>
      </c>
    </row>
    <row r="418" spans="31:48" ht="15.6" x14ac:dyDescent="0.3">
      <c r="AE418">
        <f>YEAR(MH[[#This Row],[Fecha]])</f>
        <v>1900</v>
      </c>
      <c r="AF418">
        <f>MONTH(MH[[#This Row],[Fecha]])</f>
        <v>1</v>
      </c>
      <c r="AG418">
        <f>WEEKNUM(MH[[#This Row],[Fecha]],2)</f>
        <v>1</v>
      </c>
      <c r="AH418" s="6"/>
      <c r="AI418" s="7"/>
      <c r="AJ418" s="7"/>
      <c r="AK418" s="7"/>
      <c r="AL418" s="7"/>
      <c r="AN418">
        <f>YEAR(FH[[#This Row],[Fecha]])</f>
        <v>2018</v>
      </c>
      <c r="AO418">
        <f>MONTH(FH[[#This Row],[Fecha]])</f>
        <v>1</v>
      </c>
      <c r="AP418">
        <f>WEEKNUM(FH[[#This Row],[Fecha]],2)</f>
        <v>1</v>
      </c>
      <c r="AQ418" s="25">
        <v>43101</v>
      </c>
      <c r="AR418" t="s">
        <v>141</v>
      </c>
      <c r="AS418" t="s">
        <v>77</v>
      </c>
      <c r="AT418" t="s">
        <v>128</v>
      </c>
      <c r="AU418">
        <v>53</v>
      </c>
      <c r="AV418">
        <v>260796.17000000004</v>
      </c>
    </row>
    <row r="419" spans="31:48" ht="15.6" x14ac:dyDescent="0.3">
      <c r="AE419">
        <f>YEAR(MH[[#This Row],[Fecha]])</f>
        <v>1900</v>
      </c>
      <c r="AF419">
        <f>MONTH(MH[[#This Row],[Fecha]])</f>
        <v>1</v>
      </c>
      <c r="AG419">
        <f>WEEKNUM(MH[[#This Row],[Fecha]],2)</f>
        <v>1</v>
      </c>
      <c r="AH419" s="6"/>
      <c r="AI419" s="7"/>
      <c r="AJ419" s="7"/>
      <c r="AK419" s="7"/>
      <c r="AL419" s="7"/>
      <c r="AN419">
        <f>YEAR(FH[[#This Row],[Fecha]])</f>
        <v>2018</v>
      </c>
      <c r="AO419">
        <f>MONTH(FH[[#This Row],[Fecha]])</f>
        <v>2</v>
      </c>
      <c r="AP419">
        <f>WEEKNUM(FH[[#This Row],[Fecha]],2)</f>
        <v>5</v>
      </c>
      <c r="AQ419" s="25">
        <v>43132</v>
      </c>
      <c r="AR419" t="s">
        <v>141</v>
      </c>
      <c r="AS419" t="s">
        <v>77</v>
      </c>
      <c r="AT419" t="s">
        <v>128</v>
      </c>
      <c r="AU419">
        <v>34</v>
      </c>
      <c r="AV419">
        <v>168041.19</v>
      </c>
    </row>
    <row r="420" spans="31:48" ht="15.6" x14ac:dyDescent="0.3">
      <c r="AE420">
        <f>YEAR(MH[[#This Row],[Fecha]])</f>
        <v>1900</v>
      </c>
      <c r="AF420">
        <f>MONTH(MH[[#This Row],[Fecha]])</f>
        <v>1</v>
      </c>
      <c r="AG420">
        <f>WEEKNUM(MH[[#This Row],[Fecha]],2)</f>
        <v>1</v>
      </c>
      <c r="AH420" s="6"/>
      <c r="AI420" s="7"/>
      <c r="AJ420" s="7"/>
      <c r="AK420" s="7"/>
      <c r="AL420" s="7"/>
      <c r="AN420">
        <f>YEAR(FH[[#This Row],[Fecha]])</f>
        <v>2020</v>
      </c>
      <c r="AO420">
        <f>MONTH(FH[[#This Row],[Fecha]])</f>
        <v>1</v>
      </c>
      <c r="AP420">
        <f>WEEKNUM(FH[[#This Row],[Fecha]],2)</f>
        <v>1</v>
      </c>
      <c r="AQ420" s="25">
        <v>43831</v>
      </c>
      <c r="AR420" t="s">
        <v>141</v>
      </c>
      <c r="AS420" t="s">
        <v>77</v>
      </c>
      <c r="AT420" t="s">
        <v>128</v>
      </c>
      <c r="AU420">
        <v>42</v>
      </c>
      <c r="AV420">
        <v>234371.64</v>
      </c>
    </row>
    <row r="421" spans="31:48" ht="15.6" x14ac:dyDescent="0.3">
      <c r="AE421">
        <f>YEAR(MH[[#This Row],[Fecha]])</f>
        <v>1900</v>
      </c>
      <c r="AF421">
        <f>MONTH(MH[[#This Row],[Fecha]])</f>
        <v>1</v>
      </c>
      <c r="AG421">
        <f>WEEKNUM(MH[[#This Row],[Fecha]],2)</f>
        <v>1</v>
      </c>
      <c r="AH421" s="6"/>
      <c r="AI421" s="7"/>
      <c r="AJ421" s="7"/>
      <c r="AK421" s="7"/>
      <c r="AL421" s="7"/>
      <c r="AN421">
        <f>YEAR(FH[[#This Row],[Fecha]])</f>
        <v>2020</v>
      </c>
      <c r="AO421">
        <f>MONTH(FH[[#This Row],[Fecha]])</f>
        <v>2</v>
      </c>
      <c r="AP421">
        <f>WEEKNUM(FH[[#This Row],[Fecha]],2)</f>
        <v>5</v>
      </c>
      <c r="AQ421" s="25">
        <v>43862</v>
      </c>
      <c r="AR421" t="s">
        <v>141</v>
      </c>
      <c r="AS421" t="s">
        <v>77</v>
      </c>
      <c r="AT421" t="s">
        <v>128</v>
      </c>
      <c r="AU421">
        <v>36</v>
      </c>
      <c r="AV421">
        <v>190989.59999999998</v>
      </c>
    </row>
    <row r="422" spans="31:48" ht="15.6" x14ac:dyDescent="0.3">
      <c r="AE422">
        <f>YEAR(MH[[#This Row],[Fecha]])</f>
        <v>1900</v>
      </c>
      <c r="AF422">
        <f>MONTH(MH[[#This Row],[Fecha]])</f>
        <v>1</v>
      </c>
      <c r="AG422">
        <f>WEEKNUM(MH[[#This Row],[Fecha]],2)</f>
        <v>1</v>
      </c>
      <c r="AH422" s="6"/>
      <c r="AI422" s="7"/>
      <c r="AJ422" s="7"/>
      <c r="AK422" s="7"/>
      <c r="AL422" s="7"/>
      <c r="AN422">
        <f>YEAR(FH[[#This Row],[Fecha]])</f>
        <v>2020</v>
      </c>
      <c r="AO422">
        <f>MONTH(FH[[#This Row],[Fecha]])</f>
        <v>3</v>
      </c>
      <c r="AP422">
        <f>WEEKNUM(FH[[#This Row],[Fecha]],2)</f>
        <v>9</v>
      </c>
      <c r="AQ422" s="25">
        <v>43891</v>
      </c>
      <c r="AR422" t="s">
        <v>141</v>
      </c>
      <c r="AS422" t="s">
        <v>77</v>
      </c>
      <c r="AT422" t="s">
        <v>128</v>
      </c>
      <c r="AU422">
        <v>51</v>
      </c>
      <c r="AV422">
        <v>281459.82999999996</v>
      </c>
    </row>
    <row r="423" spans="31:48" ht="15.6" x14ac:dyDescent="0.3">
      <c r="AE423">
        <f>YEAR(MH[[#This Row],[Fecha]])</f>
        <v>1900</v>
      </c>
      <c r="AF423">
        <f>MONTH(MH[[#This Row],[Fecha]])</f>
        <v>1</v>
      </c>
      <c r="AG423">
        <f>WEEKNUM(MH[[#This Row],[Fecha]],2)</f>
        <v>1</v>
      </c>
      <c r="AH423" s="6"/>
      <c r="AI423" s="7"/>
      <c r="AJ423" s="7"/>
      <c r="AK423" s="7"/>
      <c r="AL423" s="7"/>
      <c r="AN423">
        <f>YEAR(FH[[#This Row],[Fecha]])</f>
        <v>2020</v>
      </c>
      <c r="AO423">
        <f>MONTH(FH[[#This Row],[Fecha]])</f>
        <v>4</v>
      </c>
      <c r="AP423">
        <f>WEEKNUM(FH[[#This Row],[Fecha]],2)</f>
        <v>14</v>
      </c>
      <c r="AQ423" s="25">
        <v>43922</v>
      </c>
      <c r="AR423" t="s">
        <v>141</v>
      </c>
      <c r="AS423" t="s">
        <v>77</v>
      </c>
      <c r="AT423" t="s">
        <v>128</v>
      </c>
      <c r="AU423">
        <v>28</v>
      </c>
      <c r="AV423">
        <v>169094.63999999998</v>
      </c>
    </row>
    <row r="424" spans="31:48" ht="15.6" x14ac:dyDescent="0.3">
      <c r="AE424">
        <f>YEAR(MH[[#This Row],[Fecha]])</f>
        <v>1900</v>
      </c>
      <c r="AF424">
        <f>MONTH(MH[[#This Row],[Fecha]])</f>
        <v>1</v>
      </c>
      <c r="AG424">
        <f>WEEKNUM(MH[[#This Row],[Fecha]],2)</f>
        <v>1</v>
      </c>
      <c r="AH424" s="6"/>
      <c r="AI424" s="7"/>
      <c r="AJ424" s="7"/>
      <c r="AK424" s="7"/>
      <c r="AL424" s="7"/>
      <c r="AN424">
        <f>YEAR(FH[[#This Row],[Fecha]])</f>
        <v>2020</v>
      </c>
      <c r="AO424">
        <f>MONTH(FH[[#This Row],[Fecha]])</f>
        <v>5</v>
      </c>
      <c r="AP424">
        <f>WEEKNUM(FH[[#This Row],[Fecha]],2)</f>
        <v>18</v>
      </c>
      <c r="AQ424" s="25">
        <v>43952</v>
      </c>
      <c r="AR424" t="s">
        <v>141</v>
      </c>
      <c r="AS424" t="s">
        <v>77</v>
      </c>
      <c r="AT424" t="s">
        <v>128</v>
      </c>
      <c r="AU424">
        <v>36</v>
      </c>
      <c r="AV424">
        <v>215815.97</v>
      </c>
    </row>
    <row r="425" spans="31:48" ht="15.6" x14ac:dyDescent="0.3">
      <c r="AE425">
        <f>YEAR(MH[[#This Row],[Fecha]])</f>
        <v>1900</v>
      </c>
      <c r="AF425">
        <f>MONTH(MH[[#This Row],[Fecha]])</f>
        <v>1</v>
      </c>
      <c r="AG425">
        <f>WEEKNUM(MH[[#This Row],[Fecha]],2)</f>
        <v>1</v>
      </c>
      <c r="AH425" s="6"/>
      <c r="AI425" s="7"/>
      <c r="AJ425" s="7"/>
      <c r="AK425" s="7"/>
      <c r="AL425" s="7"/>
      <c r="AN425">
        <f>YEAR(FH[[#This Row],[Fecha]])</f>
        <v>2019</v>
      </c>
      <c r="AO425">
        <f>MONTH(FH[[#This Row],[Fecha]])</f>
        <v>4</v>
      </c>
      <c r="AP425">
        <f>WEEKNUM(FH[[#This Row],[Fecha]],2)</f>
        <v>14</v>
      </c>
      <c r="AQ425" s="25">
        <v>43556</v>
      </c>
      <c r="AR425" t="s">
        <v>141</v>
      </c>
      <c r="AS425" t="s">
        <v>78</v>
      </c>
      <c r="AT425" t="s">
        <v>128</v>
      </c>
      <c r="AU425">
        <v>13</v>
      </c>
      <c r="AV425">
        <v>68731.47</v>
      </c>
    </row>
    <row r="426" spans="31:48" ht="15.6" x14ac:dyDescent="0.3">
      <c r="AE426">
        <f>YEAR(MH[[#This Row],[Fecha]])</f>
        <v>1900</v>
      </c>
      <c r="AF426">
        <f>MONTH(MH[[#This Row],[Fecha]])</f>
        <v>1</v>
      </c>
      <c r="AG426">
        <f>WEEKNUM(MH[[#This Row],[Fecha]],2)</f>
        <v>1</v>
      </c>
      <c r="AH426" s="6"/>
      <c r="AI426" s="7"/>
      <c r="AJ426" s="7"/>
      <c r="AK426" s="7"/>
      <c r="AL426" s="7"/>
      <c r="AN426">
        <f>YEAR(FH[[#This Row],[Fecha]])</f>
        <v>2019</v>
      </c>
      <c r="AO426">
        <f>MONTH(FH[[#This Row],[Fecha]])</f>
        <v>5</v>
      </c>
      <c r="AP426">
        <f>WEEKNUM(FH[[#This Row],[Fecha]],2)</f>
        <v>18</v>
      </c>
      <c r="AQ426" s="25">
        <v>43586</v>
      </c>
      <c r="AR426" t="s">
        <v>141</v>
      </c>
      <c r="AS426" t="s">
        <v>78</v>
      </c>
      <c r="AT426" t="s">
        <v>128</v>
      </c>
      <c r="AU426">
        <v>14</v>
      </c>
      <c r="AV426">
        <v>78678.840000000011</v>
      </c>
    </row>
    <row r="427" spans="31:48" ht="15.6" x14ac:dyDescent="0.3">
      <c r="AE427">
        <f>YEAR(MH[[#This Row],[Fecha]])</f>
        <v>1900</v>
      </c>
      <c r="AF427">
        <f>MONTH(MH[[#This Row],[Fecha]])</f>
        <v>1</v>
      </c>
      <c r="AG427">
        <f>WEEKNUM(MH[[#This Row],[Fecha]],2)</f>
        <v>1</v>
      </c>
      <c r="AH427" s="6"/>
      <c r="AI427" s="7"/>
      <c r="AJ427" s="7"/>
      <c r="AK427" s="7"/>
      <c r="AL427" s="7"/>
      <c r="AN427">
        <f>YEAR(FH[[#This Row],[Fecha]])</f>
        <v>2019</v>
      </c>
      <c r="AO427">
        <f>MONTH(FH[[#This Row],[Fecha]])</f>
        <v>6</v>
      </c>
      <c r="AP427">
        <f>WEEKNUM(FH[[#This Row],[Fecha]],2)</f>
        <v>22</v>
      </c>
      <c r="AQ427" s="25">
        <v>43617</v>
      </c>
      <c r="AR427" t="s">
        <v>141</v>
      </c>
      <c r="AS427" t="s">
        <v>78</v>
      </c>
      <c r="AT427" t="s">
        <v>128</v>
      </c>
      <c r="AU427">
        <v>12</v>
      </c>
      <c r="AV427">
        <v>73495.540000000008</v>
      </c>
    </row>
    <row r="428" spans="31:48" ht="15.6" x14ac:dyDescent="0.3">
      <c r="AE428">
        <f>YEAR(MH[[#This Row],[Fecha]])</f>
        <v>1900</v>
      </c>
      <c r="AF428">
        <f>MONTH(MH[[#This Row],[Fecha]])</f>
        <v>1</v>
      </c>
      <c r="AG428">
        <f>WEEKNUM(MH[[#This Row],[Fecha]],2)</f>
        <v>1</v>
      </c>
      <c r="AH428" s="6"/>
      <c r="AI428" s="7"/>
      <c r="AJ428" s="7"/>
      <c r="AK428" s="7"/>
      <c r="AL428" s="7"/>
      <c r="AN428">
        <f>YEAR(FH[[#This Row],[Fecha]])</f>
        <v>2019</v>
      </c>
      <c r="AO428">
        <f>MONTH(FH[[#This Row],[Fecha]])</f>
        <v>7</v>
      </c>
      <c r="AP428">
        <f>WEEKNUM(FH[[#This Row],[Fecha]],2)</f>
        <v>27</v>
      </c>
      <c r="AQ428" s="25">
        <v>43647</v>
      </c>
      <c r="AR428" t="s">
        <v>141</v>
      </c>
      <c r="AS428" t="s">
        <v>78</v>
      </c>
      <c r="AT428" t="s">
        <v>128</v>
      </c>
      <c r="AU428">
        <v>16</v>
      </c>
      <c r="AV428">
        <v>71998.14</v>
      </c>
    </row>
    <row r="429" spans="31:48" ht="15.6" x14ac:dyDescent="0.3">
      <c r="AE429">
        <f>YEAR(MH[[#This Row],[Fecha]])</f>
        <v>1900</v>
      </c>
      <c r="AF429">
        <f>MONTH(MH[[#This Row],[Fecha]])</f>
        <v>1</v>
      </c>
      <c r="AG429">
        <f>WEEKNUM(MH[[#This Row],[Fecha]],2)</f>
        <v>1</v>
      </c>
      <c r="AH429" s="6"/>
      <c r="AI429" s="7"/>
      <c r="AJ429" s="7"/>
      <c r="AK429" s="7"/>
      <c r="AL429" s="7"/>
      <c r="AN429">
        <f>YEAR(FH[[#This Row],[Fecha]])</f>
        <v>2019</v>
      </c>
      <c r="AO429">
        <f>MONTH(FH[[#This Row],[Fecha]])</f>
        <v>8</v>
      </c>
      <c r="AP429">
        <f>WEEKNUM(FH[[#This Row],[Fecha]],2)</f>
        <v>31</v>
      </c>
      <c r="AQ429" s="25">
        <v>43678</v>
      </c>
      <c r="AR429" t="s">
        <v>142</v>
      </c>
      <c r="AS429" t="s">
        <v>72</v>
      </c>
      <c r="AT429" t="s">
        <v>128</v>
      </c>
      <c r="AU429">
        <v>36</v>
      </c>
      <c r="AV429">
        <v>203047.67999999999</v>
      </c>
    </row>
    <row r="430" spans="31:48" ht="15.6" x14ac:dyDescent="0.3">
      <c r="AE430">
        <f>YEAR(MH[[#This Row],[Fecha]])</f>
        <v>1900</v>
      </c>
      <c r="AF430">
        <f>MONTH(MH[[#This Row],[Fecha]])</f>
        <v>1</v>
      </c>
      <c r="AG430">
        <f>WEEKNUM(MH[[#This Row],[Fecha]],2)</f>
        <v>1</v>
      </c>
      <c r="AH430" s="6"/>
      <c r="AI430" s="7"/>
      <c r="AJ430" s="7"/>
      <c r="AK430" s="7"/>
      <c r="AL430" s="7"/>
      <c r="AN430">
        <f>YEAR(FH[[#This Row],[Fecha]])</f>
        <v>2019</v>
      </c>
      <c r="AO430">
        <f>MONTH(FH[[#This Row],[Fecha]])</f>
        <v>9</v>
      </c>
      <c r="AP430">
        <f>WEEKNUM(FH[[#This Row],[Fecha]],2)</f>
        <v>35</v>
      </c>
      <c r="AQ430" s="25">
        <v>43709</v>
      </c>
      <c r="AR430" t="s">
        <v>142</v>
      </c>
      <c r="AS430" t="s">
        <v>72</v>
      </c>
      <c r="AT430" t="s">
        <v>128</v>
      </c>
      <c r="AU430">
        <v>39</v>
      </c>
      <c r="AV430">
        <v>215026.49</v>
      </c>
    </row>
    <row r="431" spans="31:48" ht="15.6" x14ac:dyDescent="0.3">
      <c r="AE431">
        <f>YEAR(MH[[#This Row],[Fecha]])</f>
        <v>1900</v>
      </c>
      <c r="AF431">
        <f>MONTH(MH[[#This Row],[Fecha]])</f>
        <v>1</v>
      </c>
      <c r="AG431">
        <f>WEEKNUM(MH[[#This Row],[Fecha]],2)</f>
        <v>1</v>
      </c>
      <c r="AH431" s="6"/>
      <c r="AI431" s="7"/>
      <c r="AJ431" s="7"/>
      <c r="AK431" s="7"/>
      <c r="AL431" s="7"/>
      <c r="AN431">
        <f>YEAR(FH[[#This Row],[Fecha]])</f>
        <v>2019</v>
      </c>
      <c r="AO431">
        <f>MONTH(FH[[#This Row],[Fecha]])</f>
        <v>10</v>
      </c>
      <c r="AP431">
        <f>WEEKNUM(FH[[#This Row],[Fecha]],2)</f>
        <v>40</v>
      </c>
      <c r="AQ431" s="25">
        <v>43739</v>
      </c>
      <c r="AR431" t="s">
        <v>142</v>
      </c>
      <c r="AS431" t="s">
        <v>72</v>
      </c>
      <c r="AT431" t="s">
        <v>128</v>
      </c>
      <c r="AU431">
        <v>51</v>
      </c>
      <c r="AV431">
        <v>296831.94</v>
      </c>
    </row>
    <row r="432" spans="31:48" ht="15.6" x14ac:dyDescent="0.3">
      <c r="AE432">
        <f>YEAR(MH[[#This Row],[Fecha]])</f>
        <v>1900</v>
      </c>
      <c r="AF432">
        <f>MONTH(MH[[#This Row],[Fecha]])</f>
        <v>1</v>
      </c>
      <c r="AG432">
        <f>WEEKNUM(MH[[#This Row],[Fecha]],2)</f>
        <v>1</v>
      </c>
      <c r="AH432" s="6"/>
      <c r="AI432" s="7"/>
      <c r="AJ432" s="7"/>
      <c r="AK432" s="7"/>
      <c r="AL432" s="7"/>
      <c r="AN432">
        <f>YEAR(FH[[#This Row],[Fecha]])</f>
        <v>2019</v>
      </c>
      <c r="AO432">
        <f>MONTH(FH[[#This Row],[Fecha]])</f>
        <v>11</v>
      </c>
      <c r="AP432">
        <f>WEEKNUM(FH[[#This Row],[Fecha]],2)</f>
        <v>44</v>
      </c>
      <c r="AQ432" s="25">
        <v>43770</v>
      </c>
      <c r="AR432" t="s">
        <v>142</v>
      </c>
      <c r="AS432" t="s">
        <v>72</v>
      </c>
      <c r="AT432" t="s">
        <v>128</v>
      </c>
      <c r="AU432">
        <v>30</v>
      </c>
      <c r="AV432">
        <v>152990.26999999999</v>
      </c>
    </row>
    <row r="433" spans="31:48" ht="15.6" x14ac:dyDescent="0.3">
      <c r="AE433">
        <f>YEAR(MH[[#This Row],[Fecha]])</f>
        <v>1900</v>
      </c>
      <c r="AF433">
        <f>MONTH(MH[[#This Row],[Fecha]])</f>
        <v>1</v>
      </c>
      <c r="AG433">
        <f>WEEKNUM(MH[[#This Row],[Fecha]],2)</f>
        <v>1</v>
      </c>
      <c r="AH433" s="6"/>
      <c r="AI433" s="7"/>
      <c r="AJ433" s="7"/>
      <c r="AK433" s="7"/>
      <c r="AL433" s="7"/>
      <c r="AN433">
        <f>YEAR(FH[[#This Row],[Fecha]])</f>
        <v>2018</v>
      </c>
      <c r="AO433">
        <f>MONTH(FH[[#This Row],[Fecha]])</f>
        <v>9</v>
      </c>
      <c r="AP433">
        <f>WEEKNUM(FH[[#This Row],[Fecha]],2)</f>
        <v>35</v>
      </c>
      <c r="AQ433" s="25">
        <v>43344</v>
      </c>
      <c r="AR433" t="s">
        <v>142</v>
      </c>
      <c r="AS433" t="s">
        <v>73</v>
      </c>
      <c r="AT433" t="s">
        <v>128</v>
      </c>
      <c r="AU433">
        <v>6</v>
      </c>
      <c r="AV433">
        <v>32192.67</v>
      </c>
    </row>
    <row r="434" spans="31:48" ht="15.6" x14ac:dyDescent="0.3">
      <c r="AE434">
        <f>YEAR(MH[[#This Row],[Fecha]])</f>
        <v>1900</v>
      </c>
      <c r="AF434">
        <f>MONTH(MH[[#This Row],[Fecha]])</f>
        <v>1</v>
      </c>
      <c r="AG434">
        <f>WEEKNUM(MH[[#This Row],[Fecha]],2)</f>
        <v>1</v>
      </c>
      <c r="AH434" s="6"/>
      <c r="AI434" s="7"/>
      <c r="AJ434" s="7"/>
      <c r="AK434" s="7"/>
      <c r="AL434" s="7"/>
      <c r="AN434">
        <f>YEAR(FH[[#This Row],[Fecha]])</f>
        <v>2019</v>
      </c>
      <c r="AO434">
        <f>MONTH(FH[[#This Row],[Fecha]])</f>
        <v>11</v>
      </c>
      <c r="AP434">
        <f>WEEKNUM(FH[[#This Row],[Fecha]],2)</f>
        <v>44</v>
      </c>
      <c r="AQ434" s="25">
        <v>43770</v>
      </c>
      <c r="AR434" t="s">
        <v>142</v>
      </c>
      <c r="AS434" t="s">
        <v>73</v>
      </c>
      <c r="AT434" t="s">
        <v>128</v>
      </c>
      <c r="AU434">
        <v>30</v>
      </c>
      <c r="AV434">
        <v>157514</v>
      </c>
    </row>
    <row r="435" spans="31:48" ht="15.6" x14ac:dyDescent="0.3">
      <c r="AE435">
        <f>YEAR(MH[[#This Row],[Fecha]])</f>
        <v>1900</v>
      </c>
      <c r="AF435">
        <f>MONTH(MH[[#This Row],[Fecha]])</f>
        <v>1</v>
      </c>
      <c r="AG435">
        <f>WEEKNUM(MH[[#This Row],[Fecha]],2)</f>
        <v>1</v>
      </c>
      <c r="AH435" s="6"/>
      <c r="AI435" s="7"/>
      <c r="AJ435" s="7"/>
      <c r="AK435" s="7"/>
      <c r="AL435" s="7"/>
      <c r="AN435">
        <f>YEAR(FH[[#This Row],[Fecha]])</f>
        <v>2019</v>
      </c>
      <c r="AO435">
        <f>MONTH(FH[[#This Row],[Fecha]])</f>
        <v>12</v>
      </c>
      <c r="AP435">
        <f>WEEKNUM(FH[[#This Row],[Fecha]],2)</f>
        <v>48</v>
      </c>
      <c r="AQ435" s="25">
        <v>43800</v>
      </c>
      <c r="AR435" t="s">
        <v>142</v>
      </c>
      <c r="AS435" t="s">
        <v>73</v>
      </c>
      <c r="AT435" t="s">
        <v>128</v>
      </c>
      <c r="AU435">
        <v>39</v>
      </c>
      <c r="AV435">
        <v>211064.2</v>
      </c>
    </row>
    <row r="436" spans="31:48" ht="15.6" x14ac:dyDescent="0.3">
      <c r="AE436">
        <f>YEAR(MH[[#This Row],[Fecha]])</f>
        <v>1900</v>
      </c>
      <c r="AF436">
        <f>MONTH(MH[[#This Row],[Fecha]])</f>
        <v>1</v>
      </c>
      <c r="AG436">
        <f>WEEKNUM(MH[[#This Row],[Fecha]],2)</f>
        <v>1</v>
      </c>
      <c r="AH436" s="6"/>
      <c r="AI436" s="7"/>
      <c r="AJ436" s="7"/>
      <c r="AK436" s="7"/>
      <c r="AL436" s="7"/>
      <c r="AN436">
        <f>YEAR(FH[[#This Row],[Fecha]])</f>
        <v>2020</v>
      </c>
      <c r="AO436">
        <f>MONTH(FH[[#This Row],[Fecha]])</f>
        <v>1</v>
      </c>
      <c r="AP436">
        <f>WEEKNUM(FH[[#This Row],[Fecha]],2)</f>
        <v>1</v>
      </c>
      <c r="AQ436" s="25">
        <v>43831</v>
      </c>
      <c r="AR436" t="s">
        <v>142</v>
      </c>
      <c r="AS436" t="s">
        <v>73</v>
      </c>
      <c r="AT436" t="s">
        <v>128</v>
      </c>
      <c r="AU436">
        <v>24</v>
      </c>
      <c r="AV436">
        <v>131074.97</v>
      </c>
    </row>
    <row r="437" spans="31:48" ht="15.6" x14ac:dyDescent="0.3">
      <c r="AE437">
        <f>YEAR(MH[[#This Row],[Fecha]])</f>
        <v>1900</v>
      </c>
      <c r="AF437">
        <f>MONTH(MH[[#This Row],[Fecha]])</f>
        <v>1</v>
      </c>
      <c r="AG437">
        <f>WEEKNUM(MH[[#This Row],[Fecha]],2)</f>
        <v>1</v>
      </c>
      <c r="AH437" s="6"/>
      <c r="AI437" s="7"/>
      <c r="AJ437" s="7"/>
      <c r="AK437" s="7"/>
      <c r="AL437" s="7"/>
      <c r="AN437">
        <f>YEAR(FH[[#This Row],[Fecha]])</f>
        <v>2018</v>
      </c>
      <c r="AO437">
        <f>MONTH(FH[[#This Row],[Fecha]])</f>
        <v>5</v>
      </c>
      <c r="AP437">
        <f>WEEKNUM(FH[[#This Row],[Fecha]],2)</f>
        <v>18</v>
      </c>
      <c r="AQ437" s="25">
        <v>43221</v>
      </c>
      <c r="AR437" t="s">
        <v>142</v>
      </c>
      <c r="AS437" t="s">
        <v>75</v>
      </c>
      <c r="AT437" t="s">
        <v>128</v>
      </c>
      <c r="AU437">
        <v>25</v>
      </c>
      <c r="AV437">
        <v>171420.25</v>
      </c>
    </row>
    <row r="438" spans="31:48" ht="15.6" x14ac:dyDescent="0.3">
      <c r="AE438">
        <f>YEAR(MH[[#This Row],[Fecha]])</f>
        <v>1900</v>
      </c>
      <c r="AF438">
        <f>MONTH(MH[[#This Row],[Fecha]])</f>
        <v>1</v>
      </c>
      <c r="AG438">
        <f>WEEKNUM(MH[[#This Row],[Fecha]],2)</f>
        <v>1</v>
      </c>
      <c r="AH438" s="6"/>
      <c r="AI438" s="7"/>
      <c r="AJ438" s="7"/>
      <c r="AK438" s="7"/>
      <c r="AL438" s="7"/>
      <c r="AN438">
        <f>YEAR(FH[[#This Row],[Fecha]])</f>
        <v>2018</v>
      </c>
      <c r="AO438">
        <f>MONTH(FH[[#This Row],[Fecha]])</f>
        <v>6</v>
      </c>
      <c r="AP438">
        <f>WEEKNUM(FH[[#This Row],[Fecha]],2)</f>
        <v>22</v>
      </c>
      <c r="AQ438" s="25">
        <v>43252</v>
      </c>
      <c r="AR438" t="s">
        <v>142</v>
      </c>
      <c r="AS438" t="s">
        <v>75</v>
      </c>
      <c r="AT438" t="s">
        <v>128</v>
      </c>
      <c r="AU438">
        <v>43</v>
      </c>
      <c r="AV438">
        <v>260635.73</v>
      </c>
    </row>
    <row r="439" spans="31:48" ht="15.6" x14ac:dyDescent="0.3">
      <c r="AE439">
        <f>YEAR(MH[[#This Row],[Fecha]])</f>
        <v>1900</v>
      </c>
      <c r="AF439">
        <f>MONTH(MH[[#This Row],[Fecha]])</f>
        <v>1</v>
      </c>
      <c r="AG439">
        <f>WEEKNUM(MH[[#This Row],[Fecha]],2)</f>
        <v>1</v>
      </c>
      <c r="AH439" s="6"/>
      <c r="AI439" s="7"/>
      <c r="AJ439" s="7"/>
      <c r="AK439" s="7"/>
      <c r="AL439" s="7"/>
      <c r="AN439">
        <f>YEAR(FH[[#This Row],[Fecha]])</f>
        <v>2018</v>
      </c>
      <c r="AO439">
        <f>MONTH(FH[[#This Row],[Fecha]])</f>
        <v>7</v>
      </c>
      <c r="AP439">
        <f>WEEKNUM(FH[[#This Row],[Fecha]],2)</f>
        <v>26</v>
      </c>
      <c r="AQ439" s="25">
        <v>43282</v>
      </c>
      <c r="AR439" t="s">
        <v>142</v>
      </c>
      <c r="AS439" t="s">
        <v>75</v>
      </c>
      <c r="AT439" t="s">
        <v>128</v>
      </c>
      <c r="AU439">
        <v>33</v>
      </c>
      <c r="AV439">
        <v>192979.08000000002</v>
      </c>
    </row>
    <row r="440" spans="31:48" ht="15.6" x14ac:dyDescent="0.3">
      <c r="AE440">
        <f>YEAR(MH[[#This Row],[Fecha]])</f>
        <v>1900</v>
      </c>
      <c r="AF440">
        <f>MONTH(MH[[#This Row],[Fecha]])</f>
        <v>1</v>
      </c>
      <c r="AG440">
        <f>WEEKNUM(MH[[#This Row],[Fecha]],2)</f>
        <v>1</v>
      </c>
      <c r="AH440" s="6"/>
      <c r="AI440" s="7"/>
      <c r="AJ440" s="7"/>
      <c r="AK440" s="7"/>
      <c r="AL440" s="7"/>
      <c r="AN440">
        <f>YEAR(FH[[#This Row],[Fecha]])</f>
        <v>2018</v>
      </c>
      <c r="AO440">
        <f>MONTH(FH[[#This Row],[Fecha]])</f>
        <v>8</v>
      </c>
      <c r="AP440">
        <f>WEEKNUM(FH[[#This Row],[Fecha]],2)</f>
        <v>31</v>
      </c>
      <c r="AQ440" s="25">
        <v>43313</v>
      </c>
      <c r="AR440" t="s">
        <v>142</v>
      </c>
      <c r="AS440" t="s">
        <v>75</v>
      </c>
      <c r="AT440" t="s">
        <v>128</v>
      </c>
      <c r="AU440">
        <v>34</v>
      </c>
      <c r="AV440">
        <v>185859.19</v>
      </c>
    </row>
    <row r="441" spans="31:48" ht="15.6" x14ac:dyDescent="0.3">
      <c r="AE441">
        <f>YEAR(MH[[#This Row],[Fecha]])</f>
        <v>1900</v>
      </c>
      <c r="AF441">
        <f>MONTH(MH[[#This Row],[Fecha]])</f>
        <v>1</v>
      </c>
      <c r="AG441">
        <f>WEEKNUM(MH[[#This Row],[Fecha]],2)</f>
        <v>1</v>
      </c>
      <c r="AH441" s="6"/>
      <c r="AI441" s="7"/>
      <c r="AJ441" s="7"/>
      <c r="AK441" s="7"/>
      <c r="AL441" s="7"/>
      <c r="AN441">
        <f>YEAR(FH[[#This Row],[Fecha]])</f>
        <v>2018</v>
      </c>
      <c r="AO441">
        <f>MONTH(FH[[#This Row],[Fecha]])</f>
        <v>9</v>
      </c>
      <c r="AP441">
        <f>WEEKNUM(FH[[#This Row],[Fecha]],2)</f>
        <v>35</v>
      </c>
      <c r="AQ441" s="25">
        <v>43344</v>
      </c>
      <c r="AR441" t="s">
        <v>142</v>
      </c>
      <c r="AS441" t="s">
        <v>75</v>
      </c>
      <c r="AT441" t="s">
        <v>128</v>
      </c>
      <c r="AU441">
        <v>37</v>
      </c>
      <c r="AV441">
        <v>196431.72</v>
      </c>
    </row>
    <row r="442" spans="31:48" ht="15.6" x14ac:dyDescent="0.3">
      <c r="AE442">
        <f>YEAR(MH[[#This Row],[Fecha]])</f>
        <v>1900</v>
      </c>
      <c r="AF442">
        <f>MONTH(MH[[#This Row],[Fecha]])</f>
        <v>1</v>
      </c>
      <c r="AG442">
        <f>WEEKNUM(MH[[#This Row],[Fecha]],2)</f>
        <v>1</v>
      </c>
      <c r="AH442" s="6"/>
      <c r="AI442" s="7"/>
      <c r="AJ442" s="7"/>
      <c r="AK442" s="7"/>
      <c r="AL442" s="7"/>
      <c r="AN442">
        <f>YEAR(FH[[#This Row],[Fecha]])</f>
        <v>2018</v>
      </c>
      <c r="AO442">
        <f>MONTH(FH[[#This Row],[Fecha]])</f>
        <v>10</v>
      </c>
      <c r="AP442">
        <f>WEEKNUM(FH[[#This Row],[Fecha]],2)</f>
        <v>40</v>
      </c>
      <c r="AQ442" s="25">
        <v>43374</v>
      </c>
      <c r="AR442" t="s">
        <v>142</v>
      </c>
      <c r="AS442" t="s">
        <v>75</v>
      </c>
      <c r="AT442" t="s">
        <v>128</v>
      </c>
      <c r="AU442">
        <v>13</v>
      </c>
      <c r="AV442">
        <v>69346.14</v>
      </c>
    </row>
    <row r="443" spans="31:48" ht="15.6" x14ac:dyDescent="0.3">
      <c r="AE443">
        <f>YEAR(MH[[#This Row],[Fecha]])</f>
        <v>1900</v>
      </c>
      <c r="AF443">
        <f>MONTH(MH[[#This Row],[Fecha]])</f>
        <v>1</v>
      </c>
      <c r="AG443">
        <f>WEEKNUM(MH[[#This Row],[Fecha]],2)</f>
        <v>1</v>
      </c>
      <c r="AH443" s="6"/>
      <c r="AI443" s="7"/>
      <c r="AJ443" s="7"/>
      <c r="AK443" s="7"/>
      <c r="AL443" s="7"/>
      <c r="AN443">
        <f>YEAR(FH[[#This Row],[Fecha]])</f>
        <v>2020</v>
      </c>
      <c r="AO443">
        <f>MONTH(FH[[#This Row],[Fecha]])</f>
        <v>11</v>
      </c>
      <c r="AP443">
        <f>WEEKNUM(FH[[#This Row],[Fecha]],2)</f>
        <v>44</v>
      </c>
      <c r="AQ443" s="25">
        <v>44136</v>
      </c>
      <c r="AR443" t="s">
        <v>142</v>
      </c>
      <c r="AS443" t="s">
        <v>75</v>
      </c>
      <c r="AT443" t="s">
        <v>128</v>
      </c>
      <c r="AU443">
        <v>10</v>
      </c>
      <c r="AV443">
        <v>63372.75</v>
      </c>
    </row>
    <row r="444" spans="31:48" ht="15.6" x14ac:dyDescent="0.3">
      <c r="AE444">
        <f>YEAR(MH[[#This Row],[Fecha]])</f>
        <v>1900</v>
      </c>
      <c r="AF444">
        <f>MONTH(MH[[#This Row],[Fecha]])</f>
        <v>1</v>
      </c>
      <c r="AG444">
        <f>WEEKNUM(MH[[#This Row],[Fecha]],2)</f>
        <v>1</v>
      </c>
      <c r="AH444" s="6"/>
      <c r="AI444" s="7"/>
      <c r="AJ444" s="7"/>
      <c r="AK444" s="7"/>
      <c r="AL444" s="7"/>
      <c r="AN444">
        <f>YEAR(FH[[#This Row],[Fecha]])</f>
        <v>2020</v>
      </c>
      <c r="AO444">
        <f>MONTH(FH[[#This Row],[Fecha]])</f>
        <v>12</v>
      </c>
      <c r="AP444">
        <f>WEEKNUM(FH[[#This Row],[Fecha]],2)</f>
        <v>49</v>
      </c>
      <c r="AQ444" s="25">
        <v>44166</v>
      </c>
      <c r="AR444" t="s">
        <v>142</v>
      </c>
      <c r="AS444" t="s">
        <v>75</v>
      </c>
      <c r="AT444" t="s">
        <v>128</v>
      </c>
      <c r="AU444">
        <v>51</v>
      </c>
      <c r="AV444">
        <v>331030.51</v>
      </c>
    </row>
    <row r="445" spans="31:48" ht="15.6" x14ac:dyDescent="0.3">
      <c r="AE445">
        <f>YEAR(MH[[#This Row],[Fecha]])</f>
        <v>1900</v>
      </c>
      <c r="AF445">
        <f>MONTH(MH[[#This Row],[Fecha]])</f>
        <v>1</v>
      </c>
      <c r="AG445">
        <f>WEEKNUM(MH[[#This Row],[Fecha]],2)</f>
        <v>1</v>
      </c>
      <c r="AH445" s="6"/>
      <c r="AI445" s="7"/>
      <c r="AJ445" s="7"/>
      <c r="AK445" s="7"/>
      <c r="AL445" s="7"/>
      <c r="AN445">
        <f>YEAR(FH[[#This Row],[Fecha]])</f>
        <v>2018</v>
      </c>
      <c r="AO445">
        <f>MONTH(FH[[#This Row],[Fecha]])</f>
        <v>7</v>
      </c>
      <c r="AP445">
        <f>WEEKNUM(FH[[#This Row],[Fecha]],2)</f>
        <v>26</v>
      </c>
      <c r="AQ445" s="25">
        <v>43282</v>
      </c>
      <c r="AR445" t="s">
        <v>142</v>
      </c>
      <c r="AS445" t="s">
        <v>76</v>
      </c>
      <c r="AT445" t="s">
        <v>128</v>
      </c>
      <c r="AU445">
        <v>14</v>
      </c>
      <c r="AV445">
        <v>82670.81</v>
      </c>
    </row>
    <row r="446" spans="31:48" ht="15.6" x14ac:dyDescent="0.3">
      <c r="AE446">
        <f>YEAR(MH[[#This Row],[Fecha]])</f>
        <v>1900</v>
      </c>
      <c r="AF446">
        <f>MONTH(MH[[#This Row],[Fecha]])</f>
        <v>1</v>
      </c>
      <c r="AG446">
        <f>WEEKNUM(MH[[#This Row],[Fecha]],2)</f>
        <v>1</v>
      </c>
      <c r="AH446" s="6"/>
      <c r="AI446" s="7"/>
      <c r="AJ446" s="7"/>
      <c r="AK446" s="7"/>
      <c r="AL446" s="7"/>
      <c r="AN446">
        <f>YEAR(FH[[#This Row],[Fecha]])</f>
        <v>2018</v>
      </c>
      <c r="AO446">
        <f>MONTH(FH[[#This Row],[Fecha]])</f>
        <v>8</v>
      </c>
      <c r="AP446">
        <f>WEEKNUM(FH[[#This Row],[Fecha]],2)</f>
        <v>31</v>
      </c>
      <c r="AQ446" s="25">
        <v>43313</v>
      </c>
      <c r="AR446" t="s">
        <v>142</v>
      </c>
      <c r="AS446" t="s">
        <v>76</v>
      </c>
      <c r="AT446" t="s">
        <v>128</v>
      </c>
      <c r="AU446">
        <v>30</v>
      </c>
      <c r="AV446">
        <v>164116.28</v>
      </c>
    </row>
    <row r="447" spans="31:48" ht="15.6" x14ac:dyDescent="0.3">
      <c r="AE447">
        <f>YEAR(MH[[#This Row],[Fecha]])</f>
        <v>1900</v>
      </c>
      <c r="AF447">
        <f>MONTH(MH[[#This Row],[Fecha]])</f>
        <v>1</v>
      </c>
      <c r="AG447">
        <f>WEEKNUM(MH[[#This Row],[Fecha]],2)</f>
        <v>1</v>
      </c>
      <c r="AH447" s="6"/>
      <c r="AI447" s="7"/>
      <c r="AJ447" s="7"/>
      <c r="AK447" s="7"/>
      <c r="AL447" s="7"/>
      <c r="AN447">
        <f>YEAR(FH[[#This Row],[Fecha]])</f>
        <v>2018</v>
      </c>
      <c r="AO447">
        <f>MONTH(FH[[#This Row],[Fecha]])</f>
        <v>9</v>
      </c>
      <c r="AP447">
        <f>WEEKNUM(FH[[#This Row],[Fecha]],2)</f>
        <v>35</v>
      </c>
      <c r="AQ447" s="25">
        <v>43344</v>
      </c>
      <c r="AR447" t="s">
        <v>142</v>
      </c>
      <c r="AS447" t="s">
        <v>76</v>
      </c>
      <c r="AT447" t="s">
        <v>128</v>
      </c>
      <c r="AU447">
        <v>41</v>
      </c>
      <c r="AV447">
        <v>218046.00999999998</v>
      </c>
    </row>
    <row r="448" spans="31:48" ht="15.6" x14ac:dyDescent="0.3">
      <c r="AE448">
        <f>YEAR(MH[[#This Row],[Fecha]])</f>
        <v>1900</v>
      </c>
      <c r="AF448">
        <f>MONTH(MH[[#This Row],[Fecha]])</f>
        <v>1</v>
      </c>
      <c r="AG448">
        <f>WEEKNUM(MH[[#This Row],[Fecha]],2)</f>
        <v>1</v>
      </c>
      <c r="AH448" s="6"/>
      <c r="AI448" s="7"/>
      <c r="AJ448" s="7"/>
      <c r="AK448" s="7"/>
      <c r="AL448" s="7"/>
      <c r="AN448">
        <f>YEAR(FH[[#This Row],[Fecha]])</f>
        <v>2018</v>
      </c>
      <c r="AO448">
        <f>MONTH(FH[[#This Row],[Fecha]])</f>
        <v>10</v>
      </c>
      <c r="AP448">
        <f>WEEKNUM(FH[[#This Row],[Fecha]],2)</f>
        <v>40</v>
      </c>
      <c r="AQ448" s="25">
        <v>43374</v>
      </c>
      <c r="AR448" t="s">
        <v>142</v>
      </c>
      <c r="AS448" t="s">
        <v>76</v>
      </c>
      <c r="AT448" t="s">
        <v>128</v>
      </c>
      <c r="AU448">
        <v>19</v>
      </c>
      <c r="AV448">
        <v>102035.37</v>
      </c>
    </row>
    <row r="449" spans="31:48" ht="15.6" x14ac:dyDescent="0.3">
      <c r="AE449">
        <f>YEAR(MH[[#This Row],[Fecha]])</f>
        <v>1900</v>
      </c>
      <c r="AF449">
        <f>MONTH(MH[[#This Row],[Fecha]])</f>
        <v>1</v>
      </c>
      <c r="AG449">
        <f>WEEKNUM(MH[[#This Row],[Fecha]],2)</f>
        <v>1</v>
      </c>
      <c r="AH449" s="6"/>
      <c r="AI449" s="7"/>
      <c r="AJ449" s="7"/>
      <c r="AK449" s="7"/>
      <c r="AL449" s="7"/>
      <c r="AN449">
        <f>YEAR(FH[[#This Row],[Fecha]])</f>
        <v>2018</v>
      </c>
      <c r="AO449">
        <f>MONTH(FH[[#This Row],[Fecha]])</f>
        <v>11</v>
      </c>
      <c r="AP449">
        <f>WEEKNUM(FH[[#This Row],[Fecha]],2)</f>
        <v>44</v>
      </c>
      <c r="AQ449" s="25">
        <v>43405</v>
      </c>
      <c r="AR449" t="s">
        <v>142</v>
      </c>
      <c r="AS449" t="s">
        <v>76</v>
      </c>
      <c r="AT449" t="s">
        <v>128</v>
      </c>
      <c r="AU449">
        <v>15</v>
      </c>
      <c r="AV449">
        <v>86848.320000000007</v>
      </c>
    </row>
    <row r="450" spans="31:48" ht="15.6" x14ac:dyDescent="0.3">
      <c r="AE450">
        <f>YEAR(MH[[#This Row],[Fecha]])</f>
        <v>1900</v>
      </c>
      <c r="AF450">
        <f>MONTH(MH[[#This Row],[Fecha]])</f>
        <v>1</v>
      </c>
      <c r="AG450">
        <f>WEEKNUM(MH[[#This Row],[Fecha]],2)</f>
        <v>1</v>
      </c>
      <c r="AH450" s="6"/>
      <c r="AI450" s="7"/>
      <c r="AJ450" s="7"/>
      <c r="AK450" s="7"/>
      <c r="AL450" s="7"/>
      <c r="AN450">
        <f>YEAR(FH[[#This Row],[Fecha]])</f>
        <v>2018</v>
      </c>
      <c r="AO450">
        <f>MONTH(FH[[#This Row],[Fecha]])</f>
        <v>12</v>
      </c>
      <c r="AP450">
        <f>WEEKNUM(FH[[#This Row],[Fecha]],2)</f>
        <v>48</v>
      </c>
      <c r="AQ450" s="25">
        <v>43435</v>
      </c>
      <c r="AR450" t="s">
        <v>142</v>
      </c>
      <c r="AS450" t="s">
        <v>76</v>
      </c>
      <c r="AT450" t="s">
        <v>128</v>
      </c>
      <c r="AU450">
        <v>31</v>
      </c>
      <c r="AV450">
        <v>173024.99</v>
      </c>
    </row>
    <row r="451" spans="31:48" ht="15.6" x14ac:dyDescent="0.3">
      <c r="AE451">
        <f>YEAR(MH[[#This Row],[Fecha]])</f>
        <v>1900</v>
      </c>
      <c r="AF451">
        <f>MONTH(MH[[#This Row],[Fecha]])</f>
        <v>1</v>
      </c>
      <c r="AG451">
        <f>WEEKNUM(MH[[#This Row],[Fecha]],2)</f>
        <v>1</v>
      </c>
      <c r="AH451" s="6"/>
      <c r="AI451" s="7"/>
      <c r="AJ451" s="7"/>
      <c r="AK451" s="7"/>
      <c r="AL451" s="7"/>
      <c r="AN451">
        <f>YEAR(FH[[#This Row],[Fecha]])</f>
        <v>2018</v>
      </c>
      <c r="AO451">
        <f>MONTH(FH[[#This Row],[Fecha]])</f>
        <v>11</v>
      </c>
      <c r="AP451">
        <f>WEEKNUM(FH[[#This Row],[Fecha]],2)</f>
        <v>44</v>
      </c>
      <c r="AQ451" s="25">
        <v>43405</v>
      </c>
      <c r="AR451" t="s">
        <v>142</v>
      </c>
      <c r="AS451" t="s">
        <v>77</v>
      </c>
      <c r="AT451" t="s">
        <v>128</v>
      </c>
      <c r="AU451">
        <v>9</v>
      </c>
      <c r="AV451">
        <v>52864.95</v>
      </c>
    </row>
    <row r="452" spans="31:48" ht="15.6" x14ac:dyDescent="0.3">
      <c r="AE452">
        <f>YEAR(MH[[#This Row],[Fecha]])</f>
        <v>1900</v>
      </c>
      <c r="AF452">
        <f>MONTH(MH[[#This Row],[Fecha]])</f>
        <v>1</v>
      </c>
      <c r="AG452">
        <f>WEEKNUM(MH[[#This Row],[Fecha]],2)</f>
        <v>1</v>
      </c>
      <c r="AH452" s="6"/>
      <c r="AI452" s="7"/>
      <c r="AJ452" s="7"/>
      <c r="AK452" s="7"/>
      <c r="AL452" s="7"/>
      <c r="AN452">
        <f>YEAR(FH[[#This Row],[Fecha]])</f>
        <v>2018</v>
      </c>
      <c r="AO452">
        <f>MONTH(FH[[#This Row],[Fecha]])</f>
        <v>12</v>
      </c>
      <c r="AP452">
        <f>WEEKNUM(FH[[#This Row],[Fecha]],2)</f>
        <v>48</v>
      </c>
      <c r="AQ452" s="25">
        <v>43435</v>
      </c>
      <c r="AR452" t="s">
        <v>142</v>
      </c>
      <c r="AS452" t="s">
        <v>77</v>
      </c>
      <c r="AT452" t="s">
        <v>128</v>
      </c>
      <c r="AU452">
        <v>46</v>
      </c>
      <c r="AV452">
        <v>242510.11</v>
      </c>
    </row>
    <row r="453" spans="31:48" ht="15.6" x14ac:dyDescent="0.3">
      <c r="AE453">
        <f>YEAR(MH[[#This Row],[Fecha]])</f>
        <v>1900</v>
      </c>
      <c r="AF453">
        <f>MONTH(MH[[#This Row],[Fecha]])</f>
        <v>1</v>
      </c>
      <c r="AG453">
        <f>WEEKNUM(MH[[#This Row],[Fecha]],2)</f>
        <v>1</v>
      </c>
      <c r="AH453" s="6"/>
      <c r="AI453" s="7"/>
      <c r="AJ453" s="7"/>
      <c r="AK453" s="7"/>
      <c r="AL453" s="7"/>
      <c r="AN453">
        <f>YEAR(FH[[#This Row],[Fecha]])</f>
        <v>2019</v>
      </c>
      <c r="AO453">
        <f>MONTH(FH[[#This Row],[Fecha]])</f>
        <v>1</v>
      </c>
      <c r="AP453">
        <f>WEEKNUM(FH[[#This Row],[Fecha]],2)</f>
        <v>1</v>
      </c>
      <c r="AQ453" s="25">
        <v>43466</v>
      </c>
      <c r="AR453" t="s">
        <v>142</v>
      </c>
      <c r="AS453" t="s">
        <v>77</v>
      </c>
      <c r="AT453" t="s">
        <v>128</v>
      </c>
      <c r="AU453">
        <v>22</v>
      </c>
      <c r="AV453">
        <v>99272.35</v>
      </c>
    </row>
    <row r="454" spans="31:48" ht="15.6" x14ac:dyDescent="0.3">
      <c r="AE454">
        <f>YEAR(MH[[#This Row],[Fecha]])</f>
        <v>1900</v>
      </c>
      <c r="AF454">
        <f>MONTH(MH[[#This Row],[Fecha]])</f>
        <v>1</v>
      </c>
      <c r="AG454">
        <f>WEEKNUM(MH[[#This Row],[Fecha]],2)</f>
        <v>1</v>
      </c>
      <c r="AH454" s="6"/>
      <c r="AI454" s="7"/>
      <c r="AJ454" s="7"/>
      <c r="AK454" s="7"/>
      <c r="AL454" s="7"/>
      <c r="AN454">
        <f>YEAR(FH[[#This Row],[Fecha]])</f>
        <v>2019</v>
      </c>
      <c r="AO454">
        <f>MONTH(FH[[#This Row],[Fecha]])</f>
        <v>4</v>
      </c>
      <c r="AP454">
        <f>WEEKNUM(FH[[#This Row],[Fecha]],2)</f>
        <v>14</v>
      </c>
      <c r="AQ454" s="25">
        <v>43556</v>
      </c>
      <c r="AR454" t="s">
        <v>142</v>
      </c>
      <c r="AS454" t="s">
        <v>74</v>
      </c>
      <c r="AT454" t="s">
        <v>128</v>
      </c>
      <c r="AU454">
        <v>12</v>
      </c>
      <c r="AV454">
        <v>56225.25</v>
      </c>
    </row>
    <row r="455" spans="31:48" ht="15.6" x14ac:dyDescent="0.3">
      <c r="AE455">
        <f>YEAR(MH[[#This Row],[Fecha]])</f>
        <v>1900</v>
      </c>
      <c r="AF455">
        <f>MONTH(MH[[#This Row],[Fecha]])</f>
        <v>1</v>
      </c>
      <c r="AG455">
        <f>WEEKNUM(MH[[#This Row],[Fecha]],2)</f>
        <v>1</v>
      </c>
      <c r="AH455" s="6"/>
      <c r="AI455" s="7"/>
      <c r="AJ455" s="7"/>
      <c r="AK455" s="7"/>
      <c r="AL455" s="7"/>
      <c r="AN455">
        <f>YEAR(FH[[#This Row],[Fecha]])</f>
        <v>2019</v>
      </c>
      <c r="AO455">
        <f>MONTH(FH[[#This Row],[Fecha]])</f>
        <v>7</v>
      </c>
      <c r="AP455">
        <f>WEEKNUM(FH[[#This Row],[Fecha]],2)</f>
        <v>27</v>
      </c>
      <c r="AQ455" s="25">
        <v>43647</v>
      </c>
      <c r="AR455" t="s">
        <v>142</v>
      </c>
      <c r="AS455" t="s">
        <v>74</v>
      </c>
      <c r="AT455" t="s">
        <v>128</v>
      </c>
      <c r="AU455">
        <v>9</v>
      </c>
      <c r="AV455">
        <v>45842.25</v>
      </c>
    </row>
    <row r="456" spans="31:48" ht="15.6" x14ac:dyDescent="0.3">
      <c r="AE456">
        <f>YEAR(MH[[#This Row],[Fecha]])</f>
        <v>1900</v>
      </c>
      <c r="AF456">
        <f>MONTH(MH[[#This Row],[Fecha]])</f>
        <v>1</v>
      </c>
      <c r="AG456">
        <f>WEEKNUM(MH[[#This Row],[Fecha]],2)</f>
        <v>1</v>
      </c>
      <c r="AH456" s="6"/>
      <c r="AI456" s="7"/>
      <c r="AJ456" s="7"/>
      <c r="AK456" s="7"/>
      <c r="AL456" s="7"/>
      <c r="AN456">
        <f>YEAR(FH[[#This Row],[Fecha]])</f>
        <v>2020</v>
      </c>
      <c r="AO456">
        <f>MONTH(FH[[#This Row],[Fecha]])</f>
        <v>1</v>
      </c>
      <c r="AP456">
        <f>WEEKNUM(FH[[#This Row],[Fecha]],2)</f>
        <v>1</v>
      </c>
      <c r="AQ456" s="25">
        <v>43831</v>
      </c>
      <c r="AR456" t="s">
        <v>142</v>
      </c>
      <c r="AS456" t="s">
        <v>74</v>
      </c>
      <c r="AT456" t="s">
        <v>128</v>
      </c>
      <c r="AU456">
        <v>9</v>
      </c>
      <c r="AV456">
        <v>49400.86</v>
      </c>
    </row>
    <row r="457" spans="31:48" ht="15.6" x14ac:dyDescent="0.3">
      <c r="AE457">
        <f>YEAR(MH[[#This Row],[Fecha]])</f>
        <v>1900</v>
      </c>
      <c r="AF457">
        <f>MONTH(MH[[#This Row],[Fecha]])</f>
        <v>1</v>
      </c>
      <c r="AG457">
        <f>WEEKNUM(MH[[#This Row],[Fecha]],2)</f>
        <v>1</v>
      </c>
      <c r="AH457" s="6"/>
      <c r="AI457" s="7"/>
      <c r="AJ457" s="7"/>
      <c r="AK457" s="7"/>
      <c r="AL457" s="7"/>
      <c r="AN457">
        <f>YEAR(FH[[#This Row],[Fecha]])</f>
        <v>2018</v>
      </c>
      <c r="AO457">
        <f>MONTH(FH[[#This Row],[Fecha]])</f>
        <v>4</v>
      </c>
      <c r="AP457">
        <f>WEEKNUM(FH[[#This Row],[Fecha]],2)</f>
        <v>13</v>
      </c>
      <c r="AQ457" s="25">
        <v>43191</v>
      </c>
      <c r="AR457" t="s">
        <v>142</v>
      </c>
      <c r="AS457" t="s">
        <v>78</v>
      </c>
      <c r="AT457" t="s">
        <v>128</v>
      </c>
      <c r="AU457">
        <v>14</v>
      </c>
      <c r="AV457">
        <v>72647.16</v>
      </c>
    </row>
    <row r="458" spans="31:48" ht="15.6" x14ac:dyDescent="0.3">
      <c r="AE458">
        <f>YEAR(MH[[#This Row],[Fecha]])</f>
        <v>1900</v>
      </c>
      <c r="AF458">
        <f>MONTH(MH[[#This Row],[Fecha]])</f>
        <v>1</v>
      </c>
      <c r="AG458">
        <f>WEEKNUM(MH[[#This Row],[Fecha]],2)</f>
        <v>1</v>
      </c>
      <c r="AH458" s="6"/>
      <c r="AI458" s="7"/>
      <c r="AJ458" s="7"/>
      <c r="AK458" s="7"/>
      <c r="AL458" s="7"/>
      <c r="AN458">
        <f>YEAR(FH[[#This Row],[Fecha]])</f>
        <v>2018</v>
      </c>
      <c r="AO458">
        <f>MONTH(FH[[#This Row],[Fecha]])</f>
        <v>5</v>
      </c>
      <c r="AP458">
        <f>WEEKNUM(FH[[#This Row],[Fecha]],2)</f>
        <v>18</v>
      </c>
      <c r="AQ458" s="25">
        <v>43221</v>
      </c>
      <c r="AR458" t="s">
        <v>142</v>
      </c>
      <c r="AS458" t="s">
        <v>78</v>
      </c>
      <c r="AT458" t="s">
        <v>128</v>
      </c>
      <c r="AU458">
        <v>9</v>
      </c>
      <c r="AV458">
        <v>61223.469999999994</v>
      </c>
    </row>
    <row r="459" spans="31:48" ht="15.6" x14ac:dyDescent="0.3">
      <c r="AE459">
        <f>YEAR(MH[[#This Row],[Fecha]])</f>
        <v>1900</v>
      </c>
      <c r="AF459">
        <f>MONTH(MH[[#This Row],[Fecha]])</f>
        <v>1</v>
      </c>
      <c r="AG459">
        <f>WEEKNUM(MH[[#This Row],[Fecha]],2)</f>
        <v>1</v>
      </c>
      <c r="AH459" s="6"/>
      <c r="AI459" s="7"/>
      <c r="AJ459" s="7"/>
      <c r="AK459" s="7"/>
      <c r="AL459" s="7"/>
      <c r="AN459">
        <f>YEAR(FH[[#This Row],[Fecha]])</f>
        <v>2018</v>
      </c>
      <c r="AO459">
        <f>MONTH(FH[[#This Row],[Fecha]])</f>
        <v>6</v>
      </c>
      <c r="AP459">
        <f>WEEKNUM(FH[[#This Row],[Fecha]],2)</f>
        <v>22</v>
      </c>
      <c r="AQ459" s="25">
        <v>43252</v>
      </c>
      <c r="AR459" t="s">
        <v>142</v>
      </c>
      <c r="AS459" t="s">
        <v>78</v>
      </c>
      <c r="AT459" t="s">
        <v>128</v>
      </c>
      <c r="AU459">
        <v>9</v>
      </c>
      <c r="AV459">
        <v>54259.68</v>
      </c>
    </row>
    <row r="460" spans="31:48" ht="15.6" x14ac:dyDescent="0.3">
      <c r="AE460">
        <f>YEAR(MH[[#This Row],[Fecha]])</f>
        <v>1900</v>
      </c>
      <c r="AF460">
        <f>MONTH(MH[[#This Row],[Fecha]])</f>
        <v>1</v>
      </c>
      <c r="AG460">
        <f>WEEKNUM(MH[[#This Row],[Fecha]],2)</f>
        <v>1</v>
      </c>
      <c r="AH460" s="6"/>
      <c r="AI460" s="7"/>
      <c r="AJ460" s="7"/>
      <c r="AK460" s="7"/>
      <c r="AL460" s="7"/>
      <c r="AN460">
        <f>YEAR(FH[[#This Row],[Fecha]])</f>
        <v>2018</v>
      </c>
      <c r="AO460">
        <f>MONTH(FH[[#This Row],[Fecha]])</f>
        <v>7</v>
      </c>
      <c r="AP460">
        <f>WEEKNUM(FH[[#This Row],[Fecha]],2)</f>
        <v>26</v>
      </c>
      <c r="AQ460" s="25">
        <v>43282</v>
      </c>
      <c r="AR460" t="s">
        <v>142</v>
      </c>
      <c r="AS460" t="s">
        <v>78</v>
      </c>
      <c r="AT460" t="s">
        <v>128</v>
      </c>
      <c r="AU460">
        <v>17</v>
      </c>
      <c r="AV460">
        <v>93206.810000000012</v>
      </c>
    </row>
    <row r="461" spans="31:48" ht="15.6" x14ac:dyDescent="0.3">
      <c r="AE461">
        <f>YEAR(MH[[#This Row],[Fecha]])</f>
        <v>1900</v>
      </c>
      <c r="AF461">
        <f>MONTH(MH[[#This Row],[Fecha]])</f>
        <v>1</v>
      </c>
      <c r="AG461">
        <f>WEEKNUM(MH[[#This Row],[Fecha]],2)</f>
        <v>1</v>
      </c>
      <c r="AH461" s="6"/>
      <c r="AI461" s="7"/>
      <c r="AJ461" s="7"/>
      <c r="AK461" s="7"/>
      <c r="AL461" s="7"/>
      <c r="AN461">
        <f>YEAR(FH[[#This Row],[Fecha]])</f>
        <v>2018</v>
      </c>
      <c r="AO461">
        <f>MONTH(FH[[#This Row],[Fecha]])</f>
        <v>8</v>
      </c>
      <c r="AP461">
        <f>WEEKNUM(FH[[#This Row],[Fecha]],2)</f>
        <v>31</v>
      </c>
      <c r="AQ461" s="25">
        <v>43313</v>
      </c>
      <c r="AR461" t="s">
        <v>142</v>
      </c>
      <c r="AS461" t="s">
        <v>78</v>
      </c>
      <c r="AT461" t="s">
        <v>128</v>
      </c>
      <c r="AU461">
        <v>12</v>
      </c>
      <c r="AV461">
        <v>65314.79</v>
      </c>
    </row>
    <row r="462" spans="31:48" ht="15.6" x14ac:dyDescent="0.3">
      <c r="AE462">
        <f>YEAR(MH[[#This Row],[Fecha]])</f>
        <v>1900</v>
      </c>
      <c r="AF462">
        <f>MONTH(MH[[#This Row],[Fecha]])</f>
        <v>1</v>
      </c>
      <c r="AG462">
        <f>WEEKNUM(MH[[#This Row],[Fecha]],2)</f>
        <v>1</v>
      </c>
      <c r="AH462" s="6"/>
      <c r="AI462" s="7"/>
      <c r="AJ462" s="7"/>
      <c r="AK462" s="7"/>
      <c r="AL462" s="7"/>
      <c r="AN462">
        <f>YEAR(FH[[#This Row],[Fecha]])</f>
        <v>2018</v>
      </c>
      <c r="AO462">
        <f>MONTH(FH[[#This Row],[Fecha]])</f>
        <v>9</v>
      </c>
      <c r="AP462">
        <f>WEEKNUM(FH[[#This Row],[Fecha]],2)</f>
        <v>35</v>
      </c>
      <c r="AQ462" s="25">
        <v>43344</v>
      </c>
      <c r="AR462" t="s">
        <v>142</v>
      </c>
      <c r="AS462" t="s">
        <v>78</v>
      </c>
      <c r="AT462" t="s">
        <v>128</v>
      </c>
      <c r="AU462">
        <v>16</v>
      </c>
      <c r="AV462">
        <v>74411.520000000004</v>
      </c>
    </row>
    <row r="463" spans="31:48" ht="15.6" x14ac:dyDescent="0.3">
      <c r="AE463">
        <f>YEAR(MH[[#This Row],[Fecha]])</f>
        <v>1900</v>
      </c>
      <c r="AF463">
        <f>MONTH(MH[[#This Row],[Fecha]])</f>
        <v>1</v>
      </c>
      <c r="AG463">
        <f>WEEKNUM(MH[[#This Row],[Fecha]],2)</f>
        <v>1</v>
      </c>
      <c r="AH463" s="6"/>
      <c r="AI463" s="7"/>
      <c r="AJ463" s="7"/>
      <c r="AK463" s="7"/>
      <c r="AL463" s="7"/>
      <c r="AN463">
        <f>YEAR(FH[[#This Row],[Fecha]])</f>
        <v>2018</v>
      </c>
      <c r="AO463">
        <f>MONTH(FH[[#This Row],[Fecha]])</f>
        <v>10</v>
      </c>
      <c r="AP463">
        <f>WEEKNUM(FH[[#This Row],[Fecha]],2)</f>
        <v>40</v>
      </c>
      <c r="AQ463" s="25">
        <v>43374</v>
      </c>
      <c r="AR463" t="s">
        <v>142</v>
      </c>
      <c r="AS463" t="s">
        <v>78</v>
      </c>
      <c r="AT463" t="s">
        <v>128</v>
      </c>
      <c r="AU463">
        <v>12</v>
      </c>
      <c r="AV463">
        <v>58651.18</v>
      </c>
    </row>
    <row r="464" spans="31:48" ht="15.6" x14ac:dyDescent="0.3">
      <c r="AE464">
        <f>YEAR(MH[[#This Row],[Fecha]])</f>
        <v>1900</v>
      </c>
      <c r="AF464">
        <f>MONTH(MH[[#This Row],[Fecha]])</f>
        <v>1</v>
      </c>
      <c r="AG464">
        <f>WEEKNUM(MH[[#This Row],[Fecha]],2)</f>
        <v>1</v>
      </c>
      <c r="AH464" s="6"/>
      <c r="AI464" s="7"/>
      <c r="AJ464" s="7"/>
      <c r="AK464" s="7"/>
      <c r="AL464" s="7"/>
      <c r="AN464">
        <f>YEAR(FH[[#This Row],[Fecha]])</f>
        <v>2018</v>
      </c>
      <c r="AO464">
        <f>MONTH(FH[[#This Row],[Fecha]])</f>
        <v>1</v>
      </c>
      <c r="AP464">
        <f>WEEKNUM(FH[[#This Row],[Fecha]],2)</f>
        <v>1</v>
      </c>
      <c r="AQ464" s="25">
        <v>43101</v>
      </c>
      <c r="AR464" t="s">
        <v>143</v>
      </c>
      <c r="AS464" t="s">
        <v>72</v>
      </c>
      <c r="AT464" t="s">
        <v>128</v>
      </c>
      <c r="AU464">
        <v>21</v>
      </c>
      <c r="AV464">
        <v>95190.82</v>
      </c>
    </row>
    <row r="465" spans="31:48" ht="15.6" x14ac:dyDescent="0.3">
      <c r="AE465">
        <f>YEAR(MH[[#This Row],[Fecha]])</f>
        <v>1900</v>
      </c>
      <c r="AF465">
        <f>MONTH(MH[[#This Row],[Fecha]])</f>
        <v>1</v>
      </c>
      <c r="AG465">
        <f>WEEKNUM(MH[[#This Row],[Fecha]],2)</f>
        <v>1</v>
      </c>
      <c r="AH465" s="6"/>
      <c r="AI465" s="7"/>
      <c r="AJ465" s="7"/>
      <c r="AK465" s="7"/>
      <c r="AL465" s="7"/>
      <c r="AN465">
        <f>YEAR(FH[[#This Row],[Fecha]])</f>
        <v>2018</v>
      </c>
      <c r="AO465">
        <f>MONTH(FH[[#This Row],[Fecha]])</f>
        <v>2</v>
      </c>
      <c r="AP465">
        <f>WEEKNUM(FH[[#This Row],[Fecha]],2)</f>
        <v>5</v>
      </c>
      <c r="AQ465" s="25">
        <v>43132</v>
      </c>
      <c r="AR465" t="s">
        <v>143</v>
      </c>
      <c r="AS465" t="s">
        <v>72</v>
      </c>
      <c r="AT465" t="s">
        <v>128</v>
      </c>
      <c r="AU465">
        <v>40</v>
      </c>
      <c r="AV465">
        <v>175537.91999999998</v>
      </c>
    </row>
    <row r="466" spans="31:48" ht="15.6" x14ac:dyDescent="0.3">
      <c r="AE466">
        <f>YEAR(MH[[#This Row],[Fecha]])</f>
        <v>1900</v>
      </c>
      <c r="AF466">
        <f>MONTH(MH[[#This Row],[Fecha]])</f>
        <v>1</v>
      </c>
      <c r="AG466">
        <f>WEEKNUM(MH[[#This Row],[Fecha]],2)</f>
        <v>1</v>
      </c>
      <c r="AH466" s="6"/>
      <c r="AI466" s="7"/>
      <c r="AJ466" s="7"/>
      <c r="AK466" s="7"/>
      <c r="AL466" s="7"/>
      <c r="AN466">
        <f>YEAR(FH[[#This Row],[Fecha]])</f>
        <v>2018</v>
      </c>
      <c r="AO466">
        <f>MONTH(FH[[#This Row],[Fecha]])</f>
        <v>3</v>
      </c>
      <c r="AP466">
        <f>WEEKNUM(FH[[#This Row],[Fecha]],2)</f>
        <v>9</v>
      </c>
      <c r="AQ466" s="25">
        <v>43160</v>
      </c>
      <c r="AR466" t="s">
        <v>143</v>
      </c>
      <c r="AS466" t="s">
        <v>72</v>
      </c>
      <c r="AT466" t="s">
        <v>128</v>
      </c>
      <c r="AU466">
        <v>32</v>
      </c>
      <c r="AV466">
        <v>148449.34</v>
      </c>
    </row>
    <row r="467" spans="31:48" ht="15.6" x14ac:dyDescent="0.3">
      <c r="AE467">
        <f>YEAR(MH[[#This Row],[Fecha]])</f>
        <v>1900</v>
      </c>
      <c r="AF467">
        <f>MONTH(MH[[#This Row],[Fecha]])</f>
        <v>1</v>
      </c>
      <c r="AG467">
        <f>WEEKNUM(MH[[#This Row],[Fecha]],2)</f>
        <v>1</v>
      </c>
      <c r="AH467" s="6"/>
      <c r="AI467" s="7"/>
      <c r="AJ467" s="7"/>
      <c r="AK467" s="7"/>
      <c r="AL467" s="7"/>
      <c r="AN467">
        <f>YEAR(FH[[#This Row],[Fecha]])</f>
        <v>2018</v>
      </c>
      <c r="AO467">
        <f>MONTH(FH[[#This Row],[Fecha]])</f>
        <v>4</v>
      </c>
      <c r="AP467">
        <f>WEEKNUM(FH[[#This Row],[Fecha]],2)</f>
        <v>13</v>
      </c>
      <c r="AQ467" s="25">
        <v>43191</v>
      </c>
      <c r="AR467" t="s">
        <v>143</v>
      </c>
      <c r="AS467" t="s">
        <v>72</v>
      </c>
      <c r="AT467" t="s">
        <v>128</v>
      </c>
      <c r="AU467">
        <v>39</v>
      </c>
      <c r="AV467">
        <v>190295.04000000001</v>
      </c>
    </row>
    <row r="468" spans="31:48" ht="15.6" x14ac:dyDescent="0.3">
      <c r="AE468">
        <f>YEAR(MH[[#This Row],[Fecha]])</f>
        <v>1900</v>
      </c>
      <c r="AF468">
        <f>MONTH(MH[[#This Row],[Fecha]])</f>
        <v>1</v>
      </c>
      <c r="AG468">
        <f>WEEKNUM(MH[[#This Row],[Fecha]],2)</f>
        <v>1</v>
      </c>
      <c r="AH468" s="6"/>
      <c r="AI468" s="7"/>
      <c r="AJ468" s="7"/>
      <c r="AK468" s="7"/>
      <c r="AL468" s="7"/>
      <c r="AN468">
        <f>YEAR(FH[[#This Row],[Fecha]])</f>
        <v>2020</v>
      </c>
      <c r="AO468">
        <f>MONTH(FH[[#This Row],[Fecha]])</f>
        <v>6</v>
      </c>
      <c r="AP468">
        <f>WEEKNUM(FH[[#This Row],[Fecha]],2)</f>
        <v>23</v>
      </c>
      <c r="AQ468" s="25">
        <v>43983</v>
      </c>
      <c r="AR468" t="s">
        <v>143</v>
      </c>
      <c r="AS468" t="s">
        <v>72</v>
      </c>
      <c r="AT468" t="s">
        <v>128</v>
      </c>
      <c r="AU468">
        <v>48</v>
      </c>
      <c r="AV468">
        <v>2050565.79</v>
      </c>
    </row>
    <row r="469" spans="31:48" ht="15.6" x14ac:dyDescent="0.3">
      <c r="AE469">
        <f>YEAR(MH[[#This Row],[Fecha]])</f>
        <v>1900</v>
      </c>
      <c r="AF469">
        <f>MONTH(MH[[#This Row],[Fecha]])</f>
        <v>1</v>
      </c>
      <c r="AG469">
        <f>WEEKNUM(MH[[#This Row],[Fecha]],2)</f>
        <v>1</v>
      </c>
      <c r="AH469" s="6"/>
      <c r="AI469" s="7"/>
      <c r="AJ469" s="7"/>
      <c r="AK469" s="7"/>
      <c r="AL469" s="7"/>
      <c r="AN469">
        <f>YEAR(FH[[#This Row],[Fecha]])</f>
        <v>2020</v>
      </c>
      <c r="AO469">
        <f>MONTH(FH[[#This Row],[Fecha]])</f>
        <v>7</v>
      </c>
      <c r="AP469">
        <f>WEEKNUM(FH[[#This Row],[Fecha]],2)</f>
        <v>27</v>
      </c>
      <c r="AQ469" s="25">
        <v>44013</v>
      </c>
      <c r="AR469" t="s">
        <v>143</v>
      </c>
      <c r="AS469" t="s">
        <v>72</v>
      </c>
      <c r="AT469" t="s">
        <v>128</v>
      </c>
      <c r="AU469">
        <v>9</v>
      </c>
      <c r="AV469">
        <v>52426.54</v>
      </c>
    </row>
    <row r="470" spans="31:48" ht="15.6" x14ac:dyDescent="0.3">
      <c r="AE470">
        <f>YEAR(MH[[#This Row],[Fecha]])</f>
        <v>1900</v>
      </c>
      <c r="AF470">
        <f>MONTH(MH[[#This Row],[Fecha]])</f>
        <v>1</v>
      </c>
      <c r="AG470">
        <f>WEEKNUM(MH[[#This Row],[Fecha]],2)</f>
        <v>1</v>
      </c>
      <c r="AH470" s="6"/>
      <c r="AI470" s="7"/>
      <c r="AJ470" s="7"/>
      <c r="AK470" s="7"/>
      <c r="AL470" s="7"/>
      <c r="AN470">
        <f>YEAR(FH[[#This Row],[Fecha]])</f>
        <v>2018</v>
      </c>
      <c r="AO470">
        <f>MONTH(FH[[#This Row],[Fecha]])</f>
        <v>7</v>
      </c>
      <c r="AP470">
        <f>WEEKNUM(FH[[#This Row],[Fecha]],2)</f>
        <v>26</v>
      </c>
      <c r="AQ470" s="25">
        <v>43282</v>
      </c>
      <c r="AR470" t="s">
        <v>143</v>
      </c>
      <c r="AS470" t="s">
        <v>73</v>
      </c>
      <c r="AT470" t="s">
        <v>128</v>
      </c>
      <c r="AU470">
        <v>47</v>
      </c>
      <c r="AV470">
        <v>259616.25999999998</v>
      </c>
    </row>
    <row r="471" spans="31:48" ht="15.6" x14ac:dyDescent="0.3">
      <c r="AE471">
        <f>YEAR(MH[[#This Row],[Fecha]])</f>
        <v>1900</v>
      </c>
      <c r="AF471">
        <f>MONTH(MH[[#This Row],[Fecha]])</f>
        <v>1</v>
      </c>
      <c r="AG471">
        <f>WEEKNUM(MH[[#This Row],[Fecha]],2)</f>
        <v>1</v>
      </c>
      <c r="AH471" s="6"/>
      <c r="AI471" s="7"/>
      <c r="AJ471" s="7"/>
      <c r="AK471" s="7"/>
      <c r="AL471" s="7"/>
      <c r="AN471">
        <f>YEAR(FH[[#This Row],[Fecha]])</f>
        <v>2018</v>
      </c>
      <c r="AO471">
        <f>MONTH(FH[[#This Row],[Fecha]])</f>
        <v>8</v>
      </c>
      <c r="AP471">
        <f>WEEKNUM(FH[[#This Row],[Fecha]],2)</f>
        <v>31</v>
      </c>
      <c r="AQ471" s="25">
        <v>43313</v>
      </c>
      <c r="AR471" t="s">
        <v>143</v>
      </c>
      <c r="AS471" t="s">
        <v>73</v>
      </c>
      <c r="AT471" t="s">
        <v>128</v>
      </c>
      <c r="AU471">
        <v>24</v>
      </c>
      <c r="AV471">
        <v>133505.61000000002</v>
      </c>
    </row>
    <row r="472" spans="31:48" ht="15.6" x14ac:dyDescent="0.3">
      <c r="AE472">
        <f>YEAR(MH[[#This Row],[Fecha]])</f>
        <v>1900</v>
      </c>
      <c r="AF472">
        <f>MONTH(MH[[#This Row],[Fecha]])</f>
        <v>1</v>
      </c>
      <c r="AG472">
        <f>WEEKNUM(MH[[#This Row],[Fecha]],2)</f>
        <v>1</v>
      </c>
      <c r="AH472" s="6"/>
      <c r="AI472" s="7"/>
      <c r="AJ472" s="7"/>
      <c r="AK472" s="7"/>
      <c r="AL472" s="7"/>
      <c r="AN472">
        <f>YEAR(FH[[#This Row],[Fecha]])</f>
        <v>2018</v>
      </c>
      <c r="AO472">
        <f>MONTH(FH[[#This Row],[Fecha]])</f>
        <v>9</v>
      </c>
      <c r="AP472">
        <f>WEEKNUM(FH[[#This Row],[Fecha]],2)</f>
        <v>35</v>
      </c>
      <c r="AQ472" s="25">
        <v>43344</v>
      </c>
      <c r="AR472" t="s">
        <v>143</v>
      </c>
      <c r="AS472" t="s">
        <v>73</v>
      </c>
      <c r="AT472" t="s">
        <v>128</v>
      </c>
      <c r="AU472">
        <v>14</v>
      </c>
      <c r="AV472">
        <v>77562.16</v>
      </c>
    </row>
    <row r="473" spans="31:48" ht="15.6" x14ac:dyDescent="0.3">
      <c r="AE473">
        <f>YEAR(MH[[#This Row],[Fecha]])</f>
        <v>1900</v>
      </c>
      <c r="AF473">
        <f>MONTH(MH[[#This Row],[Fecha]])</f>
        <v>1</v>
      </c>
      <c r="AG473">
        <f>WEEKNUM(MH[[#This Row],[Fecha]],2)</f>
        <v>1</v>
      </c>
      <c r="AH473" s="6"/>
      <c r="AI473" s="7"/>
      <c r="AJ473" s="7"/>
      <c r="AK473" s="7"/>
      <c r="AL473" s="7"/>
      <c r="AN473">
        <f>YEAR(FH[[#This Row],[Fecha]])</f>
        <v>2020</v>
      </c>
      <c r="AO473">
        <f>MONTH(FH[[#This Row],[Fecha]])</f>
        <v>10</v>
      </c>
      <c r="AP473">
        <f>WEEKNUM(FH[[#This Row],[Fecha]],2)</f>
        <v>40</v>
      </c>
      <c r="AQ473" s="25">
        <v>44105</v>
      </c>
      <c r="AR473" t="s">
        <v>143</v>
      </c>
      <c r="AS473" t="s">
        <v>73</v>
      </c>
      <c r="AT473" t="s">
        <v>128</v>
      </c>
      <c r="AU473">
        <v>13</v>
      </c>
      <c r="AV473">
        <v>75036.19</v>
      </c>
    </row>
    <row r="474" spans="31:48" ht="15.6" x14ac:dyDescent="0.3">
      <c r="AE474">
        <f>YEAR(MH[[#This Row],[Fecha]])</f>
        <v>1900</v>
      </c>
      <c r="AF474">
        <f>MONTH(MH[[#This Row],[Fecha]])</f>
        <v>1</v>
      </c>
      <c r="AG474">
        <f>WEEKNUM(MH[[#This Row],[Fecha]],2)</f>
        <v>1</v>
      </c>
      <c r="AH474" s="6"/>
      <c r="AI474" s="7"/>
      <c r="AJ474" s="7"/>
      <c r="AK474" s="7"/>
      <c r="AL474" s="7"/>
      <c r="AN474">
        <f>YEAR(FH[[#This Row],[Fecha]])</f>
        <v>2018</v>
      </c>
      <c r="AO474">
        <f>MONTH(FH[[#This Row],[Fecha]])</f>
        <v>9</v>
      </c>
      <c r="AP474">
        <f>WEEKNUM(FH[[#This Row],[Fecha]],2)</f>
        <v>35</v>
      </c>
      <c r="AQ474" s="25">
        <v>43344</v>
      </c>
      <c r="AR474" t="s">
        <v>143</v>
      </c>
      <c r="AS474" t="s">
        <v>75</v>
      </c>
      <c r="AT474" t="s">
        <v>128</v>
      </c>
      <c r="AU474">
        <v>6</v>
      </c>
      <c r="AV474">
        <v>34268.559999999998</v>
      </c>
    </row>
    <row r="475" spans="31:48" ht="15.6" x14ac:dyDescent="0.3">
      <c r="AE475">
        <f>YEAR(MH[[#This Row],[Fecha]])</f>
        <v>1900</v>
      </c>
      <c r="AF475">
        <f>MONTH(MH[[#This Row],[Fecha]])</f>
        <v>1</v>
      </c>
      <c r="AG475">
        <f>WEEKNUM(MH[[#This Row],[Fecha]],2)</f>
        <v>1</v>
      </c>
      <c r="AH475" s="6"/>
      <c r="AI475" s="7"/>
      <c r="AJ475" s="7"/>
      <c r="AK475" s="7"/>
      <c r="AL475" s="7"/>
      <c r="AN475">
        <f>YEAR(FH[[#This Row],[Fecha]])</f>
        <v>2019</v>
      </c>
      <c r="AO475">
        <f>MONTH(FH[[#This Row],[Fecha]])</f>
        <v>1</v>
      </c>
      <c r="AP475">
        <f>WEEKNUM(FH[[#This Row],[Fecha]],2)</f>
        <v>1</v>
      </c>
      <c r="AQ475" s="25">
        <v>43466</v>
      </c>
      <c r="AR475" t="s">
        <v>143</v>
      </c>
      <c r="AS475" t="s">
        <v>75</v>
      </c>
      <c r="AT475" t="s">
        <v>128</v>
      </c>
      <c r="AU475">
        <v>6</v>
      </c>
      <c r="AV475">
        <v>33279.21</v>
      </c>
    </row>
    <row r="476" spans="31:48" ht="15.6" x14ac:dyDescent="0.3">
      <c r="AE476">
        <f>YEAR(MH[[#This Row],[Fecha]])</f>
        <v>1900</v>
      </c>
      <c r="AF476">
        <f>MONTH(MH[[#This Row],[Fecha]])</f>
        <v>1</v>
      </c>
      <c r="AG476">
        <f>WEEKNUM(MH[[#This Row],[Fecha]],2)</f>
        <v>1</v>
      </c>
      <c r="AH476" s="6"/>
      <c r="AI476" s="7"/>
      <c r="AJ476" s="7"/>
      <c r="AK476" s="7"/>
      <c r="AL476" s="7"/>
      <c r="AN476">
        <f>YEAR(FH[[#This Row],[Fecha]])</f>
        <v>2019</v>
      </c>
      <c r="AO476">
        <f>MONTH(FH[[#This Row],[Fecha]])</f>
        <v>2</v>
      </c>
      <c r="AP476">
        <f>WEEKNUM(FH[[#This Row],[Fecha]],2)</f>
        <v>5</v>
      </c>
      <c r="AQ476" s="25">
        <v>43497</v>
      </c>
      <c r="AR476" t="s">
        <v>143</v>
      </c>
      <c r="AS476" t="s">
        <v>75</v>
      </c>
      <c r="AT476" t="s">
        <v>128</v>
      </c>
      <c r="AU476">
        <v>35</v>
      </c>
      <c r="AV476">
        <v>170526.5</v>
      </c>
    </row>
    <row r="477" spans="31:48" ht="15.6" x14ac:dyDescent="0.3">
      <c r="AE477">
        <f>YEAR(MH[[#This Row],[Fecha]])</f>
        <v>1900</v>
      </c>
      <c r="AF477">
        <f>MONTH(MH[[#This Row],[Fecha]])</f>
        <v>1</v>
      </c>
      <c r="AG477">
        <f>WEEKNUM(MH[[#This Row],[Fecha]],2)</f>
        <v>1</v>
      </c>
      <c r="AH477" s="6"/>
      <c r="AI477" s="7"/>
      <c r="AJ477" s="7"/>
      <c r="AK477" s="7"/>
      <c r="AL477" s="7"/>
      <c r="AN477">
        <f>YEAR(FH[[#This Row],[Fecha]])</f>
        <v>2019</v>
      </c>
      <c r="AO477">
        <f>MONTH(FH[[#This Row],[Fecha]])</f>
        <v>3</v>
      </c>
      <c r="AP477">
        <f>WEEKNUM(FH[[#This Row],[Fecha]],2)</f>
        <v>9</v>
      </c>
      <c r="AQ477" s="25">
        <v>43525</v>
      </c>
      <c r="AR477" t="s">
        <v>143</v>
      </c>
      <c r="AS477" t="s">
        <v>75</v>
      </c>
      <c r="AT477" t="s">
        <v>128</v>
      </c>
      <c r="AU477">
        <v>21</v>
      </c>
      <c r="AV477">
        <v>101874.82</v>
      </c>
    </row>
    <row r="478" spans="31:48" ht="15.6" x14ac:dyDescent="0.3">
      <c r="AE478">
        <f>YEAR(MH[[#This Row],[Fecha]])</f>
        <v>1900</v>
      </c>
      <c r="AF478">
        <f>MONTH(MH[[#This Row],[Fecha]])</f>
        <v>1</v>
      </c>
      <c r="AG478">
        <f>WEEKNUM(MH[[#This Row],[Fecha]],2)</f>
        <v>1</v>
      </c>
      <c r="AH478" s="6"/>
      <c r="AI478" s="7"/>
      <c r="AJ478" s="7"/>
      <c r="AK478" s="7"/>
      <c r="AL478" s="7"/>
      <c r="AN478">
        <f>YEAR(FH[[#This Row],[Fecha]])</f>
        <v>2019</v>
      </c>
      <c r="AO478">
        <f>MONTH(FH[[#This Row],[Fecha]])</f>
        <v>4</v>
      </c>
      <c r="AP478">
        <f>WEEKNUM(FH[[#This Row],[Fecha]],2)</f>
        <v>14</v>
      </c>
      <c r="AQ478" s="25">
        <v>43556</v>
      </c>
      <c r="AR478" t="s">
        <v>143</v>
      </c>
      <c r="AS478" t="s">
        <v>75</v>
      </c>
      <c r="AT478" t="s">
        <v>128</v>
      </c>
      <c r="AU478">
        <v>14</v>
      </c>
      <c r="AV478">
        <v>69177.66</v>
      </c>
    </row>
    <row r="479" spans="31:48" ht="15.6" x14ac:dyDescent="0.3">
      <c r="AE479">
        <f>YEAR(MH[[#This Row],[Fecha]])</f>
        <v>1900</v>
      </c>
      <c r="AF479">
        <f>MONTH(MH[[#This Row],[Fecha]])</f>
        <v>1</v>
      </c>
      <c r="AG479">
        <f>WEEKNUM(MH[[#This Row],[Fecha]],2)</f>
        <v>1</v>
      </c>
      <c r="AH479" s="6"/>
      <c r="AI479" s="7"/>
      <c r="AJ479" s="7"/>
      <c r="AK479" s="7"/>
      <c r="AL479" s="7"/>
      <c r="AN479">
        <f>YEAR(FH[[#This Row],[Fecha]])</f>
        <v>2020</v>
      </c>
      <c r="AO479">
        <f>MONTH(FH[[#This Row],[Fecha]])</f>
        <v>11</v>
      </c>
      <c r="AP479">
        <f>WEEKNUM(FH[[#This Row],[Fecha]],2)</f>
        <v>44</v>
      </c>
      <c r="AQ479" s="25">
        <v>44136</v>
      </c>
      <c r="AR479" t="s">
        <v>143</v>
      </c>
      <c r="AS479" t="s">
        <v>75</v>
      </c>
      <c r="AT479" t="s">
        <v>128</v>
      </c>
      <c r="AU479">
        <v>3</v>
      </c>
      <c r="AV479">
        <v>17739.93</v>
      </c>
    </row>
    <row r="480" spans="31:48" ht="15.6" x14ac:dyDescent="0.3">
      <c r="AE480">
        <f>YEAR(MH[[#This Row],[Fecha]])</f>
        <v>1900</v>
      </c>
      <c r="AF480">
        <f>MONTH(MH[[#This Row],[Fecha]])</f>
        <v>1</v>
      </c>
      <c r="AG480">
        <f>WEEKNUM(MH[[#This Row],[Fecha]],2)</f>
        <v>1</v>
      </c>
      <c r="AH480" s="6"/>
      <c r="AI480" s="7"/>
      <c r="AJ480" s="7"/>
      <c r="AK480" s="7"/>
      <c r="AL480" s="7"/>
      <c r="AN480">
        <f>YEAR(FH[[#This Row],[Fecha]])</f>
        <v>2019</v>
      </c>
      <c r="AO480">
        <f>MONTH(FH[[#This Row],[Fecha]])</f>
        <v>6</v>
      </c>
      <c r="AP480">
        <f>WEEKNUM(FH[[#This Row],[Fecha]],2)</f>
        <v>22</v>
      </c>
      <c r="AQ480" s="25">
        <v>43617</v>
      </c>
      <c r="AR480" t="s">
        <v>143</v>
      </c>
      <c r="AS480" t="s">
        <v>76</v>
      </c>
      <c r="AT480" t="s">
        <v>128</v>
      </c>
      <c r="AU480">
        <v>7</v>
      </c>
      <c r="AV480">
        <v>35826.300000000003</v>
      </c>
    </row>
    <row r="481" spans="31:48" ht="15.6" x14ac:dyDescent="0.3">
      <c r="AE481">
        <f>YEAR(MH[[#This Row],[Fecha]])</f>
        <v>1900</v>
      </c>
      <c r="AF481">
        <f>MONTH(MH[[#This Row],[Fecha]])</f>
        <v>1</v>
      </c>
      <c r="AG481">
        <f>WEEKNUM(MH[[#This Row],[Fecha]],2)</f>
        <v>1</v>
      </c>
      <c r="AH481" s="6"/>
      <c r="AI481" s="7"/>
      <c r="AJ481" s="7"/>
      <c r="AK481" s="7"/>
      <c r="AL481" s="7"/>
      <c r="AN481">
        <f>YEAR(FH[[#This Row],[Fecha]])</f>
        <v>2019</v>
      </c>
      <c r="AO481">
        <f>MONTH(FH[[#This Row],[Fecha]])</f>
        <v>7</v>
      </c>
      <c r="AP481">
        <f>WEEKNUM(FH[[#This Row],[Fecha]],2)</f>
        <v>27</v>
      </c>
      <c r="AQ481" s="25">
        <v>43647</v>
      </c>
      <c r="AR481" t="s">
        <v>143</v>
      </c>
      <c r="AS481" t="s">
        <v>76</v>
      </c>
      <c r="AT481" t="s">
        <v>128</v>
      </c>
      <c r="AU481">
        <v>42</v>
      </c>
      <c r="AV481">
        <v>214391.72000000003</v>
      </c>
    </row>
    <row r="482" spans="31:48" ht="15.6" x14ac:dyDescent="0.3">
      <c r="AE482">
        <f>YEAR(MH[[#This Row],[Fecha]])</f>
        <v>1900</v>
      </c>
      <c r="AF482">
        <f>MONTH(MH[[#This Row],[Fecha]])</f>
        <v>1</v>
      </c>
      <c r="AG482">
        <f>WEEKNUM(MH[[#This Row],[Fecha]],2)</f>
        <v>1</v>
      </c>
      <c r="AH482" s="6"/>
      <c r="AI482" s="7"/>
      <c r="AJ482" s="7"/>
      <c r="AK482" s="7"/>
      <c r="AL482" s="7"/>
      <c r="AN482">
        <f>YEAR(FH[[#This Row],[Fecha]])</f>
        <v>2019</v>
      </c>
      <c r="AO482">
        <f>MONTH(FH[[#This Row],[Fecha]])</f>
        <v>8</v>
      </c>
      <c r="AP482">
        <f>WEEKNUM(FH[[#This Row],[Fecha]],2)</f>
        <v>31</v>
      </c>
      <c r="AQ482" s="25">
        <v>43678</v>
      </c>
      <c r="AR482" t="s">
        <v>143</v>
      </c>
      <c r="AS482" t="s">
        <v>76</v>
      </c>
      <c r="AT482" t="s">
        <v>128</v>
      </c>
      <c r="AU482">
        <v>17</v>
      </c>
      <c r="AV482">
        <v>92992.59</v>
      </c>
    </row>
    <row r="483" spans="31:48" ht="15.6" x14ac:dyDescent="0.3">
      <c r="AE483">
        <f>YEAR(MH[[#This Row],[Fecha]])</f>
        <v>1900</v>
      </c>
      <c r="AF483">
        <f>MONTH(MH[[#This Row],[Fecha]])</f>
        <v>1</v>
      </c>
      <c r="AG483">
        <f>WEEKNUM(MH[[#This Row],[Fecha]],2)</f>
        <v>1</v>
      </c>
      <c r="AH483" s="6"/>
      <c r="AI483" s="7"/>
      <c r="AJ483" s="7"/>
      <c r="AK483" s="7"/>
      <c r="AL483" s="7"/>
      <c r="AN483">
        <f>YEAR(FH[[#This Row],[Fecha]])</f>
        <v>2019</v>
      </c>
      <c r="AO483">
        <f>MONTH(FH[[#This Row],[Fecha]])</f>
        <v>11</v>
      </c>
      <c r="AP483">
        <f>WEEKNUM(FH[[#This Row],[Fecha]],2)</f>
        <v>44</v>
      </c>
      <c r="AQ483" s="25">
        <v>43770</v>
      </c>
      <c r="AR483" t="s">
        <v>143</v>
      </c>
      <c r="AS483" t="s">
        <v>77</v>
      </c>
      <c r="AT483" t="s">
        <v>128</v>
      </c>
      <c r="AU483">
        <v>17</v>
      </c>
      <c r="AV483">
        <v>87730.7</v>
      </c>
    </row>
    <row r="484" spans="31:48" ht="15.6" x14ac:dyDescent="0.3">
      <c r="AE484">
        <f>YEAR(MH[[#This Row],[Fecha]])</f>
        <v>1900</v>
      </c>
      <c r="AF484">
        <f>MONTH(MH[[#This Row],[Fecha]])</f>
        <v>1</v>
      </c>
      <c r="AG484">
        <f>WEEKNUM(MH[[#This Row],[Fecha]],2)</f>
        <v>1</v>
      </c>
      <c r="AH484" s="6"/>
      <c r="AI484" s="7"/>
      <c r="AJ484" s="7"/>
      <c r="AK484" s="7"/>
      <c r="AL484" s="7"/>
      <c r="AN484">
        <f>YEAR(FH[[#This Row],[Fecha]])</f>
        <v>2019</v>
      </c>
      <c r="AO484">
        <f>MONTH(FH[[#This Row],[Fecha]])</f>
        <v>2</v>
      </c>
      <c r="AP484">
        <f>WEEKNUM(FH[[#This Row],[Fecha]],2)</f>
        <v>5</v>
      </c>
      <c r="AQ484" s="25">
        <v>43497</v>
      </c>
      <c r="AR484" t="s">
        <v>143</v>
      </c>
      <c r="AS484" t="s">
        <v>78</v>
      </c>
      <c r="AT484" t="s">
        <v>128</v>
      </c>
      <c r="AU484">
        <v>5</v>
      </c>
      <c r="AV484">
        <v>21905.93</v>
      </c>
    </row>
    <row r="485" spans="31:48" ht="15.6" x14ac:dyDescent="0.3">
      <c r="AE485">
        <f>YEAR(MH[[#This Row],[Fecha]])</f>
        <v>1900</v>
      </c>
      <c r="AF485">
        <f>MONTH(MH[[#This Row],[Fecha]])</f>
        <v>1</v>
      </c>
      <c r="AG485">
        <f>WEEKNUM(MH[[#This Row],[Fecha]],2)</f>
        <v>1</v>
      </c>
      <c r="AH485" s="6"/>
      <c r="AI485" s="7"/>
      <c r="AJ485" s="7"/>
      <c r="AK485" s="7"/>
      <c r="AL485" s="7"/>
      <c r="AN485">
        <f>YEAR(FH[[#This Row],[Fecha]])</f>
        <v>2018</v>
      </c>
      <c r="AO485">
        <f>MONTH(FH[[#This Row],[Fecha]])</f>
        <v>1</v>
      </c>
      <c r="AP485">
        <f>WEEKNUM(FH[[#This Row],[Fecha]],2)</f>
        <v>1</v>
      </c>
      <c r="AQ485" s="25">
        <v>43101</v>
      </c>
      <c r="AR485" t="s">
        <v>144</v>
      </c>
      <c r="AS485" t="s">
        <v>72</v>
      </c>
      <c r="AT485" t="s">
        <v>128</v>
      </c>
      <c r="AU485">
        <v>9</v>
      </c>
      <c r="AV485">
        <v>41805.21</v>
      </c>
    </row>
    <row r="486" spans="31:48" ht="15.6" x14ac:dyDescent="0.3">
      <c r="AE486">
        <f>YEAR(MH[[#This Row],[Fecha]])</f>
        <v>1900</v>
      </c>
      <c r="AF486">
        <f>MONTH(MH[[#This Row],[Fecha]])</f>
        <v>1</v>
      </c>
      <c r="AG486">
        <f>WEEKNUM(MH[[#This Row],[Fecha]],2)</f>
        <v>1</v>
      </c>
      <c r="AH486" s="6"/>
      <c r="AI486" s="7"/>
      <c r="AJ486" s="7"/>
      <c r="AK486" s="7"/>
      <c r="AL486" s="7"/>
      <c r="AN486">
        <f>YEAR(FH[[#This Row],[Fecha]])</f>
        <v>2019</v>
      </c>
      <c r="AO486">
        <f>MONTH(FH[[#This Row],[Fecha]])</f>
        <v>11</v>
      </c>
      <c r="AP486">
        <f>WEEKNUM(FH[[#This Row],[Fecha]],2)</f>
        <v>44</v>
      </c>
      <c r="AQ486" s="25">
        <v>43770</v>
      </c>
      <c r="AR486" t="s">
        <v>144</v>
      </c>
      <c r="AS486" t="s">
        <v>72</v>
      </c>
      <c r="AT486" t="s">
        <v>128</v>
      </c>
      <c r="AU486">
        <v>12</v>
      </c>
      <c r="AV486">
        <v>65459.77</v>
      </c>
    </row>
    <row r="487" spans="31:48" ht="15.6" x14ac:dyDescent="0.3">
      <c r="AE487">
        <f>YEAR(MH[[#This Row],[Fecha]])</f>
        <v>1900</v>
      </c>
      <c r="AF487">
        <f>MONTH(MH[[#This Row],[Fecha]])</f>
        <v>1</v>
      </c>
      <c r="AG487">
        <f>WEEKNUM(MH[[#This Row],[Fecha]],2)</f>
        <v>1</v>
      </c>
      <c r="AH487" s="6"/>
      <c r="AI487" s="7"/>
      <c r="AJ487" s="7"/>
      <c r="AK487" s="7"/>
      <c r="AL487" s="7"/>
      <c r="AN487">
        <f>YEAR(FH[[#This Row],[Fecha]])</f>
        <v>2019</v>
      </c>
      <c r="AO487">
        <f>MONTH(FH[[#This Row],[Fecha]])</f>
        <v>12</v>
      </c>
      <c r="AP487">
        <f>WEEKNUM(FH[[#This Row],[Fecha]],2)</f>
        <v>48</v>
      </c>
      <c r="AQ487" s="25">
        <v>43800</v>
      </c>
      <c r="AR487" t="s">
        <v>144</v>
      </c>
      <c r="AS487" t="s">
        <v>72</v>
      </c>
      <c r="AT487" t="s">
        <v>128</v>
      </c>
      <c r="AU487">
        <v>39</v>
      </c>
      <c r="AV487">
        <v>207002.1</v>
      </c>
    </row>
    <row r="488" spans="31:48" ht="15.6" x14ac:dyDescent="0.3">
      <c r="AE488">
        <f>YEAR(MH[[#This Row],[Fecha]])</f>
        <v>1900</v>
      </c>
      <c r="AF488">
        <f>MONTH(MH[[#This Row],[Fecha]])</f>
        <v>1</v>
      </c>
      <c r="AG488">
        <f>WEEKNUM(MH[[#This Row],[Fecha]],2)</f>
        <v>1</v>
      </c>
      <c r="AH488" s="6"/>
      <c r="AI488" s="7"/>
      <c r="AJ488" s="7"/>
      <c r="AK488" s="7"/>
      <c r="AL488" s="7"/>
      <c r="AN488">
        <f>YEAR(FH[[#This Row],[Fecha]])</f>
        <v>2020</v>
      </c>
      <c r="AO488">
        <f>MONTH(FH[[#This Row],[Fecha]])</f>
        <v>1</v>
      </c>
      <c r="AP488">
        <f>WEEKNUM(FH[[#This Row],[Fecha]],2)</f>
        <v>1</v>
      </c>
      <c r="AQ488" s="25">
        <v>43831</v>
      </c>
      <c r="AR488" t="s">
        <v>144</v>
      </c>
      <c r="AS488" t="s">
        <v>72</v>
      </c>
      <c r="AT488" t="s">
        <v>128</v>
      </c>
      <c r="AU488">
        <v>24</v>
      </c>
      <c r="AV488">
        <v>127709.29000000001</v>
      </c>
    </row>
    <row r="489" spans="31:48" ht="15.6" x14ac:dyDescent="0.3">
      <c r="AE489">
        <f>YEAR(MH[[#This Row],[Fecha]])</f>
        <v>1900</v>
      </c>
      <c r="AF489">
        <f>MONTH(MH[[#This Row],[Fecha]])</f>
        <v>1</v>
      </c>
      <c r="AG489">
        <f>WEEKNUM(MH[[#This Row],[Fecha]],2)</f>
        <v>1</v>
      </c>
      <c r="AH489" s="6"/>
      <c r="AI489" s="7"/>
      <c r="AJ489" s="7"/>
      <c r="AK489" s="7"/>
      <c r="AL489" s="7"/>
      <c r="AN489">
        <f>YEAR(FH[[#This Row],[Fecha]])</f>
        <v>2018</v>
      </c>
      <c r="AO489">
        <f>MONTH(FH[[#This Row],[Fecha]])</f>
        <v>1</v>
      </c>
      <c r="AP489">
        <f>WEEKNUM(FH[[#This Row],[Fecha]],2)</f>
        <v>1</v>
      </c>
      <c r="AQ489" s="25">
        <v>43101</v>
      </c>
      <c r="AR489" t="s">
        <v>144</v>
      </c>
      <c r="AS489" t="s">
        <v>73</v>
      </c>
      <c r="AT489" t="s">
        <v>128</v>
      </c>
      <c r="AU489">
        <v>40</v>
      </c>
      <c r="AV489">
        <v>192806.85</v>
      </c>
    </row>
    <row r="490" spans="31:48" ht="15.6" x14ac:dyDescent="0.3">
      <c r="AE490">
        <f>YEAR(MH[[#This Row],[Fecha]])</f>
        <v>1900</v>
      </c>
      <c r="AF490">
        <f>MONTH(MH[[#This Row],[Fecha]])</f>
        <v>1</v>
      </c>
      <c r="AG490">
        <f>WEEKNUM(MH[[#This Row],[Fecha]],2)</f>
        <v>1</v>
      </c>
      <c r="AH490" s="6"/>
      <c r="AI490" s="7"/>
      <c r="AJ490" s="7"/>
      <c r="AK490" s="7"/>
      <c r="AL490" s="7"/>
      <c r="AN490">
        <f>YEAR(FH[[#This Row],[Fecha]])</f>
        <v>2018</v>
      </c>
      <c r="AO490">
        <f>MONTH(FH[[#This Row],[Fecha]])</f>
        <v>2</v>
      </c>
      <c r="AP490">
        <f>WEEKNUM(FH[[#This Row],[Fecha]],2)</f>
        <v>5</v>
      </c>
      <c r="AQ490" s="25">
        <v>43132</v>
      </c>
      <c r="AR490" t="s">
        <v>144</v>
      </c>
      <c r="AS490" t="s">
        <v>73</v>
      </c>
      <c r="AT490" t="s">
        <v>128</v>
      </c>
      <c r="AU490">
        <v>30</v>
      </c>
      <c r="AV490">
        <v>139768.02000000002</v>
      </c>
    </row>
    <row r="491" spans="31:48" ht="15.6" x14ac:dyDescent="0.3">
      <c r="AE491">
        <f>YEAR(MH[[#This Row],[Fecha]])</f>
        <v>1900</v>
      </c>
      <c r="AF491">
        <f>MONTH(MH[[#This Row],[Fecha]])</f>
        <v>1</v>
      </c>
      <c r="AG491">
        <f>WEEKNUM(MH[[#This Row],[Fecha]],2)</f>
        <v>1</v>
      </c>
      <c r="AH491" s="6"/>
      <c r="AI491" s="7"/>
      <c r="AJ491" s="7"/>
      <c r="AK491" s="7"/>
      <c r="AL491" s="7"/>
      <c r="AN491">
        <f>YEAR(FH[[#This Row],[Fecha]])</f>
        <v>2018</v>
      </c>
      <c r="AO491">
        <f>MONTH(FH[[#This Row],[Fecha]])</f>
        <v>10</v>
      </c>
      <c r="AP491">
        <f>WEEKNUM(FH[[#This Row],[Fecha]],2)</f>
        <v>40</v>
      </c>
      <c r="AQ491" s="25">
        <v>43374</v>
      </c>
      <c r="AR491" t="s">
        <v>144</v>
      </c>
      <c r="AS491" t="s">
        <v>75</v>
      </c>
      <c r="AT491" t="s">
        <v>128</v>
      </c>
      <c r="AU491">
        <v>27</v>
      </c>
      <c r="AV491">
        <v>144391.60999999999</v>
      </c>
    </row>
    <row r="492" spans="31:48" ht="15.6" x14ac:dyDescent="0.3">
      <c r="AE492">
        <f>YEAR(MH[[#This Row],[Fecha]])</f>
        <v>1900</v>
      </c>
      <c r="AF492">
        <f>MONTH(MH[[#This Row],[Fecha]])</f>
        <v>1</v>
      </c>
      <c r="AG492">
        <f>WEEKNUM(MH[[#This Row],[Fecha]],2)</f>
        <v>1</v>
      </c>
      <c r="AH492" s="6"/>
      <c r="AI492" s="7"/>
      <c r="AJ492" s="7"/>
      <c r="AK492" s="7"/>
      <c r="AL492" s="7"/>
      <c r="AN492">
        <f>YEAR(FH[[#This Row],[Fecha]])</f>
        <v>2018</v>
      </c>
      <c r="AO492">
        <f>MONTH(FH[[#This Row],[Fecha]])</f>
        <v>11</v>
      </c>
      <c r="AP492">
        <f>WEEKNUM(FH[[#This Row],[Fecha]],2)</f>
        <v>44</v>
      </c>
      <c r="AQ492" s="25">
        <v>43405</v>
      </c>
      <c r="AR492" t="s">
        <v>144</v>
      </c>
      <c r="AS492" t="s">
        <v>75</v>
      </c>
      <c r="AT492" t="s">
        <v>128</v>
      </c>
      <c r="AU492">
        <v>24</v>
      </c>
      <c r="AV492">
        <v>130767.26000000001</v>
      </c>
    </row>
    <row r="493" spans="31:48" ht="15.6" x14ac:dyDescent="0.3">
      <c r="AE493">
        <f>YEAR(MH[[#This Row],[Fecha]])</f>
        <v>1900</v>
      </c>
      <c r="AF493">
        <f>MONTH(MH[[#This Row],[Fecha]])</f>
        <v>1</v>
      </c>
      <c r="AG493">
        <f>WEEKNUM(MH[[#This Row],[Fecha]],2)</f>
        <v>1</v>
      </c>
      <c r="AH493" s="6"/>
      <c r="AI493" s="7"/>
      <c r="AJ493" s="7"/>
      <c r="AK493" s="7"/>
      <c r="AL493" s="7"/>
      <c r="AN493">
        <f>YEAR(FH[[#This Row],[Fecha]])</f>
        <v>2018</v>
      </c>
      <c r="AO493">
        <f>MONTH(FH[[#This Row],[Fecha]])</f>
        <v>12</v>
      </c>
      <c r="AP493">
        <f>WEEKNUM(FH[[#This Row],[Fecha]],2)</f>
        <v>48</v>
      </c>
      <c r="AQ493" s="25">
        <v>43435</v>
      </c>
      <c r="AR493" t="s">
        <v>144</v>
      </c>
      <c r="AS493" t="s">
        <v>75</v>
      </c>
      <c r="AT493" t="s">
        <v>128</v>
      </c>
      <c r="AU493">
        <v>44</v>
      </c>
      <c r="AV493">
        <v>216278.65999999997</v>
      </c>
    </row>
    <row r="494" spans="31:48" ht="15.6" x14ac:dyDescent="0.3">
      <c r="AE494">
        <f>YEAR(MH[[#This Row],[Fecha]])</f>
        <v>1900</v>
      </c>
      <c r="AF494">
        <f>MONTH(MH[[#This Row],[Fecha]])</f>
        <v>1</v>
      </c>
      <c r="AG494">
        <f>WEEKNUM(MH[[#This Row],[Fecha]],2)</f>
        <v>1</v>
      </c>
      <c r="AH494" s="6"/>
      <c r="AI494" s="7"/>
      <c r="AJ494" s="7"/>
      <c r="AK494" s="7"/>
      <c r="AL494" s="7"/>
      <c r="AN494">
        <f>YEAR(FH[[#This Row],[Fecha]])</f>
        <v>2019</v>
      </c>
      <c r="AO494">
        <f>MONTH(FH[[#This Row],[Fecha]])</f>
        <v>1</v>
      </c>
      <c r="AP494">
        <f>WEEKNUM(FH[[#This Row],[Fecha]],2)</f>
        <v>1</v>
      </c>
      <c r="AQ494" s="25">
        <v>43466</v>
      </c>
      <c r="AR494" t="s">
        <v>144</v>
      </c>
      <c r="AS494" t="s">
        <v>75</v>
      </c>
      <c r="AT494" t="s">
        <v>128</v>
      </c>
      <c r="AU494">
        <v>25</v>
      </c>
      <c r="AV494">
        <v>120125.95999999999</v>
      </c>
    </row>
    <row r="495" spans="31:48" ht="15.6" x14ac:dyDescent="0.3">
      <c r="AE495">
        <f>YEAR(MH[[#This Row],[Fecha]])</f>
        <v>1900</v>
      </c>
      <c r="AF495">
        <f>MONTH(MH[[#This Row],[Fecha]])</f>
        <v>1</v>
      </c>
      <c r="AG495">
        <f>WEEKNUM(MH[[#This Row],[Fecha]],2)</f>
        <v>1</v>
      </c>
      <c r="AH495" s="6"/>
      <c r="AI495" s="7"/>
      <c r="AJ495" s="7"/>
      <c r="AK495" s="7"/>
      <c r="AL495" s="7"/>
      <c r="AN495">
        <f>YEAR(FH[[#This Row],[Fecha]])</f>
        <v>2019</v>
      </c>
      <c r="AO495">
        <f>MONTH(FH[[#This Row],[Fecha]])</f>
        <v>3</v>
      </c>
      <c r="AP495">
        <f>WEEKNUM(FH[[#This Row],[Fecha]],2)</f>
        <v>9</v>
      </c>
      <c r="AQ495" s="25">
        <v>43525</v>
      </c>
      <c r="AR495" t="s">
        <v>144</v>
      </c>
      <c r="AS495" t="s">
        <v>75</v>
      </c>
      <c r="AT495" t="s">
        <v>128</v>
      </c>
      <c r="AU495">
        <v>9</v>
      </c>
      <c r="AV495">
        <v>45659.89</v>
      </c>
    </row>
    <row r="496" spans="31:48" ht="15.6" x14ac:dyDescent="0.3">
      <c r="AE496">
        <f>YEAR(MH[[#This Row],[Fecha]])</f>
        <v>1900</v>
      </c>
      <c r="AF496">
        <f>MONTH(MH[[#This Row],[Fecha]])</f>
        <v>1</v>
      </c>
      <c r="AG496">
        <f>WEEKNUM(MH[[#This Row],[Fecha]],2)</f>
        <v>1</v>
      </c>
      <c r="AH496" s="6"/>
      <c r="AI496" s="7"/>
      <c r="AJ496" s="7"/>
      <c r="AK496" s="7"/>
      <c r="AL496" s="7"/>
      <c r="AN496">
        <f>YEAR(FH[[#This Row],[Fecha]])</f>
        <v>2018</v>
      </c>
      <c r="AO496">
        <f>MONTH(FH[[#This Row],[Fecha]])</f>
        <v>10</v>
      </c>
      <c r="AP496">
        <f>WEEKNUM(FH[[#This Row],[Fecha]],2)</f>
        <v>40</v>
      </c>
      <c r="AQ496" s="25">
        <v>43374</v>
      </c>
      <c r="AR496" t="s">
        <v>144</v>
      </c>
      <c r="AS496" t="s">
        <v>76</v>
      </c>
      <c r="AT496" t="s">
        <v>128</v>
      </c>
      <c r="AU496">
        <v>31</v>
      </c>
      <c r="AV496">
        <v>162667.07999999999</v>
      </c>
    </row>
    <row r="497" spans="31:48" ht="15.6" x14ac:dyDescent="0.3">
      <c r="AE497">
        <f>YEAR(MH[[#This Row],[Fecha]])</f>
        <v>1900</v>
      </c>
      <c r="AF497">
        <f>MONTH(MH[[#This Row],[Fecha]])</f>
        <v>1</v>
      </c>
      <c r="AG497">
        <f>WEEKNUM(MH[[#This Row],[Fecha]],2)</f>
        <v>1</v>
      </c>
      <c r="AH497" s="6"/>
      <c r="AI497" s="7"/>
      <c r="AJ497" s="7"/>
      <c r="AK497" s="7"/>
      <c r="AL497" s="7"/>
      <c r="AN497">
        <f>YEAR(FH[[#This Row],[Fecha]])</f>
        <v>2018</v>
      </c>
      <c r="AO497">
        <f>MONTH(FH[[#This Row],[Fecha]])</f>
        <v>11</v>
      </c>
      <c r="AP497">
        <f>WEEKNUM(FH[[#This Row],[Fecha]],2)</f>
        <v>44</v>
      </c>
      <c r="AQ497" s="25">
        <v>43405</v>
      </c>
      <c r="AR497" t="s">
        <v>144</v>
      </c>
      <c r="AS497" t="s">
        <v>76</v>
      </c>
      <c r="AT497" t="s">
        <v>128</v>
      </c>
      <c r="AU497">
        <v>12</v>
      </c>
      <c r="AV497">
        <v>59674.93</v>
      </c>
    </row>
    <row r="498" spans="31:48" ht="15.6" x14ac:dyDescent="0.3">
      <c r="AE498">
        <f>YEAR(MH[[#This Row],[Fecha]])</f>
        <v>1900</v>
      </c>
      <c r="AF498">
        <f>MONTH(MH[[#This Row],[Fecha]])</f>
        <v>1</v>
      </c>
      <c r="AG498">
        <f>WEEKNUM(MH[[#This Row],[Fecha]],2)</f>
        <v>1</v>
      </c>
      <c r="AH498" s="6"/>
      <c r="AI498" s="7"/>
      <c r="AJ498" s="7"/>
      <c r="AK498" s="7"/>
      <c r="AL498" s="7"/>
      <c r="AN498">
        <f>YEAR(FH[[#This Row],[Fecha]])</f>
        <v>2018</v>
      </c>
      <c r="AO498">
        <f>MONTH(FH[[#This Row],[Fecha]])</f>
        <v>12</v>
      </c>
      <c r="AP498">
        <f>WEEKNUM(FH[[#This Row],[Fecha]],2)</f>
        <v>48</v>
      </c>
      <c r="AQ498" s="25">
        <v>43435</v>
      </c>
      <c r="AR498" t="s">
        <v>144</v>
      </c>
      <c r="AS498" t="s">
        <v>76</v>
      </c>
      <c r="AT498" t="s">
        <v>128</v>
      </c>
      <c r="AU498">
        <v>21</v>
      </c>
      <c r="AV498">
        <v>100753.22</v>
      </c>
    </row>
    <row r="499" spans="31:48" ht="15.6" x14ac:dyDescent="0.3">
      <c r="AE499">
        <f>YEAR(MH[[#This Row],[Fecha]])</f>
        <v>1900</v>
      </c>
      <c r="AF499">
        <f>MONTH(MH[[#This Row],[Fecha]])</f>
        <v>1</v>
      </c>
      <c r="AG499">
        <f>WEEKNUM(MH[[#This Row],[Fecha]],2)</f>
        <v>1</v>
      </c>
      <c r="AH499" s="6"/>
      <c r="AI499" s="7"/>
      <c r="AJ499" s="7"/>
      <c r="AK499" s="7"/>
      <c r="AL499" s="7"/>
      <c r="AN499">
        <f>YEAR(FH[[#This Row],[Fecha]])</f>
        <v>2019</v>
      </c>
      <c r="AO499">
        <f>MONTH(FH[[#This Row],[Fecha]])</f>
        <v>1</v>
      </c>
      <c r="AP499">
        <f>WEEKNUM(FH[[#This Row],[Fecha]],2)</f>
        <v>1</v>
      </c>
      <c r="AQ499" s="25">
        <v>43466</v>
      </c>
      <c r="AR499" t="s">
        <v>144</v>
      </c>
      <c r="AS499" t="s">
        <v>76</v>
      </c>
      <c r="AT499" t="s">
        <v>128</v>
      </c>
      <c r="AU499">
        <v>33</v>
      </c>
      <c r="AV499">
        <v>165877.56</v>
      </c>
    </row>
    <row r="500" spans="31:48" ht="15.6" x14ac:dyDescent="0.3">
      <c r="AE500">
        <f>YEAR(MH[[#This Row],[Fecha]])</f>
        <v>1900</v>
      </c>
      <c r="AF500">
        <f>MONTH(MH[[#This Row],[Fecha]])</f>
        <v>1</v>
      </c>
      <c r="AG500">
        <f>WEEKNUM(MH[[#This Row],[Fecha]],2)</f>
        <v>1</v>
      </c>
      <c r="AH500" s="6"/>
      <c r="AI500" s="7"/>
      <c r="AJ500" s="7"/>
      <c r="AK500" s="7"/>
      <c r="AL500" s="7"/>
      <c r="AN500">
        <f>YEAR(FH[[#This Row],[Fecha]])</f>
        <v>2019</v>
      </c>
      <c r="AO500">
        <f>MONTH(FH[[#This Row],[Fecha]])</f>
        <v>2</v>
      </c>
      <c r="AP500">
        <f>WEEKNUM(FH[[#This Row],[Fecha]],2)</f>
        <v>5</v>
      </c>
      <c r="AQ500" s="25">
        <v>43497</v>
      </c>
      <c r="AR500" t="s">
        <v>144</v>
      </c>
      <c r="AS500" t="s">
        <v>76</v>
      </c>
      <c r="AT500" t="s">
        <v>128</v>
      </c>
      <c r="AU500">
        <v>37</v>
      </c>
      <c r="AV500">
        <v>189150.97999999998</v>
      </c>
    </row>
    <row r="501" spans="31:48" ht="15.6" x14ac:dyDescent="0.3">
      <c r="AE501">
        <f>YEAR(MH[[#This Row],[Fecha]])</f>
        <v>1900</v>
      </c>
      <c r="AF501">
        <f>MONTH(MH[[#This Row],[Fecha]])</f>
        <v>1</v>
      </c>
      <c r="AG501">
        <f>WEEKNUM(MH[[#This Row],[Fecha]],2)</f>
        <v>1</v>
      </c>
      <c r="AH501" s="6"/>
      <c r="AI501" s="7"/>
      <c r="AJ501" s="7"/>
      <c r="AK501" s="7"/>
      <c r="AL501" s="7"/>
      <c r="AN501">
        <f>YEAR(FH[[#This Row],[Fecha]])</f>
        <v>2019</v>
      </c>
      <c r="AO501">
        <f>MONTH(FH[[#This Row],[Fecha]])</f>
        <v>3</v>
      </c>
      <c r="AP501">
        <f>WEEKNUM(FH[[#This Row],[Fecha]],2)</f>
        <v>9</v>
      </c>
      <c r="AQ501" s="25">
        <v>43525</v>
      </c>
      <c r="AR501" t="s">
        <v>144</v>
      </c>
      <c r="AS501" t="s">
        <v>76</v>
      </c>
      <c r="AT501" t="s">
        <v>128</v>
      </c>
      <c r="AU501">
        <v>35</v>
      </c>
      <c r="AV501">
        <v>177718.60000000003</v>
      </c>
    </row>
    <row r="502" spans="31:48" ht="15.6" x14ac:dyDescent="0.3">
      <c r="AE502">
        <f>YEAR(MH[[#This Row],[Fecha]])</f>
        <v>1900</v>
      </c>
      <c r="AF502">
        <f>MONTH(MH[[#This Row],[Fecha]])</f>
        <v>1</v>
      </c>
      <c r="AG502">
        <f>WEEKNUM(MH[[#This Row],[Fecha]],2)</f>
        <v>1</v>
      </c>
      <c r="AH502" s="6"/>
      <c r="AI502" s="7"/>
      <c r="AJ502" s="7"/>
      <c r="AK502" s="7"/>
      <c r="AL502" s="7"/>
      <c r="AN502">
        <f>YEAR(FH[[#This Row],[Fecha]])</f>
        <v>2019</v>
      </c>
      <c r="AO502">
        <f>MONTH(FH[[#This Row],[Fecha]])</f>
        <v>4</v>
      </c>
      <c r="AP502">
        <f>WEEKNUM(FH[[#This Row],[Fecha]],2)</f>
        <v>14</v>
      </c>
      <c r="AQ502" s="25">
        <v>43556</v>
      </c>
      <c r="AR502" t="s">
        <v>144</v>
      </c>
      <c r="AS502" t="s">
        <v>76</v>
      </c>
      <c r="AT502" t="s">
        <v>128</v>
      </c>
      <c r="AU502">
        <v>18</v>
      </c>
      <c r="AV502">
        <v>93326.34</v>
      </c>
    </row>
    <row r="503" spans="31:48" ht="15.6" x14ac:dyDescent="0.3">
      <c r="AE503">
        <f>YEAR(MH[[#This Row],[Fecha]])</f>
        <v>1900</v>
      </c>
      <c r="AF503">
        <f>MONTH(MH[[#This Row],[Fecha]])</f>
        <v>1</v>
      </c>
      <c r="AG503">
        <f>WEEKNUM(MH[[#This Row],[Fecha]],2)</f>
        <v>1</v>
      </c>
      <c r="AH503" s="6"/>
      <c r="AI503" s="7"/>
      <c r="AJ503" s="7"/>
      <c r="AK503" s="7"/>
      <c r="AL503" s="7"/>
      <c r="AN503">
        <f>YEAR(FH[[#This Row],[Fecha]])</f>
        <v>2019</v>
      </c>
      <c r="AO503">
        <f>MONTH(FH[[#This Row],[Fecha]])</f>
        <v>1</v>
      </c>
      <c r="AP503">
        <f>WEEKNUM(FH[[#This Row],[Fecha]],2)</f>
        <v>1</v>
      </c>
      <c r="AQ503" s="25">
        <v>43466</v>
      </c>
      <c r="AR503" t="s">
        <v>144</v>
      </c>
      <c r="AS503" t="s">
        <v>77</v>
      </c>
      <c r="AT503" t="s">
        <v>128</v>
      </c>
      <c r="AU503">
        <v>20</v>
      </c>
      <c r="AV503">
        <v>108523.85</v>
      </c>
    </row>
    <row r="504" spans="31:48" ht="15.6" x14ac:dyDescent="0.3">
      <c r="AE504">
        <f>YEAR(MH[[#This Row],[Fecha]])</f>
        <v>1900</v>
      </c>
      <c r="AF504">
        <f>MONTH(MH[[#This Row],[Fecha]])</f>
        <v>1</v>
      </c>
      <c r="AG504">
        <f>WEEKNUM(MH[[#This Row],[Fecha]],2)</f>
        <v>1</v>
      </c>
      <c r="AH504" s="6"/>
      <c r="AI504" s="7"/>
      <c r="AJ504" s="7"/>
      <c r="AK504" s="7"/>
      <c r="AL504" s="7"/>
      <c r="AN504">
        <f>YEAR(FH[[#This Row],[Fecha]])</f>
        <v>2019</v>
      </c>
      <c r="AO504">
        <f>MONTH(FH[[#This Row],[Fecha]])</f>
        <v>2</v>
      </c>
      <c r="AP504">
        <f>WEEKNUM(FH[[#This Row],[Fecha]],2)</f>
        <v>5</v>
      </c>
      <c r="AQ504" s="25">
        <v>43497</v>
      </c>
      <c r="AR504" t="s">
        <v>144</v>
      </c>
      <c r="AS504" t="s">
        <v>77</v>
      </c>
      <c r="AT504" t="s">
        <v>128</v>
      </c>
      <c r="AU504">
        <v>44</v>
      </c>
      <c r="AV504">
        <v>224993.36000000002</v>
      </c>
    </row>
    <row r="505" spans="31:48" ht="15.6" x14ac:dyDescent="0.3">
      <c r="AE505">
        <f>YEAR(MH[[#This Row],[Fecha]])</f>
        <v>1900</v>
      </c>
      <c r="AF505">
        <f>MONTH(MH[[#This Row],[Fecha]])</f>
        <v>1</v>
      </c>
      <c r="AG505">
        <f>WEEKNUM(MH[[#This Row],[Fecha]],2)</f>
        <v>1</v>
      </c>
      <c r="AH505" s="6"/>
      <c r="AI505" s="7"/>
      <c r="AJ505" s="7"/>
      <c r="AK505" s="7"/>
      <c r="AL505" s="7"/>
      <c r="AN505">
        <f>YEAR(FH[[#This Row],[Fecha]])</f>
        <v>2019</v>
      </c>
      <c r="AO505">
        <f>MONTH(FH[[#This Row],[Fecha]])</f>
        <v>3</v>
      </c>
      <c r="AP505">
        <f>WEEKNUM(FH[[#This Row],[Fecha]],2)</f>
        <v>9</v>
      </c>
      <c r="AQ505" s="25">
        <v>43525</v>
      </c>
      <c r="AR505" t="s">
        <v>144</v>
      </c>
      <c r="AS505" t="s">
        <v>77</v>
      </c>
      <c r="AT505" t="s">
        <v>128</v>
      </c>
      <c r="AU505">
        <v>39</v>
      </c>
      <c r="AV505">
        <v>198098.43</v>
      </c>
    </row>
    <row r="506" spans="31:48" ht="15.6" x14ac:dyDescent="0.3">
      <c r="AE506">
        <f>YEAR(MH[[#This Row],[Fecha]])</f>
        <v>1900</v>
      </c>
      <c r="AF506">
        <f>MONTH(MH[[#This Row],[Fecha]])</f>
        <v>1</v>
      </c>
      <c r="AG506">
        <f>WEEKNUM(MH[[#This Row],[Fecha]],2)</f>
        <v>1</v>
      </c>
      <c r="AH506" s="6"/>
      <c r="AI506" s="7"/>
      <c r="AJ506" s="7"/>
      <c r="AK506" s="7"/>
      <c r="AL506" s="7"/>
      <c r="AN506">
        <f>YEAR(FH[[#This Row],[Fecha]])</f>
        <v>2019</v>
      </c>
      <c r="AO506">
        <f>MONTH(FH[[#This Row],[Fecha]])</f>
        <v>4</v>
      </c>
      <c r="AP506">
        <f>WEEKNUM(FH[[#This Row],[Fecha]],2)</f>
        <v>14</v>
      </c>
      <c r="AQ506" s="25">
        <v>43556</v>
      </c>
      <c r="AR506" t="s">
        <v>144</v>
      </c>
      <c r="AS506" t="s">
        <v>77</v>
      </c>
      <c r="AT506" t="s">
        <v>128</v>
      </c>
      <c r="AU506">
        <v>49</v>
      </c>
      <c r="AV506">
        <v>253167.41999999998</v>
      </c>
    </row>
    <row r="507" spans="31:48" ht="15.6" x14ac:dyDescent="0.3">
      <c r="AE507">
        <f>YEAR(MH[[#This Row],[Fecha]])</f>
        <v>1900</v>
      </c>
      <c r="AF507">
        <f>MONTH(MH[[#This Row],[Fecha]])</f>
        <v>1</v>
      </c>
      <c r="AG507">
        <f>WEEKNUM(MH[[#This Row],[Fecha]],2)</f>
        <v>1</v>
      </c>
      <c r="AH507" s="6"/>
      <c r="AI507" s="7"/>
      <c r="AJ507" s="7"/>
      <c r="AK507" s="7"/>
      <c r="AL507" s="7"/>
      <c r="AN507">
        <f>YEAR(FH[[#This Row],[Fecha]])</f>
        <v>2019</v>
      </c>
      <c r="AO507">
        <f>MONTH(FH[[#This Row],[Fecha]])</f>
        <v>5</v>
      </c>
      <c r="AP507">
        <f>WEEKNUM(FH[[#This Row],[Fecha]],2)</f>
        <v>18</v>
      </c>
      <c r="AQ507" s="25">
        <v>43586</v>
      </c>
      <c r="AR507" t="s">
        <v>144</v>
      </c>
      <c r="AS507" t="s">
        <v>77</v>
      </c>
      <c r="AT507" t="s">
        <v>128</v>
      </c>
      <c r="AU507">
        <v>39</v>
      </c>
      <c r="AV507">
        <v>211785.42</v>
      </c>
    </row>
    <row r="508" spans="31:48" ht="15.6" x14ac:dyDescent="0.3">
      <c r="AE508">
        <f>YEAR(MH[[#This Row],[Fecha]])</f>
        <v>1900</v>
      </c>
      <c r="AF508">
        <f>MONTH(MH[[#This Row],[Fecha]])</f>
        <v>1</v>
      </c>
      <c r="AG508">
        <f>WEEKNUM(MH[[#This Row],[Fecha]],2)</f>
        <v>1</v>
      </c>
      <c r="AH508" s="6"/>
      <c r="AI508" s="7"/>
      <c r="AJ508" s="7"/>
      <c r="AK508" s="7"/>
      <c r="AL508" s="7"/>
      <c r="AN508">
        <f>YEAR(FH[[#This Row],[Fecha]])</f>
        <v>2019</v>
      </c>
      <c r="AO508">
        <f>MONTH(FH[[#This Row],[Fecha]])</f>
        <v>6</v>
      </c>
      <c r="AP508">
        <f>WEEKNUM(FH[[#This Row],[Fecha]],2)</f>
        <v>22</v>
      </c>
      <c r="AQ508" s="25">
        <v>43617</v>
      </c>
      <c r="AR508" t="s">
        <v>144</v>
      </c>
      <c r="AS508" t="s">
        <v>77</v>
      </c>
      <c r="AT508" t="s">
        <v>128</v>
      </c>
      <c r="AU508">
        <v>34</v>
      </c>
      <c r="AV508">
        <v>180784.97999999998</v>
      </c>
    </row>
    <row r="509" spans="31:48" ht="15.6" x14ac:dyDescent="0.3">
      <c r="AE509">
        <f>YEAR(MH[[#This Row],[Fecha]])</f>
        <v>1900</v>
      </c>
      <c r="AF509">
        <f>MONTH(MH[[#This Row],[Fecha]])</f>
        <v>1</v>
      </c>
      <c r="AG509">
        <f>WEEKNUM(MH[[#This Row],[Fecha]],2)</f>
        <v>1</v>
      </c>
      <c r="AH509" s="6"/>
      <c r="AI509" s="7"/>
      <c r="AJ509" s="7"/>
      <c r="AK509" s="7"/>
      <c r="AL509" s="7"/>
      <c r="AN509">
        <f>YEAR(FH[[#This Row],[Fecha]])</f>
        <v>2019</v>
      </c>
      <c r="AO509">
        <f>MONTH(FH[[#This Row],[Fecha]])</f>
        <v>7</v>
      </c>
      <c r="AP509">
        <f>WEEKNUM(FH[[#This Row],[Fecha]],2)</f>
        <v>27</v>
      </c>
      <c r="AQ509" s="25">
        <v>43647</v>
      </c>
      <c r="AR509" t="s">
        <v>144</v>
      </c>
      <c r="AS509" t="s">
        <v>77</v>
      </c>
      <c r="AT509" t="s">
        <v>128</v>
      </c>
      <c r="AU509">
        <v>24</v>
      </c>
      <c r="AV509">
        <v>111959.91</v>
      </c>
    </row>
    <row r="510" spans="31:48" ht="15.6" x14ac:dyDescent="0.3">
      <c r="AE510">
        <f>YEAR(MH[[#This Row],[Fecha]])</f>
        <v>1900</v>
      </c>
      <c r="AF510">
        <f>MONTH(MH[[#This Row],[Fecha]])</f>
        <v>1</v>
      </c>
      <c r="AG510">
        <f>WEEKNUM(MH[[#This Row],[Fecha]],2)</f>
        <v>1</v>
      </c>
      <c r="AH510" s="6"/>
      <c r="AI510" s="7"/>
      <c r="AJ510" s="7"/>
      <c r="AK510" s="7"/>
      <c r="AL510" s="7"/>
      <c r="AN510">
        <f>YEAR(FH[[#This Row],[Fecha]])</f>
        <v>2019</v>
      </c>
      <c r="AO510">
        <f>MONTH(FH[[#This Row],[Fecha]])</f>
        <v>8</v>
      </c>
      <c r="AP510">
        <f>WEEKNUM(FH[[#This Row],[Fecha]],2)</f>
        <v>31</v>
      </c>
      <c r="AQ510" s="25">
        <v>43678</v>
      </c>
      <c r="AR510" t="s">
        <v>144</v>
      </c>
      <c r="AS510" t="s">
        <v>77</v>
      </c>
      <c r="AT510" t="s">
        <v>128</v>
      </c>
      <c r="AU510">
        <v>9</v>
      </c>
      <c r="AV510">
        <v>42672.21</v>
      </c>
    </row>
    <row r="511" spans="31:48" ht="15.6" x14ac:dyDescent="0.3">
      <c r="AE511">
        <f>YEAR(MH[[#This Row],[Fecha]])</f>
        <v>1900</v>
      </c>
      <c r="AF511">
        <f>MONTH(MH[[#This Row],[Fecha]])</f>
        <v>1</v>
      </c>
      <c r="AG511">
        <f>WEEKNUM(MH[[#This Row],[Fecha]],2)</f>
        <v>1</v>
      </c>
      <c r="AH511" s="6"/>
      <c r="AI511" s="7"/>
      <c r="AJ511" s="7"/>
      <c r="AK511" s="7"/>
      <c r="AL511" s="7"/>
      <c r="AN511">
        <f>YEAR(FH[[#This Row],[Fecha]])</f>
        <v>2019</v>
      </c>
      <c r="AO511">
        <f>MONTH(FH[[#This Row],[Fecha]])</f>
        <v>4</v>
      </c>
      <c r="AP511">
        <f>WEEKNUM(FH[[#This Row],[Fecha]],2)</f>
        <v>14</v>
      </c>
      <c r="AQ511" s="25">
        <v>43556</v>
      </c>
      <c r="AR511" t="s">
        <v>144</v>
      </c>
      <c r="AS511" t="s">
        <v>74</v>
      </c>
      <c r="AT511" t="s">
        <v>128</v>
      </c>
      <c r="AU511">
        <v>6</v>
      </c>
      <c r="AV511">
        <v>30719.26</v>
      </c>
    </row>
    <row r="512" spans="31:48" ht="15.6" x14ac:dyDescent="0.3">
      <c r="AE512">
        <f>YEAR(MH[[#This Row],[Fecha]])</f>
        <v>1900</v>
      </c>
      <c r="AF512">
        <f>MONTH(MH[[#This Row],[Fecha]])</f>
        <v>1</v>
      </c>
      <c r="AG512">
        <f>WEEKNUM(MH[[#This Row],[Fecha]],2)</f>
        <v>1</v>
      </c>
      <c r="AH512" s="6"/>
      <c r="AI512" s="7"/>
      <c r="AJ512" s="7"/>
      <c r="AK512" s="7"/>
      <c r="AL512" s="7"/>
      <c r="AN512">
        <f>YEAR(FH[[#This Row],[Fecha]])</f>
        <v>2018</v>
      </c>
      <c r="AO512">
        <f>MONTH(FH[[#This Row],[Fecha]])</f>
        <v>10</v>
      </c>
      <c r="AP512">
        <f>WEEKNUM(FH[[#This Row],[Fecha]],2)</f>
        <v>40</v>
      </c>
      <c r="AQ512" s="25">
        <v>43374</v>
      </c>
      <c r="AR512" t="s">
        <v>144</v>
      </c>
      <c r="AS512" t="s">
        <v>78</v>
      </c>
      <c r="AT512" t="s">
        <v>128</v>
      </c>
      <c r="AU512">
        <v>3</v>
      </c>
      <c r="AV512">
        <v>14361.84</v>
      </c>
    </row>
    <row r="513" spans="31:48" ht="15.6" x14ac:dyDescent="0.3">
      <c r="AE513">
        <f>YEAR(MH[[#This Row],[Fecha]])</f>
        <v>1900</v>
      </c>
      <c r="AF513">
        <f>MONTH(MH[[#This Row],[Fecha]])</f>
        <v>1</v>
      </c>
      <c r="AG513">
        <f>WEEKNUM(MH[[#This Row],[Fecha]],2)</f>
        <v>1</v>
      </c>
      <c r="AH513" s="6"/>
      <c r="AI513" s="7"/>
      <c r="AJ513" s="7"/>
      <c r="AK513" s="7"/>
      <c r="AL513" s="7"/>
      <c r="AN513">
        <f>YEAR(FH[[#This Row],[Fecha]])</f>
        <v>2018</v>
      </c>
      <c r="AO513">
        <f>MONTH(FH[[#This Row],[Fecha]])</f>
        <v>11</v>
      </c>
      <c r="AP513">
        <f>WEEKNUM(FH[[#This Row],[Fecha]],2)</f>
        <v>44</v>
      </c>
      <c r="AQ513" s="25">
        <v>43405</v>
      </c>
      <c r="AR513" t="s">
        <v>144</v>
      </c>
      <c r="AS513" t="s">
        <v>78</v>
      </c>
      <c r="AT513" t="s">
        <v>128</v>
      </c>
      <c r="AU513">
        <v>13</v>
      </c>
      <c r="AV513">
        <v>66387.41</v>
      </c>
    </row>
    <row r="514" spans="31:48" ht="15.6" x14ac:dyDescent="0.3">
      <c r="AE514">
        <f>YEAR(MH[[#This Row],[Fecha]])</f>
        <v>1900</v>
      </c>
      <c r="AF514">
        <f>MONTH(MH[[#This Row],[Fecha]])</f>
        <v>1</v>
      </c>
      <c r="AG514">
        <f>WEEKNUM(MH[[#This Row],[Fecha]],2)</f>
        <v>1</v>
      </c>
      <c r="AH514" s="6"/>
      <c r="AI514" s="7"/>
      <c r="AJ514" s="7"/>
      <c r="AK514" s="7"/>
      <c r="AL514" s="7"/>
      <c r="AN514">
        <f>YEAR(FH[[#This Row],[Fecha]])</f>
        <v>2018</v>
      </c>
      <c r="AO514">
        <f>MONTH(FH[[#This Row],[Fecha]])</f>
        <v>12</v>
      </c>
      <c r="AP514">
        <f>WEEKNUM(FH[[#This Row],[Fecha]],2)</f>
        <v>48</v>
      </c>
      <c r="AQ514" s="25">
        <v>43435</v>
      </c>
      <c r="AR514" t="s">
        <v>144</v>
      </c>
      <c r="AS514" t="s">
        <v>78</v>
      </c>
      <c r="AT514" t="s">
        <v>128</v>
      </c>
      <c r="AU514">
        <v>9</v>
      </c>
      <c r="AV514">
        <v>48221.25</v>
      </c>
    </row>
    <row r="515" spans="31:48" ht="15.6" x14ac:dyDescent="0.3">
      <c r="AE515">
        <f>YEAR(MH[[#This Row],[Fecha]])</f>
        <v>1900</v>
      </c>
      <c r="AF515">
        <f>MONTH(MH[[#This Row],[Fecha]])</f>
        <v>1</v>
      </c>
      <c r="AG515">
        <f>WEEKNUM(MH[[#This Row],[Fecha]],2)</f>
        <v>1</v>
      </c>
      <c r="AH515" s="6"/>
      <c r="AI515" s="7"/>
      <c r="AJ515" s="7"/>
      <c r="AK515" s="7"/>
      <c r="AL515" s="7"/>
      <c r="AN515">
        <f>YEAR(FH[[#This Row],[Fecha]])</f>
        <v>2018</v>
      </c>
      <c r="AO515">
        <f>MONTH(FH[[#This Row],[Fecha]])</f>
        <v>2</v>
      </c>
      <c r="AP515">
        <f>WEEKNUM(FH[[#This Row],[Fecha]],2)</f>
        <v>5</v>
      </c>
      <c r="AQ515" s="25">
        <v>43132</v>
      </c>
      <c r="AR515" t="s">
        <v>145</v>
      </c>
      <c r="AS515" t="s">
        <v>73</v>
      </c>
      <c r="AT515" t="s">
        <v>128</v>
      </c>
      <c r="AU515">
        <v>11</v>
      </c>
      <c r="AV515">
        <v>48445.120000000003</v>
      </c>
    </row>
    <row r="516" spans="31:48" ht="15.6" x14ac:dyDescent="0.3">
      <c r="AE516">
        <f>YEAR(MH[[#This Row],[Fecha]])</f>
        <v>1900</v>
      </c>
      <c r="AF516">
        <f>MONTH(MH[[#This Row],[Fecha]])</f>
        <v>1</v>
      </c>
      <c r="AG516">
        <f>WEEKNUM(MH[[#This Row],[Fecha]],2)</f>
        <v>1</v>
      </c>
      <c r="AH516" s="6"/>
      <c r="AI516" s="7"/>
      <c r="AJ516" s="7"/>
      <c r="AK516" s="7"/>
      <c r="AL516" s="7"/>
      <c r="AN516">
        <f>YEAR(FH[[#This Row],[Fecha]])</f>
        <v>2018</v>
      </c>
      <c r="AO516">
        <f>MONTH(FH[[#This Row],[Fecha]])</f>
        <v>3</v>
      </c>
      <c r="AP516">
        <f>WEEKNUM(FH[[#This Row],[Fecha]],2)</f>
        <v>9</v>
      </c>
      <c r="AQ516" s="25">
        <v>43160</v>
      </c>
      <c r="AR516" t="s">
        <v>145</v>
      </c>
      <c r="AS516" t="s">
        <v>73</v>
      </c>
      <c r="AT516" t="s">
        <v>128</v>
      </c>
      <c r="AU516">
        <v>34</v>
      </c>
      <c r="AV516">
        <v>161474.75</v>
      </c>
    </row>
    <row r="517" spans="31:48" ht="15.6" x14ac:dyDescent="0.3">
      <c r="AE517">
        <f>YEAR(MH[[#This Row],[Fecha]])</f>
        <v>1900</v>
      </c>
      <c r="AF517">
        <f>MONTH(MH[[#This Row],[Fecha]])</f>
        <v>1</v>
      </c>
      <c r="AG517">
        <f>WEEKNUM(MH[[#This Row],[Fecha]],2)</f>
        <v>1</v>
      </c>
      <c r="AH517" s="6"/>
      <c r="AI517" s="7"/>
      <c r="AJ517" s="7"/>
      <c r="AK517" s="7"/>
      <c r="AL517" s="7"/>
      <c r="AN517">
        <f>YEAR(FH[[#This Row],[Fecha]])</f>
        <v>2018</v>
      </c>
      <c r="AO517">
        <f>MONTH(FH[[#This Row],[Fecha]])</f>
        <v>4</v>
      </c>
      <c r="AP517">
        <f>WEEKNUM(FH[[#This Row],[Fecha]],2)</f>
        <v>13</v>
      </c>
      <c r="AQ517" s="25">
        <v>43191</v>
      </c>
      <c r="AR517" t="s">
        <v>145</v>
      </c>
      <c r="AS517" t="s">
        <v>73</v>
      </c>
      <c r="AT517" t="s">
        <v>128</v>
      </c>
      <c r="AU517">
        <v>49</v>
      </c>
      <c r="AV517">
        <v>248298.97</v>
      </c>
    </row>
    <row r="518" spans="31:48" ht="15.6" x14ac:dyDescent="0.3">
      <c r="AE518">
        <f>YEAR(MH[[#This Row],[Fecha]])</f>
        <v>1900</v>
      </c>
      <c r="AF518">
        <f>MONTH(MH[[#This Row],[Fecha]])</f>
        <v>1</v>
      </c>
      <c r="AG518">
        <f>WEEKNUM(MH[[#This Row],[Fecha]],2)</f>
        <v>1</v>
      </c>
      <c r="AH518" s="6"/>
      <c r="AI518" s="7"/>
      <c r="AJ518" s="7"/>
      <c r="AK518" s="7"/>
      <c r="AL518" s="7"/>
      <c r="AN518">
        <f>YEAR(FH[[#This Row],[Fecha]])</f>
        <v>2018</v>
      </c>
      <c r="AO518">
        <f>MONTH(FH[[#This Row],[Fecha]])</f>
        <v>5</v>
      </c>
      <c r="AP518">
        <f>WEEKNUM(FH[[#This Row],[Fecha]],2)</f>
        <v>18</v>
      </c>
      <c r="AQ518" s="25">
        <v>43221</v>
      </c>
      <c r="AR518" t="s">
        <v>145</v>
      </c>
      <c r="AS518" t="s">
        <v>73</v>
      </c>
      <c r="AT518" t="s">
        <v>128</v>
      </c>
      <c r="AU518">
        <v>41</v>
      </c>
      <c r="AV518">
        <v>344076.66</v>
      </c>
    </row>
    <row r="519" spans="31:48" ht="15.6" x14ac:dyDescent="0.3">
      <c r="AE519">
        <f>YEAR(MH[[#This Row],[Fecha]])</f>
        <v>1900</v>
      </c>
      <c r="AF519">
        <f>MONTH(MH[[#This Row],[Fecha]])</f>
        <v>1</v>
      </c>
      <c r="AG519">
        <f>WEEKNUM(MH[[#This Row],[Fecha]],2)</f>
        <v>1</v>
      </c>
      <c r="AH519" s="6"/>
      <c r="AI519" s="7"/>
      <c r="AJ519" s="7"/>
      <c r="AK519" s="7"/>
      <c r="AL519" s="7"/>
      <c r="AN519">
        <f>YEAR(FH[[#This Row],[Fecha]])</f>
        <v>2018</v>
      </c>
      <c r="AO519">
        <f>MONTH(FH[[#This Row],[Fecha]])</f>
        <v>6</v>
      </c>
      <c r="AP519">
        <f>WEEKNUM(FH[[#This Row],[Fecha]],2)</f>
        <v>22</v>
      </c>
      <c r="AQ519" s="25">
        <v>43252</v>
      </c>
      <c r="AR519" t="s">
        <v>145</v>
      </c>
      <c r="AS519" t="s">
        <v>73</v>
      </c>
      <c r="AT519" t="s">
        <v>128</v>
      </c>
      <c r="AU519">
        <v>37</v>
      </c>
      <c r="AV519">
        <v>219696.3</v>
      </c>
    </row>
    <row r="520" spans="31:48" ht="15.6" x14ac:dyDescent="0.3">
      <c r="AE520">
        <f>YEAR(MH[[#This Row],[Fecha]])</f>
        <v>1900</v>
      </c>
      <c r="AF520">
        <f>MONTH(MH[[#This Row],[Fecha]])</f>
        <v>1</v>
      </c>
      <c r="AG520">
        <f>WEEKNUM(MH[[#This Row],[Fecha]],2)</f>
        <v>1</v>
      </c>
      <c r="AH520" s="6"/>
      <c r="AI520" s="7"/>
      <c r="AJ520" s="7"/>
      <c r="AK520" s="7"/>
      <c r="AL520" s="7"/>
      <c r="AN520">
        <f>YEAR(FH[[#This Row],[Fecha]])</f>
        <v>2020</v>
      </c>
      <c r="AO520">
        <f>MONTH(FH[[#This Row],[Fecha]])</f>
        <v>6</v>
      </c>
      <c r="AP520">
        <f>WEEKNUM(FH[[#This Row],[Fecha]],2)</f>
        <v>23</v>
      </c>
      <c r="AQ520" s="25">
        <v>43983</v>
      </c>
      <c r="AR520" t="s">
        <v>145</v>
      </c>
      <c r="AS520" t="s">
        <v>73</v>
      </c>
      <c r="AT520" t="s">
        <v>128</v>
      </c>
      <c r="AU520">
        <v>48</v>
      </c>
      <c r="AV520">
        <v>3100245.41</v>
      </c>
    </row>
    <row r="521" spans="31:48" ht="15.6" x14ac:dyDescent="0.3">
      <c r="AE521">
        <f>YEAR(MH[[#This Row],[Fecha]])</f>
        <v>1900</v>
      </c>
      <c r="AF521">
        <f>MONTH(MH[[#This Row],[Fecha]])</f>
        <v>1</v>
      </c>
      <c r="AG521">
        <f>WEEKNUM(MH[[#This Row],[Fecha]],2)</f>
        <v>1</v>
      </c>
      <c r="AH521" s="6"/>
      <c r="AI521" s="7"/>
      <c r="AJ521" s="7"/>
      <c r="AK521" s="7"/>
      <c r="AL521" s="7"/>
      <c r="AN521">
        <f>YEAR(FH[[#This Row],[Fecha]])</f>
        <v>2020</v>
      </c>
      <c r="AO521">
        <f>MONTH(FH[[#This Row],[Fecha]])</f>
        <v>7</v>
      </c>
      <c r="AP521">
        <f>WEEKNUM(FH[[#This Row],[Fecha]],2)</f>
        <v>27</v>
      </c>
      <c r="AQ521" s="25">
        <v>44013</v>
      </c>
      <c r="AR521" t="s">
        <v>145</v>
      </c>
      <c r="AS521" t="s">
        <v>73</v>
      </c>
      <c r="AT521" t="s">
        <v>128</v>
      </c>
      <c r="AU521">
        <v>27</v>
      </c>
      <c r="AV521">
        <v>159340.16</v>
      </c>
    </row>
    <row r="522" spans="31:48" ht="15.6" x14ac:dyDescent="0.3">
      <c r="AE522">
        <f>YEAR(MH[[#This Row],[Fecha]])</f>
        <v>1900</v>
      </c>
      <c r="AF522">
        <f>MONTH(MH[[#This Row],[Fecha]])</f>
        <v>1</v>
      </c>
      <c r="AG522">
        <f>WEEKNUM(MH[[#This Row],[Fecha]],2)</f>
        <v>1</v>
      </c>
      <c r="AH522" s="6"/>
      <c r="AI522" s="7"/>
      <c r="AJ522" s="7"/>
      <c r="AK522" s="7"/>
      <c r="AL522" s="7"/>
      <c r="AN522">
        <f>YEAR(FH[[#This Row],[Fecha]])</f>
        <v>2020</v>
      </c>
      <c r="AO522">
        <f>MONTH(FH[[#This Row],[Fecha]])</f>
        <v>8</v>
      </c>
      <c r="AP522">
        <f>WEEKNUM(FH[[#This Row],[Fecha]],2)</f>
        <v>31</v>
      </c>
      <c r="AQ522" s="25">
        <v>44044</v>
      </c>
      <c r="AR522" t="s">
        <v>145</v>
      </c>
      <c r="AS522" t="s">
        <v>73</v>
      </c>
      <c r="AT522" t="s">
        <v>128</v>
      </c>
      <c r="AU522">
        <v>30</v>
      </c>
      <c r="AV522">
        <v>175775.76</v>
      </c>
    </row>
    <row r="523" spans="31:48" ht="15.6" x14ac:dyDescent="0.3">
      <c r="AE523">
        <f>YEAR(MH[[#This Row],[Fecha]])</f>
        <v>1900</v>
      </c>
      <c r="AF523">
        <f>MONTH(MH[[#This Row],[Fecha]])</f>
        <v>1</v>
      </c>
      <c r="AG523">
        <f>WEEKNUM(MH[[#This Row],[Fecha]],2)</f>
        <v>1</v>
      </c>
      <c r="AH523" s="6"/>
      <c r="AI523" s="7"/>
      <c r="AJ523" s="7"/>
      <c r="AK523" s="7"/>
      <c r="AL523" s="7"/>
      <c r="AN523">
        <f>YEAR(FH[[#This Row],[Fecha]])</f>
        <v>2020</v>
      </c>
      <c r="AO523">
        <f>MONTH(FH[[#This Row],[Fecha]])</f>
        <v>9</v>
      </c>
      <c r="AP523">
        <f>WEEKNUM(FH[[#This Row],[Fecha]],2)</f>
        <v>36</v>
      </c>
      <c r="AQ523" s="25">
        <v>44075</v>
      </c>
      <c r="AR523" t="s">
        <v>145</v>
      </c>
      <c r="AS523" t="s">
        <v>73</v>
      </c>
      <c r="AT523" t="s">
        <v>128</v>
      </c>
      <c r="AU523">
        <v>34</v>
      </c>
      <c r="AV523">
        <v>197977.49</v>
      </c>
    </row>
    <row r="524" spans="31:48" ht="15.6" x14ac:dyDescent="0.3">
      <c r="AE524">
        <f>YEAR(MH[[#This Row],[Fecha]])</f>
        <v>1900</v>
      </c>
      <c r="AF524">
        <f>MONTH(MH[[#This Row],[Fecha]])</f>
        <v>1</v>
      </c>
      <c r="AG524">
        <f>WEEKNUM(MH[[#This Row],[Fecha]],2)</f>
        <v>1</v>
      </c>
      <c r="AH524" s="6"/>
      <c r="AI524" s="7"/>
      <c r="AJ524" s="7"/>
      <c r="AK524" s="7"/>
      <c r="AL524" s="7"/>
      <c r="AN524">
        <f>YEAR(FH[[#This Row],[Fecha]])</f>
        <v>2020</v>
      </c>
      <c r="AO524">
        <f>MONTH(FH[[#This Row],[Fecha]])</f>
        <v>10</v>
      </c>
      <c r="AP524">
        <f>WEEKNUM(FH[[#This Row],[Fecha]],2)</f>
        <v>40</v>
      </c>
      <c r="AQ524" s="25">
        <v>44105</v>
      </c>
      <c r="AR524" t="s">
        <v>145</v>
      </c>
      <c r="AS524" t="s">
        <v>73</v>
      </c>
      <c r="AT524" t="s">
        <v>128</v>
      </c>
      <c r="AU524">
        <v>6</v>
      </c>
      <c r="AV524">
        <v>35031.54</v>
      </c>
    </row>
    <row r="525" spans="31:48" ht="15.6" x14ac:dyDescent="0.3">
      <c r="AE525">
        <f>YEAR(MH[[#This Row],[Fecha]])</f>
        <v>1900</v>
      </c>
      <c r="AF525">
        <f>MONTH(MH[[#This Row],[Fecha]])</f>
        <v>1</v>
      </c>
      <c r="AG525">
        <f>WEEKNUM(MH[[#This Row],[Fecha]],2)</f>
        <v>1</v>
      </c>
      <c r="AH525" s="6"/>
      <c r="AI525" s="7"/>
      <c r="AJ525" s="7"/>
      <c r="AK525" s="7"/>
      <c r="AL525" s="7"/>
      <c r="AN525">
        <f>YEAR(FH[[#This Row],[Fecha]])</f>
        <v>2018</v>
      </c>
      <c r="AO525">
        <f>MONTH(FH[[#This Row],[Fecha]])</f>
        <v>1</v>
      </c>
      <c r="AP525">
        <f>WEEKNUM(FH[[#This Row],[Fecha]],2)</f>
        <v>1</v>
      </c>
      <c r="AQ525" s="25">
        <v>43101</v>
      </c>
      <c r="AR525" t="s">
        <v>145</v>
      </c>
      <c r="AS525" t="s">
        <v>75</v>
      </c>
      <c r="AT525" t="s">
        <v>128</v>
      </c>
      <c r="AU525">
        <v>10</v>
      </c>
      <c r="AV525">
        <v>46686.66</v>
      </c>
    </row>
    <row r="526" spans="31:48" ht="15.6" x14ac:dyDescent="0.3">
      <c r="AE526">
        <f>YEAR(MH[[#This Row],[Fecha]])</f>
        <v>1900</v>
      </c>
      <c r="AF526">
        <f>MONTH(MH[[#This Row],[Fecha]])</f>
        <v>1</v>
      </c>
      <c r="AG526">
        <f>WEEKNUM(MH[[#This Row],[Fecha]],2)</f>
        <v>1</v>
      </c>
      <c r="AH526" s="6"/>
      <c r="AI526" s="7"/>
      <c r="AJ526" s="7"/>
      <c r="AK526" s="7"/>
      <c r="AL526" s="7"/>
      <c r="AN526">
        <f>YEAR(FH[[#This Row],[Fecha]])</f>
        <v>2019</v>
      </c>
      <c r="AO526">
        <f>MONTH(FH[[#This Row],[Fecha]])</f>
        <v>4</v>
      </c>
      <c r="AP526">
        <f>WEEKNUM(FH[[#This Row],[Fecha]],2)</f>
        <v>14</v>
      </c>
      <c r="AQ526" s="25">
        <v>43556</v>
      </c>
      <c r="AR526" t="s">
        <v>145</v>
      </c>
      <c r="AS526" t="s">
        <v>76</v>
      </c>
      <c r="AT526" t="s">
        <v>128</v>
      </c>
      <c r="AU526">
        <v>15</v>
      </c>
      <c r="AV526">
        <v>75737.489999999991</v>
      </c>
    </row>
    <row r="527" spans="31:48" ht="15.6" x14ac:dyDescent="0.3">
      <c r="AE527">
        <f>YEAR(MH[[#This Row],[Fecha]])</f>
        <v>1900</v>
      </c>
      <c r="AF527">
        <f>MONTH(MH[[#This Row],[Fecha]])</f>
        <v>1</v>
      </c>
      <c r="AG527">
        <f>WEEKNUM(MH[[#This Row],[Fecha]],2)</f>
        <v>1</v>
      </c>
      <c r="AH527" s="6"/>
      <c r="AI527" s="7"/>
      <c r="AJ527" s="7"/>
      <c r="AK527" s="7"/>
      <c r="AL527" s="7"/>
      <c r="AN527">
        <f>YEAR(FH[[#This Row],[Fecha]])</f>
        <v>2019</v>
      </c>
      <c r="AO527">
        <f>MONTH(FH[[#This Row],[Fecha]])</f>
        <v>5</v>
      </c>
      <c r="AP527">
        <f>WEEKNUM(FH[[#This Row],[Fecha]],2)</f>
        <v>18</v>
      </c>
      <c r="AQ527" s="25">
        <v>43586</v>
      </c>
      <c r="AR527" t="s">
        <v>145</v>
      </c>
      <c r="AS527" t="s">
        <v>76</v>
      </c>
      <c r="AT527" t="s">
        <v>128</v>
      </c>
      <c r="AU527">
        <v>33</v>
      </c>
      <c r="AV527">
        <v>163807.38</v>
      </c>
    </row>
    <row r="528" spans="31:48" ht="15.6" x14ac:dyDescent="0.3">
      <c r="AE528">
        <f>YEAR(MH[[#This Row],[Fecha]])</f>
        <v>1900</v>
      </c>
      <c r="AF528">
        <f>MONTH(MH[[#This Row],[Fecha]])</f>
        <v>1</v>
      </c>
      <c r="AG528">
        <f>WEEKNUM(MH[[#This Row],[Fecha]],2)</f>
        <v>1</v>
      </c>
      <c r="AH528" s="6"/>
      <c r="AI528" s="7"/>
      <c r="AJ528" s="7"/>
      <c r="AK528" s="7"/>
      <c r="AL528" s="7"/>
      <c r="AN528">
        <f>YEAR(FH[[#This Row],[Fecha]])</f>
        <v>2019</v>
      </c>
      <c r="AO528">
        <f>MONTH(FH[[#This Row],[Fecha]])</f>
        <v>6</v>
      </c>
      <c r="AP528">
        <f>WEEKNUM(FH[[#This Row],[Fecha]],2)</f>
        <v>22</v>
      </c>
      <c r="AQ528" s="25">
        <v>43617</v>
      </c>
      <c r="AR528" t="s">
        <v>145</v>
      </c>
      <c r="AS528" t="s">
        <v>76</v>
      </c>
      <c r="AT528" t="s">
        <v>128</v>
      </c>
      <c r="AU528">
        <v>20</v>
      </c>
      <c r="AV528">
        <v>103654.95000000001</v>
      </c>
    </row>
    <row r="529" spans="31:48" ht="15.6" x14ac:dyDescent="0.3">
      <c r="AE529">
        <f>YEAR(MH[[#This Row],[Fecha]])</f>
        <v>1900</v>
      </c>
      <c r="AF529">
        <f>MONTH(MH[[#This Row],[Fecha]])</f>
        <v>1</v>
      </c>
      <c r="AG529">
        <f>WEEKNUM(MH[[#This Row],[Fecha]],2)</f>
        <v>1</v>
      </c>
      <c r="AH529" s="6"/>
      <c r="AI529" s="7"/>
      <c r="AJ529" s="7"/>
      <c r="AK529" s="7"/>
      <c r="AL529" s="7"/>
      <c r="AN529">
        <f>YEAR(FH[[#This Row],[Fecha]])</f>
        <v>2019</v>
      </c>
      <c r="AO529">
        <f>MONTH(FH[[#This Row],[Fecha]])</f>
        <v>7</v>
      </c>
      <c r="AP529">
        <f>WEEKNUM(FH[[#This Row],[Fecha]],2)</f>
        <v>27</v>
      </c>
      <c r="AQ529" s="25">
        <v>43647</v>
      </c>
      <c r="AR529" t="s">
        <v>145</v>
      </c>
      <c r="AS529" t="s">
        <v>77</v>
      </c>
      <c r="AT529" t="s">
        <v>128</v>
      </c>
      <c r="AU529">
        <v>21</v>
      </c>
      <c r="AV529">
        <v>106457.31000000001</v>
      </c>
    </row>
    <row r="530" spans="31:48" ht="15.6" x14ac:dyDescent="0.3">
      <c r="AE530">
        <f>YEAR(MH[[#This Row],[Fecha]])</f>
        <v>1900</v>
      </c>
      <c r="AF530">
        <f>MONTH(MH[[#This Row],[Fecha]])</f>
        <v>1</v>
      </c>
      <c r="AG530">
        <f>WEEKNUM(MH[[#This Row],[Fecha]],2)</f>
        <v>1</v>
      </c>
      <c r="AH530" s="6"/>
      <c r="AI530" s="7"/>
      <c r="AJ530" s="7"/>
      <c r="AK530" s="7"/>
      <c r="AL530" s="7"/>
      <c r="AN530">
        <f>YEAR(FH[[#This Row],[Fecha]])</f>
        <v>2019</v>
      </c>
      <c r="AO530">
        <f>MONTH(FH[[#This Row],[Fecha]])</f>
        <v>8</v>
      </c>
      <c r="AP530">
        <f>WEEKNUM(FH[[#This Row],[Fecha]],2)</f>
        <v>31</v>
      </c>
      <c r="AQ530" s="25">
        <v>43678</v>
      </c>
      <c r="AR530" t="s">
        <v>145</v>
      </c>
      <c r="AS530" t="s">
        <v>77</v>
      </c>
      <c r="AT530" t="s">
        <v>128</v>
      </c>
      <c r="AU530">
        <v>24</v>
      </c>
      <c r="AV530">
        <v>128783.31000000001</v>
      </c>
    </row>
    <row r="531" spans="31:48" ht="15.6" x14ac:dyDescent="0.3">
      <c r="AE531">
        <f>YEAR(MH[[#This Row],[Fecha]])</f>
        <v>1900</v>
      </c>
      <c r="AF531">
        <f>MONTH(MH[[#This Row],[Fecha]])</f>
        <v>1</v>
      </c>
      <c r="AG531">
        <f>WEEKNUM(MH[[#This Row],[Fecha]],2)</f>
        <v>1</v>
      </c>
      <c r="AH531" s="6"/>
      <c r="AI531" s="7"/>
      <c r="AJ531" s="7"/>
      <c r="AK531" s="7"/>
      <c r="AL531" s="7"/>
      <c r="AN531">
        <f>YEAR(FH[[#This Row],[Fecha]])</f>
        <v>2019</v>
      </c>
      <c r="AO531">
        <f>MONTH(FH[[#This Row],[Fecha]])</f>
        <v>9</v>
      </c>
      <c r="AP531">
        <f>WEEKNUM(FH[[#This Row],[Fecha]],2)</f>
        <v>35</v>
      </c>
      <c r="AQ531" s="25">
        <v>43709</v>
      </c>
      <c r="AR531" t="s">
        <v>145</v>
      </c>
      <c r="AS531" t="s">
        <v>77</v>
      </c>
      <c r="AT531" t="s">
        <v>128</v>
      </c>
      <c r="AU531">
        <v>33</v>
      </c>
      <c r="AV531">
        <v>165880.04999999999</v>
      </c>
    </row>
    <row r="532" spans="31:48" ht="15.6" x14ac:dyDescent="0.3">
      <c r="AE532">
        <f>YEAR(MH[[#This Row],[Fecha]])</f>
        <v>1900</v>
      </c>
      <c r="AF532">
        <f>MONTH(MH[[#This Row],[Fecha]])</f>
        <v>1</v>
      </c>
      <c r="AG532">
        <f>WEEKNUM(MH[[#This Row],[Fecha]],2)</f>
        <v>1</v>
      </c>
      <c r="AH532" s="6"/>
      <c r="AI532" s="7"/>
      <c r="AJ532" s="7"/>
      <c r="AK532" s="7"/>
      <c r="AL532" s="7"/>
      <c r="AN532">
        <f>YEAR(FH[[#This Row],[Fecha]])</f>
        <v>2019</v>
      </c>
      <c r="AO532">
        <f>MONTH(FH[[#This Row],[Fecha]])</f>
        <v>10</v>
      </c>
      <c r="AP532">
        <f>WEEKNUM(FH[[#This Row],[Fecha]],2)</f>
        <v>40</v>
      </c>
      <c r="AQ532" s="25">
        <v>43739</v>
      </c>
      <c r="AR532" t="s">
        <v>145</v>
      </c>
      <c r="AS532" t="s">
        <v>77</v>
      </c>
      <c r="AT532" t="s">
        <v>128</v>
      </c>
      <c r="AU532">
        <v>51</v>
      </c>
      <c r="AV532">
        <v>278530.65000000002</v>
      </c>
    </row>
    <row r="533" spans="31:48" ht="15.6" x14ac:dyDescent="0.3">
      <c r="AE533">
        <f>YEAR(MH[[#This Row],[Fecha]])</f>
        <v>1900</v>
      </c>
      <c r="AF533">
        <f>MONTH(MH[[#This Row],[Fecha]])</f>
        <v>1</v>
      </c>
      <c r="AG533">
        <f>WEEKNUM(MH[[#This Row],[Fecha]],2)</f>
        <v>1</v>
      </c>
      <c r="AH533" s="6"/>
      <c r="AI533" s="7"/>
      <c r="AJ533" s="7"/>
      <c r="AK533" s="7"/>
      <c r="AL533" s="7"/>
      <c r="AN533">
        <f>YEAR(FH[[#This Row],[Fecha]])</f>
        <v>2019</v>
      </c>
      <c r="AO533">
        <f>MONTH(FH[[#This Row],[Fecha]])</f>
        <v>11</v>
      </c>
      <c r="AP533">
        <f>WEEKNUM(FH[[#This Row],[Fecha]],2)</f>
        <v>44</v>
      </c>
      <c r="AQ533" s="25">
        <v>43770</v>
      </c>
      <c r="AR533" t="s">
        <v>145</v>
      </c>
      <c r="AS533" t="s">
        <v>77</v>
      </c>
      <c r="AT533" t="s">
        <v>128</v>
      </c>
      <c r="AU533">
        <v>18</v>
      </c>
      <c r="AV533">
        <v>95995.48</v>
      </c>
    </row>
    <row r="534" spans="31:48" ht="15.6" x14ac:dyDescent="0.3">
      <c r="AE534">
        <f>YEAR(MH[[#This Row],[Fecha]])</f>
        <v>1900</v>
      </c>
      <c r="AF534">
        <f>MONTH(MH[[#This Row],[Fecha]])</f>
        <v>1</v>
      </c>
      <c r="AG534">
        <f>WEEKNUM(MH[[#This Row],[Fecha]],2)</f>
        <v>1</v>
      </c>
      <c r="AH534" s="6"/>
      <c r="AI534" s="7"/>
      <c r="AJ534" s="7"/>
      <c r="AK534" s="7"/>
      <c r="AL534" s="7"/>
      <c r="AN534">
        <f>YEAR(FH[[#This Row],[Fecha]])</f>
        <v>2018</v>
      </c>
      <c r="AO534">
        <f>MONTH(FH[[#This Row],[Fecha]])</f>
        <v>12</v>
      </c>
      <c r="AP534">
        <f>WEEKNUM(FH[[#This Row],[Fecha]],2)</f>
        <v>48</v>
      </c>
      <c r="AQ534" s="25">
        <v>43435</v>
      </c>
      <c r="AR534" t="s">
        <v>145</v>
      </c>
      <c r="AS534" t="s">
        <v>78</v>
      </c>
      <c r="AT534" t="s">
        <v>128</v>
      </c>
      <c r="AU534">
        <v>6</v>
      </c>
      <c r="AV534">
        <v>25554.09</v>
      </c>
    </row>
    <row r="535" spans="31:48" ht="15.6" x14ac:dyDescent="0.3">
      <c r="AE535">
        <f>YEAR(MH[[#This Row],[Fecha]])</f>
        <v>1900</v>
      </c>
      <c r="AF535">
        <f>MONTH(MH[[#This Row],[Fecha]])</f>
        <v>1</v>
      </c>
      <c r="AG535">
        <f>WEEKNUM(MH[[#This Row],[Fecha]],2)</f>
        <v>1</v>
      </c>
      <c r="AH535" s="6"/>
      <c r="AI535" s="7"/>
      <c r="AJ535" s="7"/>
      <c r="AK535" s="7"/>
      <c r="AL535" s="7"/>
      <c r="AN535">
        <f>YEAR(FH[[#This Row],[Fecha]])</f>
        <v>2019</v>
      </c>
      <c r="AO535">
        <f>MONTH(FH[[#This Row],[Fecha]])</f>
        <v>1</v>
      </c>
      <c r="AP535">
        <f>WEEKNUM(FH[[#This Row],[Fecha]],2)</f>
        <v>1</v>
      </c>
      <c r="AQ535" s="25">
        <v>43466</v>
      </c>
      <c r="AR535" t="s">
        <v>145</v>
      </c>
      <c r="AS535" t="s">
        <v>78</v>
      </c>
      <c r="AT535" t="s">
        <v>128</v>
      </c>
      <c r="AU535">
        <v>13</v>
      </c>
      <c r="AV535">
        <v>66500.52</v>
      </c>
    </row>
    <row r="536" spans="31:48" ht="15.6" x14ac:dyDescent="0.3">
      <c r="AE536">
        <f>YEAR(MH[[#This Row],[Fecha]])</f>
        <v>1900</v>
      </c>
      <c r="AF536">
        <f>MONTH(MH[[#This Row],[Fecha]])</f>
        <v>1</v>
      </c>
      <c r="AG536">
        <f>WEEKNUM(MH[[#This Row],[Fecha]],2)</f>
        <v>1</v>
      </c>
      <c r="AH536" s="6"/>
      <c r="AI536" s="7"/>
      <c r="AJ536" s="7"/>
      <c r="AK536" s="7"/>
      <c r="AL536" s="7"/>
      <c r="AN536">
        <f>YEAR(FH[[#This Row],[Fecha]])</f>
        <v>2018</v>
      </c>
      <c r="AO536">
        <f>MONTH(FH[[#This Row],[Fecha]])</f>
        <v>1</v>
      </c>
      <c r="AP536">
        <f>WEEKNUM(FH[[#This Row],[Fecha]],2)</f>
        <v>1</v>
      </c>
      <c r="AQ536" s="25">
        <v>43101</v>
      </c>
      <c r="AR536" t="s">
        <v>146</v>
      </c>
      <c r="AS536" t="s">
        <v>73</v>
      </c>
      <c r="AT536" t="s">
        <v>128</v>
      </c>
      <c r="AU536">
        <v>9</v>
      </c>
      <c r="AV536">
        <v>40767.68</v>
      </c>
    </row>
    <row r="537" spans="31:48" ht="15.6" x14ac:dyDescent="0.3">
      <c r="AE537">
        <f>YEAR(MH[[#This Row],[Fecha]])</f>
        <v>1900</v>
      </c>
      <c r="AF537">
        <f>MONTH(MH[[#This Row],[Fecha]])</f>
        <v>1</v>
      </c>
      <c r="AG537">
        <f>WEEKNUM(MH[[#This Row],[Fecha]],2)</f>
        <v>1</v>
      </c>
      <c r="AH537" s="6"/>
      <c r="AI537" s="7"/>
      <c r="AJ537" s="7"/>
      <c r="AK537" s="7"/>
      <c r="AL537" s="7"/>
      <c r="AN537">
        <f>YEAR(FH[[#This Row],[Fecha]])</f>
        <v>2019</v>
      </c>
      <c r="AO537">
        <f>MONTH(FH[[#This Row],[Fecha]])</f>
        <v>5</v>
      </c>
      <c r="AP537">
        <f>WEEKNUM(FH[[#This Row],[Fecha]],2)</f>
        <v>18</v>
      </c>
      <c r="AQ537" s="25">
        <v>43586</v>
      </c>
      <c r="AR537" t="s">
        <v>147</v>
      </c>
      <c r="AS537" t="s">
        <v>75</v>
      </c>
      <c r="AT537" t="s">
        <v>128</v>
      </c>
      <c r="AU537">
        <v>9</v>
      </c>
      <c r="AV537">
        <v>46628.160000000003</v>
      </c>
    </row>
    <row r="538" spans="31:48" ht="15.6" x14ac:dyDescent="0.3">
      <c r="AE538">
        <f>YEAR(MH[[#This Row],[Fecha]])</f>
        <v>1900</v>
      </c>
      <c r="AF538">
        <f>MONTH(MH[[#This Row],[Fecha]])</f>
        <v>1</v>
      </c>
      <c r="AG538">
        <f>WEEKNUM(MH[[#This Row],[Fecha]],2)</f>
        <v>1</v>
      </c>
      <c r="AH538" s="6"/>
      <c r="AI538" s="7"/>
      <c r="AJ538" s="7"/>
      <c r="AK538" s="7"/>
      <c r="AL538" s="7"/>
      <c r="AN538">
        <f>YEAR(FH[[#This Row],[Fecha]])</f>
        <v>2019</v>
      </c>
      <c r="AO538">
        <f>MONTH(FH[[#This Row],[Fecha]])</f>
        <v>6</v>
      </c>
      <c r="AP538">
        <f>WEEKNUM(FH[[#This Row],[Fecha]],2)</f>
        <v>22</v>
      </c>
      <c r="AQ538" s="25">
        <v>43617</v>
      </c>
      <c r="AR538" t="s">
        <v>147</v>
      </c>
      <c r="AS538" t="s">
        <v>75</v>
      </c>
      <c r="AT538" t="s">
        <v>128</v>
      </c>
      <c r="AU538">
        <v>9</v>
      </c>
      <c r="AV538">
        <v>50811.6</v>
      </c>
    </row>
    <row r="539" spans="31:48" ht="15.6" x14ac:dyDescent="0.3">
      <c r="AE539">
        <f>YEAR(MH[[#This Row],[Fecha]])</f>
        <v>1900</v>
      </c>
      <c r="AF539">
        <f>MONTH(MH[[#This Row],[Fecha]])</f>
        <v>1</v>
      </c>
      <c r="AG539">
        <f>WEEKNUM(MH[[#This Row],[Fecha]],2)</f>
        <v>1</v>
      </c>
      <c r="AH539" s="6"/>
      <c r="AI539" s="7"/>
      <c r="AJ539" s="7"/>
      <c r="AK539" s="7"/>
      <c r="AL539" s="7"/>
      <c r="AN539">
        <f>YEAR(FH[[#This Row],[Fecha]])</f>
        <v>2018</v>
      </c>
      <c r="AO539">
        <f>MONTH(FH[[#This Row],[Fecha]])</f>
        <v>4</v>
      </c>
      <c r="AP539">
        <f>WEEKNUM(FH[[#This Row],[Fecha]],2)</f>
        <v>13</v>
      </c>
      <c r="AQ539" s="25">
        <v>43191</v>
      </c>
      <c r="AR539" t="s">
        <v>147</v>
      </c>
      <c r="AS539" t="s">
        <v>74</v>
      </c>
      <c r="AT539" t="s">
        <v>128</v>
      </c>
      <c r="AU539">
        <v>12</v>
      </c>
      <c r="AV539">
        <v>59690.44</v>
      </c>
    </row>
    <row r="540" spans="31:48" ht="15.6" x14ac:dyDescent="0.3">
      <c r="AE540">
        <f>YEAR(MH[[#This Row],[Fecha]])</f>
        <v>1900</v>
      </c>
      <c r="AF540">
        <f>MONTH(MH[[#This Row],[Fecha]])</f>
        <v>1</v>
      </c>
      <c r="AG540">
        <f>WEEKNUM(MH[[#This Row],[Fecha]],2)</f>
        <v>1</v>
      </c>
      <c r="AH540" s="6"/>
      <c r="AI540" s="7"/>
      <c r="AJ540" s="7"/>
      <c r="AK540" s="7"/>
      <c r="AL540" s="7"/>
      <c r="AN540">
        <f>YEAR(FH[[#This Row],[Fecha]])</f>
        <v>2018</v>
      </c>
      <c r="AO540">
        <f>MONTH(FH[[#This Row],[Fecha]])</f>
        <v>1</v>
      </c>
      <c r="AP540">
        <f>WEEKNUM(FH[[#This Row],[Fecha]],2)</f>
        <v>1</v>
      </c>
      <c r="AQ540" s="25">
        <v>43101</v>
      </c>
      <c r="AR540" t="s">
        <v>148</v>
      </c>
      <c r="AS540" t="s">
        <v>72</v>
      </c>
      <c r="AT540" t="s">
        <v>156</v>
      </c>
      <c r="AU540">
        <v>974</v>
      </c>
      <c r="AV540">
        <v>27652.66</v>
      </c>
    </row>
    <row r="541" spans="31:48" ht="15.6" x14ac:dyDescent="0.3">
      <c r="AE541">
        <f>YEAR(MH[[#This Row],[Fecha]])</f>
        <v>1900</v>
      </c>
      <c r="AF541">
        <f>MONTH(MH[[#This Row],[Fecha]])</f>
        <v>1</v>
      </c>
      <c r="AG541">
        <f>WEEKNUM(MH[[#This Row],[Fecha]],2)</f>
        <v>1</v>
      </c>
      <c r="AH541" s="6"/>
      <c r="AI541" s="7"/>
      <c r="AJ541" s="7"/>
      <c r="AK541" s="7"/>
      <c r="AL541" s="7"/>
      <c r="AN541">
        <f>YEAR(FH[[#This Row],[Fecha]])</f>
        <v>2018</v>
      </c>
      <c r="AO541">
        <f>MONTH(FH[[#This Row],[Fecha]])</f>
        <v>2</v>
      </c>
      <c r="AP541">
        <f>WEEKNUM(FH[[#This Row],[Fecha]],2)</f>
        <v>5</v>
      </c>
      <c r="AQ541" s="25">
        <v>43132</v>
      </c>
      <c r="AR541" t="s">
        <v>148</v>
      </c>
      <c r="AS541" t="s">
        <v>72</v>
      </c>
      <c r="AT541" t="s">
        <v>156</v>
      </c>
      <c r="AU541">
        <v>731</v>
      </c>
      <c r="AV541">
        <v>20758.379999999997</v>
      </c>
    </row>
    <row r="542" spans="31:48" x14ac:dyDescent="0.3">
      <c r="AN542">
        <f>YEAR(FH[[#This Row],[Fecha]])</f>
        <v>2018</v>
      </c>
      <c r="AO542">
        <f>MONTH(FH[[#This Row],[Fecha]])</f>
        <v>3</v>
      </c>
      <c r="AP542">
        <f>WEEKNUM(FH[[#This Row],[Fecha]],2)</f>
        <v>9</v>
      </c>
      <c r="AQ542" s="25">
        <v>43160</v>
      </c>
      <c r="AR542" t="s">
        <v>148</v>
      </c>
      <c r="AS542" t="s">
        <v>72</v>
      </c>
      <c r="AT542" t="s">
        <v>156</v>
      </c>
      <c r="AU542">
        <v>698</v>
      </c>
      <c r="AV542">
        <v>19822.98</v>
      </c>
    </row>
    <row r="543" spans="31:48" x14ac:dyDescent="0.3">
      <c r="AN543">
        <f>YEAR(FH[[#This Row],[Fecha]])</f>
        <v>2018</v>
      </c>
      <c r="AO543">
        <f>MONTH(FH[[#This Row],[Fecha]])</f>
        <v>4</v>
      </c>
      <c r="AP543">
        <f>WEEKNUM(FH[[#This Row],[Fecha]],2)</f>
        <v>13</v>
      </c>
      <c r="AQ543" s="25">
        <v>43191</v>
      </c>
      <c r="AR543" t="s">
        <v>148</v>
      </c>
      <c r="AS543" t="s">
        <v>72</v>
      </c>
      <c r="AT543" t="s">
        <v>156</v>
      </c>
      <c r="AU543">
        <v>668</v>
      </c>
      <c r="AV543">
        <v>18971.18</v>
      </c>
    </row>
    <row r="544" spans="31:48" x14ac:dyDescent="0.3">
      <c r="AN544">
        <f>YEAR(FH[[#This Row],[Fecha]])</f>
        <v>2018</v>
      </c>
      <c r="AO544">
        <f>MONTH(FH[[#This Row],[Fecha]])</f>
        <v>5</v>
      </c>
      <c r="AP544">
        <f>WEEKNUM(FH[[#This Row],[Fecha]],2)</f>
        <v>18</v>
      </c>
      <c r="AQ544" s="25">
        <v>43221</v>
      </c>
      <c r="AR544" t="s">
        <v>148</v>
      </c>
      <c r="AS544" t="s">
        <v>72</v>
      </c>
      <c r="AT544" t="s">
        <v>156</v>
      </c>
      <c r="AU544">
        <v>126</v>
      </c>
      <c r="AV544">
        <v>3578.4</v>
      </c>
    </row>
    <row r="545" spans="40:48" x14ac:dyDescent="0.3">
      <c r="AN545">
        <f>YEAR(FH[[#This Row],[Fecha]])</f>
        <v>2018</v>
      </c>
      <c r="AO545">
        <f>MONTH(FH[[#This Row],[Fecha]])</f>
        <v>7</v>
      </c>
      <c r="AP545">
        <f>WEEKNUM(FH[[#This Row],[Fecha]],2)</f>
        <v>26</v>
      </c>
      <c r="AQ545" s="25">
        <v>43282</v>
      </c>
      <c r="AR545" t="s">
        <v>148</v>
      </c>
      <c r="AS545" t="s">
        <v>72</v>
      </c>
      <c r="AT545" t="s">
        <v>156</v>
      </c>
      <c r="AU545">
        <v>1204</v>
      </c>
      <c r="AV545">
        <v>34193.599999999999</v>
      </c>
    </row>
    <row r="546" spans="40:48" x14ac:dyDescent="0.3">
      <c r="AN546">
        <f>YEAR(FH[[#This Row],[Fecha]])</f>
        <v>2018</v>
      </c>
      <c r="AO546">
        <f>MONTH(FH[[#This Row],[Fecha]])</f>
        <v>8</v>
      </c>
      <c r="AP546">
        <f>WEEKNUM(FH[[#This Row],[Fecha]],2)</f>
        <v>31</v>
      </c>
      <c r="AQ546" s="25">
        <v>43313</v>
      </c>
      <c r="AR546" t="s">
        <v>148</v>
      </c>
      <c r="AS546" t="s">
        <v>72</v>
      </c>
      <c r="AT546" t="s">
        <v>156</v>
      </c>
      <c r="AU546">
        <v>1142</v>
      </c>
      <c r="AV546">
        <v>32437.989999999998</v>
      </c>
    </row>
    <row r="547" spans="40:48" x14ac:dyDescent="0.3">
      <c r="AN547">
        <f>YEAR(FH[[#This Row],[Fecha]])</f>
        <v>2018</v>
      </c>
      <c r="AO547">
        <f>MONTH(FH[[#This Row],[Fecha]])</f>
        <v>1</v>
      </c>
      <c r="AP547">
        <f>WEEKNUM(FH[[#This Row],[Fecha]],2)</f>
        <v>1</v>
      </c>
      <c r="AQ547" s="25">
        <v>43101</v>
      </c>
      <c r="AR547" t="s">
        <v>148</v>
      </c>
      <c r="AS547" t="s">
        <v>73</v>
      </c>
      <c r="AT547" t="s">
        <v>156</v>
      </c>
      <c r="AU547">
        <v>1151</v>
      </c>
      <c r="AV547">
        <v>32677.829999999998</v>
      </c>
    </row>
    <row r="548" spans="40:48" x14ac:dyDescent="0.3">
      <c r="AN548">
        <f>YEAR(FH[[#This Row],[Fecha]])</f>
        <v>2018</v>
      </c>
      <c r="AO548">
        <f>MONTH(FH[[#This Row],[Fecha]])</f>
        <v>2</v>
      </c>
      <c r="AP548">
        <f>WEEKNUM(FH[[#This Row],[Fecha]],2)</f>
        <v>5</v>
      </c>
      <c r="AQ548" s="25">
        <v>43132</v>
      </c>
      <c r="AR548" t="s">
        <v>148</v>
      </c>
      <c r="AS548" t="s">
        <v>73</v>
      </c>
      <c r="AT548" t="s">
        <v>156</v>
      </c>
      <c r="AU548">
        <v>898</v>
      </c>
      <c r="AV548">
        <v>25500.720000000001</v>
      </c>
    </row>
    <row r="549" spans="40:48" x14ac:dyDescent="0.3">
      <c r="AN549">
        <f>YEAR(FH[[#This Row],[Fecha]])</f>
        <v>2018</v>
      </c>
      <c r="AO549">
        <f>MONTH(FH[[#This Row],[Fecha]])</f>
        <v>3</v>
      </c>
      <c r="AP549">
        <f>WEEKNUM(FH[[#This Row],[Fecha]],2)</f>
        <v>9</v>
      </c>
      <c r="AQ549" s="25">
        <v>43160</v>
      </c>
      <c r="AR549" t="s">
        <v>148</v>
      </c>
      <c r="AS549" t="s">
        <v>73</v>
      </c>
      <c r="AT549" t="s">
        <v>156</v>
      </c>
      <c r="AU549">
        <v>855</v>
      </c>
      <c r="AV549">
        <v>24281.73</v>
      </c>
    </row>
    <row r="550" spans="40:48" x14ac:dyDescent="0.3">
      <c r="AN550">
        <f>YEAR(FH[[#This Row],[Fecha]])</f>
        <v>2018</v>
      </c>
      <c r="AO550">
        <f>MONTH(FH[[#This Row],[Fecha]])</f>
        <v>4</v>
      </c>
      <c r="AP550">
        <f>WEEKNUM(FH[[#This Row],[Fecha]],2)</f>
        <v>13</v>
      </c>
      <c r="AQ550" s="25">
        <v>43191</v>
      </c>
      <c r="AR550" t="s">
        <v>148</v>
      </c>
      <c r="AS550" t="s">
        <v>73</v>
      </c>
      <c r="AT550" t="s">
        <v>156</v>
      </c>
      <c r="AU550">
        <v>813</v>
      </c>
      <c r="AV550">
        <v>23089.18</v>
      </c>
    </row>
    <row r="551" spans="40:48" x14ac:dyDescent="0.3">
      <c r="AN551">
        <f>YEAR(FH[[#This Row],[Fecha]])</f>
        <v>2018</v>
      </c>
      <c r="AO551">
        <f>MONTH(FH[[#This Row],[Fecha]])</f>
        <v>5</v>
      </c>
      <c r="AP551">
        <f>WEEKNUM(FH[[#This Row],[Fecha]],2)</f>
        <v>18</v>
      </c>
      <c r="AQ551" s="25">
        <v>43221</v>
      </c>
      <c r="AR551" t="s">
        <v>148</v>
      </c>
      <c r="AS551" t="s">
        <v>73</v>
      </c>
      <c r="AT551" t="s">
        <v>156</v>
      </c>
      <c r="AU551">
        <v>1049</v>
      </c>
      <c r="AV551">
        <v>29791.599999999999</v>
      </c>
    </row>
    <row r="552" spans="40:48" x14ac:dyDescent="0.3">
      <c r="AN552">
        <f>YEAR(FH[[#This Row],[Fecha]])</f>
        <v>2018</v>
      </c>
      <c r="AO552">
        <f>MONTH(FH[[#This Row],[Fecha]])</f>
        <v>6</v>
      </c>
      <c r="AP552">
        <f>WEEKNUM(FH[[#This Row],[Fecha]],2)</f>
        <v>22</v>
      </c>
      <c r="AQ552" s="25">
        <v>43252</v>
      </c>
      <c r="AR552" t="s">
        <v>148</v>
      </c>
      <c r="AS552" t="s">
        <v>73</v>
      </c>
      <c r="AT552" t="s">
        <v>156</v>
      </c>
      <c r="AU552">
        <v>816</v>
      </c>
      <c r="AV552">
        <v>23174.400000000001</v>
      </c>
    </row>
    <row r="553" spans="40:48" x14ac:dyDescent="0.3">
      <c r="AN553">
        <f>YEAR(FH[[#This Row],[Fecha]])</f>
        <v>2018</v>
      </c>
      <c r="AO553">
        <f>MONTH(FH[[#This Row],[Fecha]])</f>
        <v>7</v>
      </c>
      <c r="AP553">
        <f>WEEKNUM(FH[[#This Row],[Fecha]],2)</f>
        <v>26</v>
      </c>
      <c r="AQ553" s="25">
        <v>43282</v>
      </c>
      <c r="AR553" t="s">
        <v>148</v>
      </c>
      <c r="AS553" t="s">
        <v>73</v>
      </c>
      <c r="AT553" t="s">
        <v>156</v>
      </c>
      <c r="AU553">
        <v>974</v>
      </c>
      <c r="AV553">
        <v>27661.599999999999</v>
      </c>
    </row>
    <row r="554" spans="40:48" x14ac:dyDescent="0.3">
      <c r="AN554">
        <f>YEAR(FH[[#This Row],[Fecha]])</f>
        <v>2018</v>
      </c>
      <c r="AO554">
        <f>MONTH(FH[[#This Row],[Fecha]])</f>
        <v>8</v>
      </c>
      <c r="AP554">
        <f>WEEKNUM(FH[[#This Row],[Fecha]],2)</f>
        <v>31</v>
      </c>
      <c r="AQ554" s="25">
        <v>43313</v>
      </c>
      <c r="AR554" t="s">
        <v>148</v>
      </c>
      <c r="AS554" t="s">
        <v>73</v>
      </c>
      <c r="AT554" t="s">
        <v>156</v>
      </c>
      <c r="AU554">
        <v>729</v>
      </c>
      <c r="AV554">
        <v>20706.919999999998</v>
      </c>
    </row>
    <row r="555" spans="40:48" x14ac:dyDescent="0.3">
      <c r="AN555">
        <f>YEAR(FH[[#This Row],[Fecha]])</f>
        <v>2018</v>
      </c>
      <c r="AO555">
        <f>MONTH(FH[[#This Row],[Fecha]])</f>
        <v>1</v>
      </c>
      <c r="AP555">
        <f>WEEKNUM(FH[[#This Row],[Fecha]],2)</f>
        <v>1</v>
      </c>
      <c r="AQ555" s="25">
        <v>43101</v>
      </c>
      <c r="AR555" t="s">
        <v>148</v>
      </c>
      <c r="AS555" t="s">
        <v>75</v>
      </c>
      <c r="AT555" t="s">
        <v>156</v>
      </c>
      <c r="AU555">
        <v>1201</v>
      </c>
      <c r="AV555">
        <v>34097.42</v>
      </c>
    </row>
    <row r="556" spans="40:48" x14ac:dyDescent="0.3">
      <c r="AN556">
        <f>YEAR(FH[[#This Row],[Fecha]])</f>
        <v>2018</v>
      </c>
      <c r="AO556">
        <f>MONTH(FH[[#This Row],[Fecha]])</f>
        <v>2</v>
      </c>
      <c r="AP556">
        <f>WEEKNUM(FH[[#This Row],[Fecha]],2)</f>
        <v>5</v>
      </c>
      <c r="AQ556" s="25">
        <v>43132</v>
      </c>
      <c r="AR556" t="s">
        <v>148</v>
      </c>
      <c r="AS556" t="s">
        <v>75</v>
      </c>
      <c r="AT556" t="s">
        <v>156</v>
      </c>
      <c r="AU556">
        <v>925</v>
      </c>
      <c r="AV556">
        <v>26267.43</v>
      </c>
    </row>
    <row r="557" spans="40:48" x14ac:dyDescent="0.3">
      <c r="AN557">
        <f>YEAR(FH[[#This Row],[Fecha]])</f>
        <v>2018</v>
      </c>
      <c r="AO557">
        <f>MONTH(FH[[#This Row],[Fecha]])</f>
        <v>3</v>
      </c>
      <c r="AP557">
        <f>WEEKNUM(FH[[#This Row],[Fecha]],2)</f>
        <v>9</v>
      </c>
      <c r="AQ557" s="25">
        <v>43160</v>
      </c>
      <c r="AR557" t="s">
        <v>148</v>
      </c>
      <c r="AS557" t="s">
        <v>75</v>
      </c>
      <c r="AT557" t="s">
        <v>156</v>
      </c>
      <c r="AU557">
        <v>894</v>
      </c>
      <c r="AV557">
        <v>25389.31</v>
      </c>
    </row>
    <row r="558" spans="40:48" x14ac:dyDescent="0.3">
      <c r="AN558">
        <f>YEAR(FH[[#This Row],[Fecha]])</f>
        <v>2018</v>
      </c>
      <c r="AO558">
        <f>MONTH(FH[[#This Row],[Fecha]])</f>
        <v>4</v>
      </c>
      <c r="AP558">
        <f>WEEKNUM(FH[[#This Row],[Fecha]],2)</f>
        <v>13</v>
      </c>
      <c r="AQ558" s="25">
        <v>43191</v>
      </c>
      <c r="AR558" t="s">
        <v>148</v>
      </c>
      <c r="AS558" t="s">
        <v>75</v>
      </c>
      <c r="AT558" t="s">
        <v>156</v>
      </c>
      <c r="AU558">
        <v>736</v>
      </c>
      <c r="AV558">
        <v>20902.36</v>
      </c>
    </row>
    <row r="559" spans="40:48" x14ac:dyDescent="0.3">
      <c r="AN559">
        <f>YEAR(FH[[#This Row],[Fecha]])</f>
        <v>2018</v>
      </c>
      <c r="AO559">
        <f>MONTH(FH[[#This Row],[Fecha]])</f>
        <v>5</v>
      </c>
      <c r="AP559">
        <f>WEEKNUM(FH[[#This Row],[Fecha]],2)</f>
        <v>18</v>
      </c>
      <c r="AQ559" s="25">
        <v>43221</v>
      </c>
      <c r="AR559" t="s">
        <v>148</v>
      </c>
      <c r="AS559" t="s">
        <v>75</v>
      </c>
      <c r="AT559" t="s">
        <v>156</v>
      </c>
      <c r="AU559">
        <v>288</v>
      </c>
      <c r="AV559">
        <v>8179.2</v>
      </c>
    </row>
    <row r="560" spans="40:48" x14ac:dyDescent="0.3">
      <c r="AN560">
        <f>YEAR(FH[[#This Row],[Fecha]])</f>
        <v>2018</v>
      </c>
      <c r="AO560">
        <f>MONTH(FH[[#This Row],[Fecha]])</f>
        <v>6</v>
      </c>
      <c r="AP560">
        <f>WEEKNUM(FH[[#This Row],[Fecha]],2)</f>
        <v>22</v>
      </c>
      <c r="AQ560" s="25">
        <v>43252</v>
      </c>
      <c r="AR560" t="s">
        <v>148</v>
      </c>
      <c r="AS560" t="s">
        <v>75</v>
      </c>
      <c r="AT560" t="s">
        <v>156</v>
      </c>
      <c r="AU560">
        <v>738</v>
      </c>
      <c r="AV560">
        <v>20959.199999999997</v>
      </c>
    </row>
    <row r="561" spans="40:48" x14ac:dyDescent="0.3">
      <c r="AN561">
        <f>YEAR(FH[[#This Row],[Fecha]])</f>
        <v>2018</v>
      </c>
      <c r="AO561">
        <f>MONTH(FH[[#This Row],[Fecha]])</f>
        <v>7</v>
      </c>
      <c r="AP561">
        <f>WEEKNUM(FH[[#This Row],[Fecha]],2)</f>
        <v>26</v>
      </c>
      <c r="AQ561" s="25">
        <v>43282</v>
      </c>
      <c r="AR561" t="s">
        <v>148</v>
      </c>
      <c r="AS561" t="s">
        <v>75</v>
      </c>
      <c r="AT561" t="s">
        <v>156</v>
      </c>
      <c r="AU561">
        <v>950</v>
      </c>
      <c r="AV561">
        <v>26980</v>
      </c>
    </row>
    <row r="562" spans="40:48" x14ac:dyDescent="0.3">
      <c r="AN562">
        <f>YEAR(FH[[#This Row],[Fecha]])</f>
        <v>2018</v>
      </c>
      <c r="AO562">
        <f>MONTH(FH[[#This Row],[Fecha]])</f>
        <v>8</v>
      </c>
      <c r="AP562">
        <f>WEEKNUM(FH[[#This Row],[Fecha]],2)</f>
        <v>31</v>
      </c>
      <c r="AQ562" s="25">
        <v>43313</v>
      </c>
      <c r="AR562" t="s">
        <v>148</v>
      </c>
      <c r="AS562" t="s">
        <v>75</v>
      </c>
      <c r="AT562" t="s">
        <v>156</v>
      </c>
      <c r="AU562">
        <v>768</v>
      </c>
      <c r="AV562">
        <v>21814.67</v>
      </c>
    </row>
    <row r="563" spans="40:48" x14ac:dyDescent="0.3">
      <c r="AN563">
        <f>YEAR(FH[[#This Row],[Fecha]])</f>
        <v>2018</v>
      </c>
      <c r="AO563">
        <f>MONTH(FH[[#This Row],[Fecha]])</f>
        <v>1</v>
      </c>
      <c r="AP563">
        <f>WEEKNUM(FH[[#This Row],[Fecha]],2)</f>
        <v>1</v>
      </c>
      <c r="AQ563" s="25">
        <v>43101</v>
      </c>
      <c r="AR563" t="s">
        <v>148</v>
      </c>
      <c r="AS563" t="s">
        <v>76</v>
      </c>
      <c r="AT563" t="s">
        <v>156</v>
      </c>
      <c r="AU563">
        <v>1352</v>
      </c>
      <c r="AV563">
        <v>38384.379999999997</v>
      </c>
    </row>
    <row r="564" spans="40:48" x14ac:dyDescent="0.3">
      <c r="AN564">
        <f>YEAR(FH[[#This Row],[Fecha]])</f>
        <v>2018</v>
      </c>
      <c r="AO564">
        <f>MONTH(FH[[#This Row],[Fecha]])</f>
        <v>2</v>
      </c>
      <c r="AP564">
        <f>WEEKNUM(FH[[#This Row],[Fecha]],2)</f>
        <v>5</v>
      </c>
      <c r="AQ564" s="25">
        <v>43132</v>
      </c>
      <c r="AR564" t="s">
        <v>148</v>
      </c>
      <c r="AS564" t="s">
        <v>76</v>
      </c>
      <c r="AT564" t="s">
        <v>156</v>
      </c>
      <c r="AU564">
        <v>1045</v>
      </c>
      <c r="AV564">
        <v>29675.11</v>
      </c>
    </row>
    <row r="565" spans="40:48" x14ac:dyDescent="0.3">
      <c r="AN565">
        <f>YEAR(FH[[#This Row],[Fecha]])</f>
        <v>2018</v>
      </c>
      <c r="AO565">
        <f>MONTH(FH[[#This Row],[Fecha]])</f>
        <v>3</v>
      </c>
      <c r="AP565">
        <f>WEEKNUM(FH[[#This Row],[Fecha]],2)</f>
        <v>9</v>
      </c>
      <c r="AQ565" s="25">
        <v>43160</v>
      </c>
      <c r="AR565" t="s">
        <v>148</v>
      </c>
      <c r="AS565" t="s">
        <v>76</v>
      </c>
      <c r="AT565" t="s">
        <v>156</v>
      </c>
      <c r="AU565">
        <v>1040</v>
      </c>
      <c r="AV565">
        <v>29535.68</v>
      </c>
    </row>
    <row r="566" spans="40:48" x14ac:dyDescent="0.3">
      <c r="AN566">
        <f>YEAR(FH[[#This Row],[Fecha]])</f>
        <v>2018</v>
      </c>
      <c r="AO566">
        <f>MONTH(FH[[#This Row],[Fecha]])</f>
        <v>4</v>
      </c>
      <c r="AP566">
        <f>WEEKNUM(FH[[#This Row],[Fecha]],2)</f>
        <v>13</v>
      </c>
      <c r="AQ566" s="25">
        <v>43191</v>
      </c>
      <c r="AR566" t="s">
        <v>148</v>
      </c>
      <c r="AS566" t="s">
        <v>76</v>
      </c>
      <c r="AT566" t="s">
        <v>156</v>
      </c>
      <c r="AU566">
        <v>1124</v>
      </c>
      <c r="AV566">
        <v>31921.550000000003</v>
      </c>
    </row>
    <row r="567" spans="40:48" x14ac:dyDescent="0.3">
      <c r="AN567">
        <f>YEAR(FH[[#This Row],[Fecha]])</f>
        <v>2018</v>
      </c>
      <c r="AO567">
        <f>MONTH(FH[[#This Row],[Fecha]])</f>
        <v>5</v>
      </c>
      <c r="AP567">
        <f>WEEKNUM(FH[[#This Row],[Fecha]],2)</f>
        <v>18</v>
      </c>
      <c r="AQ567" s="25">
        <v>43221</v>
      </c>
      <c r="AR567" t="s">
        <v>148</v>
      </c>
      <c r="AS567" t="s">
        <v>76</v>
      </c>
      <c r="AT567" t="s">
        <v>156</v>
      </c>
      <c r="AU567">
        <v>1104</v>
      </c>
      <c r="AV567">
        <v>31353.59</v>
      </c>
    </row>
    <row r="568" spans="40:48" x14ac:dyDescent="0.3">
      <c r="AN568">
        <f>YEAR(FH[[#This Row],[Fecha]])</f>
        <v>2018</v>
      </c>
      <c r="AO568">
        <f>MONTH(FH[[#This Row],[Fecha]])</f>
        <v>6</v>
      </c>
      <c r="AP568">
        <f>WEEKNUM(FH[[#This Row],[Fecha]],2)</f>
        <v>22</v>
      </c>
      <c r="AQ568" s="25">
        <v>43252</v>
      </c>
      <c r="AR568" t="s">
        <v>148</v>
      </c>
      <c r="AS568" t="s">
        <v>76</v>
      </c>
      <c r="AT568" t="s">
        <v>156</v>
      </c>
      <c r="AU568">
        <v>933</v>
      </c>
      <c r="AV568">
        <v>26497.200000000001</v>
      </c>
    </row>
    <row r="569" spans="40:48" x14ac:dyDescent="0.3">
      <c r="AN569">
        <f>YEAR(FH[[#This Row],[Fecha]])</f>
        <v>2018</v>
      </c>
      <c r="AO569">
        <f>MONTH(FH[[#This Row],[Fecha]])</f>
        <v>7</v>
      </c>
      <c r="AP569">
        <f>WEEKNUM(FH[[#This Row],[Fecha]],2)</f>
        <v>26</v>
      </c>
      <c r="AQ569" s="25">
        <v>43282</v>
      </c>
      <c r="AR569" t="s">
        <v>148</v>
      </c>
      <c r="AS569" t="s">
        <v>76</v>
      </c>
      <c r="AT569" t="s">
        <v>156</v>
      </c>
      <c r="AU569">
        <v>1025</v>
      </c>
      <c r="AV569">
        <v>29109.999999999996</v>
      </c>
    </row>
    <row r="570" spans="40:48" x14ac:dyDescent="0.3">
      <c r="AN570">
        <f>YEAR(FH[[#This Row],[Fecha]])</f>
        <v>2018</v>
      </c>
      <c r="AO570">
        <f>MONTH(FH[[#This Row],[Fecha]])</f>
        <v>1</v>
      </c>
      <c r="AP570">
        <f>WEEKNUM(FH[[#This Row],[Fecha]],2)</f>
        <v>1</v>
      </c>
      <c r="AQ570" s="25">
        <v>43101</v>
      </c>
      <c r="AR570" t="s">
        <v>148</v>
      </c>
      <c r="AS570" t="s">
        <v>77</v>
      </c>
      <c r="AT570" t="s">
        <v>156</v>
      </c>
      <c r="AU570">
        <v>1422</v>
      </c>
      <c r="AV570">
        <v>40371.82</v>
      </c>
    </row>
    <row r="571" spans="40:48" x14ac:dyDescent="0.3">
      <c r="AN571">
        <f>YEAR(FH[[#This Row],[Fecha]])</f>
        <v>2018</v>
      </c>
      <c r="AO571">
        <f>MONTH(FH[[#This Row],[Fecha]])</f>
        <v>2</v>
      </c>
      <c r="AP571">
        <f>WEEKNUM(FH[[#This Row],[Fecha]],2)</f>
        <v>5</v>
      </c>
      <c r="AQ571" s="25">
        <v>43132</v>
      </c>
      <c r="AR571" t="s">
        <v>148</v>
      </c>
      <c r="AS571" t="s">
        <v>77</v>
      </c>
      <c r="AT571" t="s">
        <v>156</v>
      </c>
      <c r="AU571">
        <v>1123</v>
      </c>
      <c r="AV571">
        <v>31890.080000000002</v>
      </c>
    </row>
    <row r="572" spans="40:48" x14ac:dyDescent="0.3">
      <c r="AN572">
        <f>YEAR(FH[[#This Row],[Fecha]])</f>
        <v>2018</v>
      </c>
      <c r="AO572">
        <f>MONTH(FH[[#This Row],[Fecha]])</f>
        <v>3</v>
      </c>
      <c r="AP572">
        <f>WEEKNUM(FH[[#This Row],[Fecha]],2)</f>
        <v>9</v>
      </c>
      <c r="AQ572" s="25">
        <v>43160</v>
      </c>
      <c r="AR572" t="s">
        <v>148</v>
      </c>
      <c r="AS572" t="s">
        <v>77</v>
      </c>
      <c r="AT572" t="s">
        <v>156</v>
      </c>
      <c r="AU572">
        <v>1103</v>
      </c>
      <c r="AV572">
        <v>31324.850000000002</v>
      </c>
    </row>
    <row r="573" spans="40:48" x14ac:dyDescent="0.3">
      <c r="AN573">
        <f>YEAR(FH[[#This Row],[Fecha]])</f>
        <v>2018</v>
      </c>
      <c r="AO573">
        <f>MONTH(FH[[#This Row],[Fecha]])</f>
        <v>4</v>
      </c>
      <c r="AP573">
        <f>WEEKNUM(FH[[#This Row],[Fecha]],2)</f>
        <v>13</v>
      </c>
      <c r="AQ573" s="25">
        <v>43191</v>
      </c>
      <c r="AR573" t="s">
        <v>148</v>
      </c>
      <c r="AS573" t="s">
        <v>77</v>
      </c>
      <c r="AT573" t="s">
        <v>156</v>
      </c>
      <c r="AU573">
        <v>969</v>
      </c>
      <c r="AV573">
        <v>27519.55</v>
      </c>
    </row>
    <row r="574" spans="40:48" x14ac:dyDescent="0.3">
      <c r="AN574">
        <f>YEAR(FH[[#This Row],[Fecha]])</f>
        <v>2018</v>
      </c>
      <c r="AO574">
        <f>MONTH(FH[[#This Row],[Fecha]])</f>
        <v>5</v>
      </c>
      <c r="AP574">
        <f>WEEKNUM(FH[[#This Row],[Fecha]],2)</f>
        <v>18</v>
      </c>
      <c r="AQ574" s="25">
        <v>43221</v>
      </c>
      <c r="AR574" t="s">
        <v>148</v>
      </c>
      <c r="AS574" t="s">
        <v>77</v>
      </c>
      <c r="AT574" t="s">
        <v>156</v>
      </c>
      <c r="AU574">
        <v>1267</v>
      </c>
      <c r="AV574">
        <v>35982.78</v>
      </c>
    </row>
    <row r="575" spans="40:48" x14ac:dyDescent="0.3">
      <c r="AN575">
        <f>YEAR(FH[[#This Row],[Fecha]])</f>
        <v>2018</v>
      </c>
      <c r="AO575">
        <f>MONTH(FH[[#This Row],[Fecha]])</f>
        <v>6</v>
      </c>
      <c r="AP575">
        <f>WEEKNUM(FH[[#This Row],[Fecha]],2)</f>
        <v>22</v>
      </c>
      <c r="AQ575" s="25">
        <v>43252</v>
      </c>
      <c r="AR575" t="s">
        <v>148</v>
      </c>
      <c r="AS575" t="s">
        <v>77</v>
      </c>
      <c r="AT575" t="s">
        <v>156</v>
      </c>
      <c r="AU575">
        <v>1027</v>
      </c>
      <c r="AV575">
        <v>29166.799999999999</v>
      </c>
    </row>
    <row r="576" spans="40:48" x14ac:dyDescent="0.3">
      <c r="AN576">
        <f>YEAR(FH[[#This Row],[Fecha]])</f>
        <v>2018</v>
      </c>
      <c r="AO576">
        <f>MONTH(FH[[#This Row],[Fecha]])</f>
        <v>7</v>
      </c>
      <c r="AP576">
        <f>WEEKNUM(FH[[#This Row],[Fecha]],2)</f>
        <v>26</v>
      </c>
      <c r="AQ576" s="25">
        <v>43282</v>
      </c>
      <c r="AR576" t="s">
        <v>148</v>
      </c>
      <c r="AS576" t="s">
        <v>77</v>
      </c>
      <c r="AT576" t="s">
        <v>156</v>
      </c>
      <c r="AU576">
        <v>1274</v>
      </c>
      <c r="AV576">
        <v>36181.599999999999</v>
      </c>
    </row>
    <row r="577" spans="40:48" x14ac:dyDescent="0.3">
      <c r="AN577">
        <f>YEAR(FH[[#This Row],[Fecha]])</f>
        <v>2018</v>
      </c>
      <c r="AO577">
        <f>MONTH(FH[[#This Row],[Fecha]])</f>
        <v>8</v>
      </c>
      <c r="AP577">
        <f>WEEKNUM(FH[[#This Row],[Fecha]],2)</f>
        <v>31</v>
      </c>
      <c r="AQ577" s="25">
        <v>43313</v>
      </c>
      <c r="AR577" t="s">
        <v>148</v>
      </c>
      <c r="AS577" t="s">
        <v>77</v>
      </c>
      <c r="AT577" t="s">
        <v>156</v>
      </c>
      <c r="AU577">
        <v>969</v>
      </c>
      <c r="AV577">
        <v>27524.13</v>
      </c>
    </row>
    <row r="578" spans="40:48" x14ac:dyDescent="0.3">
      <c r="AN578">
        <f>YEAR(FH[[#This Row],[Fecha]])</f>
        <v>2018</v>
      </c>
      <c r="AO578">
        <f>MONTH(FH[[#This Row],[Fecha]])</f>
        <v>1</v>
      </c>
      <c r="AP578">
        <f>WEEKNUM(FH[[#This Row],[Fecha]],2)</f>
        <v>1</v>
      </c>
      <c r="AQ578" s="25">
        <v>43101</v>
      </c>
      <c r="AR578" t="s">
        <v>148</v>
      </c>
      <c r="AS578" t="s">
        <v>74</v>
      </c>
      <c r="AT578" t="s">
        <v>156</v>
      </c>
      <c r="AU578">
        <v>357</v>
      </c>
      <c r="AV578">
        <v>10134.98</v>
      </c>
    </row>
    <row r="579" spans="40:48" x14ac:dyDescent="0.3">
      <c r="AN579">
        <f>YEAR(FH[[#This Row],[Fecha]])</f>
        <v>2018</v>
      </c>
      <c r="AO579">
        <f>MONTH(FH[[#This Row],[Fecha]])</f>
        <v>2</v>
      </c>
      <c r="AP579">
        <f>WEEKNUM(FH[[#This Row],[Fecha]],2)</f>
        <v>5</v>
      </c>
      <c r="AQ579" s="25">
        <v>43132</v>
      </c>
      <c r="AR579" t="s">
        <v>148</v>
      </c>
      <c r="AS579" t="s">
        <v>74</v>
      </c>
      <c r="AT579" t="s">
        <v>156</v>
      </c>
      <c r="AU579">
        <v>6</v>
      </c>
      <c r="AV579">
        <v>170.38</v>
      </c>
    </row>
    <row r="580" spans="40:48" x14ac:dyDescent="0.3">
      <c r="AN580">
        <f>YEAR(FH[[#This Row],[Fecha]])</f>
        <v>2018</v>
      </c>
      <c r="AO580">
        <f>MONTH(FH[[#This Row],[Fecha]])</f>
        <v>3</v>
      </c>
      <c r="AP580">
        <f>WEEKNUM(FH[[#This Row],[Fecha]],2)</f>
        <v>9</v>
      </c>
      <c r="AQ580" s="25">
        <v>43160</v>
      </c>
      <c r="AR580" t="s">
        <v>148</v>
      </c>
      <c r="AS580" t="s">
        <v>74</v>
      </c>
      <c r="AT580" t="s">
        <v>156</v>
      </c>
      <c r="AU580">
        <v>807</v>
      </c>
      <c r="AV580">
        <v>22918.57</v>
      </c>
    </row>
    <row r="581" spans="40:48" x14ac:dyDescent="0.3">
      <c r="AN581">
        <f>YEAR(FH[[#This Row],[Fecha]])</f>
        <v>2018</v>
      </c>
      <c r="AO581">
        <f>MONTH(FH[[#This Row],[Fecha]])</f>
        <v>4</v>
      </c>
      <c r="AP581">
        <f>WEEKNUM(FH[[#This Row],[Fecha]],2)</f>
        <v>13</v>
      </c>
      <c r="AQ581" s="25">
        <v>43191</v>
      </c>
      <c r="AR581" t="s">
        <v>148</v>
      </c>
      <c r="AS581" t="s">
        <v>74</v>
      </c>
      <c r="AT581" t="s">
        <v>156</v>
      </c>
      <c r="AU581">
        <v>1165</v>
      </c>
      <c r="AV581">
        <v>33085.939999999995</v>
      </c>
    </row>
    <row r="582" spans="40:48" x14ac:dyDescent="0.3">
      <c r="AN582">
        <f>YEAR(FH[[#This Row],[Fecha]])</f>
        <v>2018</v>
      </c>
      <c r="AO582">
        <f>MONTH(FH[[#This Row],[Fecha]])</f>
        <v>5</v>
      </c>
      <c r="AP582">
        <f>WEEKNUM(FH[[#This Row],[Fecha]],2)</f>
        <v>18</v>
      </c>
      <c r="AQ582" s="25">
        <v>43221</v>
      </c>
      <c r="AR582" t="s">
        <v>148</v>
      </c>
      <c r="AS582" t="s">
        <v>74</v>
      </c>
      <c r="AT582" t="s">
        <v>156</v>
      </c>
      <c r="AU582">
        <v>1425</v>
      </c>
      <c r="AV582">
        <v>40469.979999999996</v>
      </c>
    </row>
    <row r="583" spans="40:48" x14ac:dyDescent="0.3">
      <c r="AN583">
        <f>YEAR(FH[[#This Row],[Fecha]])</f>
        <v>2018</v>
      </c>
      <c r="AO583">
        <f>MONTH(FH[[#This Row],[Fecha]])</f>
        <v>6</v>
      </c>
      <c r="AP583">
        <f>WEEKNUM(FH[[#This Row],[Fecha]],2)</f>
        <v>22</v>
      </c>
      <c r="AQ583" s="25">
        <v>43252</v>
      </c>
      <c r="AR583" t="s">
        <v>148</v>
      </c>
      <c r="AS583" t="s">
        <v>74</v>
      </c>
      <c r="AT583" t="s">
        <v>156</v>
      </c>
      <c r="AU583">
        <v>1139</v>
      </c>
      <c r="AV583">
        <v>32347.599999999999</v>
      </c>
    </row>
    <row r="584" spans="40:48" x14ac:dyDescent="0.3">
      <c r="AN584">
        <f>YEAR(FH[[#This Row],[Fecha]])</f>
        <v>2018</v>
      </c>
      <c r="AO584">
        <f>MONTH(FH[[#This Row],[Fecha]])</f>
        <v>7</v>
      </c>
      <c r="AP584">
        <f>WEEKNUM(FH[[#This Row],[Fecha]],2)</f>
        <v>26</v>
      </c>
      <c r="AQ584" s="25">
        <v>43282</v>
      </c>
      <c r="AR584" t="s">
        <v>148</v>
      </c>
      <c r="AS584" t="s">
        <v>74</v>
      </c>
      <c r="AT584" t="s">
        <v>156</v>
      </c>
      <c r="AU584">
        <v>1401</v>
      </c>
      <c r="AV584">
        <v>39788.400000000001</v>
      </c>
    </row>
    <row r="585" spans="40:48" x14ac:dyDescent="0.3">
      <c r="AN585">
        <f>YEAR(FH[[#This Row],[Fecha]])</f>
        <v>2018</v>
      </c>
      <c r="AO585">
        <f>MONTH(FH[[#This Row],[Fecha]])</f>
        <v>8</v>
      </c>
      <c r="AP585">
        <f>WEEKNUM(FH[[#This Row],[Fecha]],2)</f>
        <v>31</v>
      </c>
      <c r="AQ585" s="25">
        <v>43313</v>
      </c>
      <c r="AR585" t="s">
        <v>148</v>
      </c>
      <c r="AS585" t="s">
        <v>74</v>
      </c>
      <c r="AT585" t="s">
        <v>156</v>
      </c>
      <c r="AU585">
        <v>1108</v>
      </c>
      <c r="AV585">
        <v>31472.29</v>
      </c>
    </row>
    <row r="586" spans="40:48" x14ac:dyDescent="0.3">
      <c r="AN586">
        <f>YEAR(FH[[#This Row],[Fecha]])</f>
        <v>2018</v>
      </c>
      <c r="AO586">
        <f>MONTH(FH[[#This Row],[Fecha]])</f>
        <v>1</v>
      </c>
      <c r="AP586">
        <f>WEEKNUM(FH[[#This Row],[Fecha]],2)</f>
        <v>1</v>
      </c>
      <c r="AQ586" s="25">
        <v>43101</v>
      </c>
      <c r="AR586" t="s">
        <v>148</v>
      </c>
      <c r="AS586" t="s">
        <v>78</v>
      </c>
      <c r="AT586" t="s">
        <v>156</v>
      </c>
      <c r="AU586">
        <v>354</v>
      </c>
      <c r="AV586">
        <v>10050.400000000001</v>
      </c>
    </row>
    <row r="587" spans="40:48" x14ac:dyDescent="0.3">
      <c r="AN587">
        <f>YEAR(FH[[#This Row],[Fecha]])</f>
        <v>2018</v>
      </c>
      <c r="AO587">
        <f>MONTH(FH[[#This Row],[Fecha]])</f>
        <v>2</v>
      </c>
      <c r="AP587">
        <f>WEEKNUM(FH[[#This Row],[Fecha]],2)</f>
        <v>5</v>
      </c>
      <c r="AQ587" s="25">
        <v>43132</v>
      </c>
      <c r="AR587" t="s">
        <v>148</v>
      </c>
      <c r="AS587" t="s">
        <v>78</v>
      </c>
      <c r="AT587" t="s">
        <v>156</v>
      </c>
      <c r="AU587">
        <v>299</v>
      </c>
      <c r="AV587">
        <v>8490.7699999999986</v>
      </c>
    </row>
    <row r="588" spans="40:48" x14ac:dyDescent="0.3">
      <c r="AN588">
        <f>YEAR(FH[[#This Row],[Fecha]])</f>
        <v>2018</v>
      </c>
      <c r="AO588">
        <f>MONTH(FH[[#This Row],[Fecha]])</f>
        <v>3</v>
      </c>
      <c r="AP588">
        <f>WEEKNUM(FH[[#This Row],[Fecha]],2)</f>
        <v>9</v>
      </c>
      <c r="AQ588" s="25">
        <v>43160</v>
      </c>
      <c r="AR588" t="s">
        <v>148</v>
      </c>
      <c r="AS588" t="s">
        <v>78</v>
      </c>
      <c r="AT588" t="s">
        <v>156</v>
      </c>
      <c r="AU588">
        <v>211</v>
      </c>
      <c r="AV588">
        <v>5992.3099999999995</v>
      </c>
    </row>
    <row r="589" spans="40:48" x14ac:dyDescent="0.3">
      <c r="AN589">
        <f>YEAR(FH[[#This Row],[Fecha]])</f>
        <v>2018</v>
      </c>
      <c r="AO589">
        <f>MONTH(FH[[#This Row],[Fecha]])</f>
        <v>4</v>
      </c>
      <c r="AP589">
        <f>WEEKNUM(FH[[#This Row],[Fecha]],2)</f>
        <v>13</v>
      </c>
      <c r="AQ589" s="25">
        <v>43191</v>
      </c>
      <c r="AR589" t="s">
        <v>148</v>
      </c>
      <c r="AS589" t="s">
        <v>78</v>
      </c>
      <c r="AT589" t="s">
        <v>156</v>
      </c>
      <c r="AU589">
        <v>8</v>
      </c>
      <c r="AV589">
        <v>227.2</v>
      </c>
    </row>
    <row r="590" spans="40:48" x14ac:dyDescent="0.3">
      <c r="AN590">
        <f>YEAR(FH[[#This Row],[Fecha]])</f>
        <v>2018</v>
      </c>
      <c r="AO590">
        <f>MONTH(FH[[#This Row],[Fecha]])</f>
        <v>5</v>
      </c>
      <c r="AP590">
        <f>WEEKNUM(FH[[#This Row],[Fecha]],2)</f>
        <v>18</v>
      </c>
      <c r="AQ590" s="25">
        <v>43221</v>
      </c>
      <c r="AR590" t="s">
        <v>148</v>
      </c>
      <c r="AS590" t="s">
        <v>78</v>
      </c>
      <c r="AT590" t="s">
        <v>156</v>
      </c>
      <c r="AU590">
        <v>290</v>
      </c>
      <c r="AV590">
        <v>8236</v>
      </c>
    </row>
    <row r="591" spans="40:48" x14ac:dyDescent="0.3">
      <c r="AN591">
        <f>YEAR(FH[[#This Row],[Fecha]])</f>
        <v>2018</v>
      </c>
      <c r="AO591">
        <f>MONTH(FH[[#This Row],[Fecha]])</f>
        <v>6</v>
      </c>
      <c r="AP591">
        <f>WEEKNUM(FH[[#This Row],[Fecha]],2)</f>
        <v>22</v>
      </c>
      <c r="AQ591" s="25">
        <v>43252</v>
      </c>
      <c r="AR591" t="s">
        <v>148</v>
      </c>
      <c r="AS591" t="s">
        <v>78</v>
      </c>
      <c r="AT591" t="s">
        <v>156</v>
      </c>
      <c r="AU591">
        <v>289</v>
      </c>
      <c r="AV591">
        <v>8207.6</v>
      </c>
    </row>
    <row r="592" spans="40:48" x14ac:dyDescent="0.3">
      <c r="AN592">
        <f>YEAR(FH[[#This Row],[Fecha]])</f>
        <v>2018</v>
      </c>
      <c r="AO592">
        <f>MONTH(FH[[#This Row],[Fecha]])</f>
        <v>7</v>
      </c>
      <c r="AP592">
        <f>WEEKNUM(FH[[#This Row],[Fecha]],2)</f>
        <v>26</v>
      </c>
      <c r="AQ592" s="25">
        <v>43282</v>
      </c>
      <c r="AR592" t="s">
        <v>148</v>
      </c>
      <c r="AS592" t="s">
        <v>78</v>
      </c>
      <c r="AT592" t="s">
        <v>156</v>
      </c>
      <c r="AU592">
        <v>331</v>
      </c>
      <c r="AV592">
        <v>9400.4</v>
      </c>
    </row>
    <row r="593" spans="40:48" x14ac:dyDescent="0.3">
      <c r="AN593">
        <f>YEAR(FH[[#This Row],[Fecha]])</f>
        <v>2018</v>
      </c>
      <c r="AO593">
        <f>MONTH(FH[[#This Row],[Fecha]])</f>
        <v>8</v>
      </c>
      <c r="AP593">
        <f>WEEKNUM(FH[[#This Row],[Fecha]],2)</f>
        <v>31</v>
      </c>
      <c r="AQ593" s="25">
        <v>43313</v>
      </c>
      <c r="AR593" t="s">
        <v>148</v>
      </c>
      <c r="AS593" t="s">
        <v>78</v>
      </c>
      <c r="AT593" t="s">
        <v>156</v>
      </c>
      <c r="AU593">
        <v>277</v>
      </c>
      <c r="AV593">
        <v>7868.0700000000006</v>
      </c>
    </row>
    <row r="594" spans="40:48" x14ac:dyDescent="0.3">
      <c r="AN594">
        <f>YEAR(FH[[#This Row],[Fecha]])</f>
        <v>2018</v>
      </c>
      <c r="AO594">
        <f>MONTH(FH[[#This Row],[Fecha]])</f>
        <v>9</v>
      </c>
      <c r="AP594">
        <f>WEEKNUM(FH[[#This Row],[Fecha]],2)</f>
        <v>35</v>
      </c>
      <c r="AQ594" s="25">
        <v>43344</v>
      </c>
      <c r="AR594" t="s">
        <v>148</v>
      </c>
      <c r="AS594" t="s">
        <v>72</v>
      </c>
      <c r="AT594" t="s">
        <v>156</v>
      </c>
      <c r="AU594">
        <v>1153</v>
      </c>
      <c r="AV594">
        <v>33719.339999999997</v>
      </c>
    </row>
    <row r="595" spans="40:48" x14ac:dyDescent="0.3">
      <c r="AN595">
        <f>YEAR(FH[[#This Row],[Fecha]])</f>
        <v>2018</v>
      </c>
      <c r="AO595">
        <f>MONTH(FH[[#This Row],[Fecha]])</f>
        <v>10</v>
      </c>
      <c r="AP595">
        <f>WEEKNUM(FH[[#This Row],[Fecha]],2)</f>
        <v>40</v>
      </c>
      <c r="AQ595" s="25">
        <v>43374</v>
      </c>
      <c r="AR595" t="s">
        <v>148</v>
      </c>
      <c r="AS595" t="s">
        <v>72</v>
      </c>
      <c r="AT595" t="s">
        <v>156</v>
      </c>
      <c r="AU595">
        <v>1423</v>
      </c>
      <c r="AV595">
        <v>42074.259999999995</v>
      </c>
    </row>
    <row r="596" spans="40:48" x14ac:dyDescent="0.3">
      <c r="AN596">
        <f>YEAR(FH[[#This Row],[Fecha]])</f>
        <v>2018</v>
      </c>
      <c r="AO596">
        <f>MONTH(FH[[#This Row],[Fecha]])</f>
        <v>11</v>
      </c>
      <c r="AP596">
        <f>WEEKNUM(FH[[#This Row],[Fecha]],2)</f>
        <v>44</v>
      </c>
      <c r="AQ596" s="25">
        <v>43405</v>
      </c>
      <c r="AR596" t="s">
        <v>148</v>
      </c>
      <c r="AS596" t="s">
        <v>72</v>
      </c>
      <c r="AT596" t="s">
        <v>156</v>
      </c>
      <c r="AU596">
        <v>1139</v>
      </c>
      <c r="AV596">
        <v>33925.25</v>
      </c>
    </row>
    <row r="597" spans="40:48" x14ac:dyDescent="0.3">
      <c r="AN597">
        <f>YEAR(FH[[#This Row],[Fecha]])</f>
        <v>2018</v>
      </c>
      <c r="AO597">
        <f>MONTH(FH[[#This Row],[Fecha]])</f>
        <v>12</v>
      </c>
      <c r="AP597">
        <f>WEEKNUM(FH[[#This Row],[Fecha]],2)</f>
        <v>48</v>
      </c>
      <c r="AQ597" s="25">
        <v>43435</v>
      </c>
      <c r="AR597" t="s">
        <v>148</v>
      </c>
      <c r="AS597" t="s">
        <v>72</v>
      </c>
      <c r="AT597" t="s">
        <v>156</v>
      </c>
      <c r="AU597">
        <v>1426</v>
      </c>
      <c r="AV597">
        <v>42492.350000000006</v>
      </c>
    </row>
    <row r="598" spans="40:48" x14ac:dyDescent="0.3">
      <c r="AN598">
        <f>YEAR(FH[[#This Row],[Fecha]])</f>
        <v>2019</v>
      </c>
      <c r="AO598">
        <f>MONTH(FH[[#This Row],[Fecha]])</f>
        <v>1</v>
      </c>
      <c r="AP598">
        <f>WEEKNUM(FH[[#This Row],[Fecha]],2)</f>
        <v>1</v>
      </c>
      <c r="AQ598" s="25">
        <v>43466</v>
      </c>
      <c r="AR598" t="s">
        <v>148</v>
      </c>
      <c r="AS598" t="s">
        <v>72</v>
      </c>
      <c r="AT598" t="s">
        <v>156</v>
      </c>
      <c r="AU598">
        <v>1124</v>
      </c>
      <c r="AV598">
        <v>33494.770000000004</v>
      </c>
    </row>
    <row r="599" spans="40:48" x14ac:dyDescent="0.3">
      <c r="AN599">
        <f>YEAR(FH[[#This Row],[Fecha]])</f>
        <v>2019</v>
      </c>
      <c r="AO599">
        <f>MONTH(FH[[#This Row],[Fecha]])</f>
        <v>2</v>
      </c>
      <c r="AP599">
        <f>WEEKNUM(FH[[#This Row],[Fecha]],2)</f>
        <v>5</v>
      </c>
      <c r="AQ599" s="25">
        <v>43497</v>
      </c>
      <c r="AR599" t="s">
        <v>148</v>
      </c>
      <c r="AS599" t="s">
        <v>72</v>
      </c>
      <c r="AT599" t="s">
        <v>156</v>
      </c>
      <c r="AU599">
        <v>1112</v>
      </c>
      <c r="AV599">
        <v>32804.33</v>
      </c>
    </row>
    <row r="600" spans="40:48" x14ac:dyDescent="0.3">
      <c r="AN600">
        <f>YEAR(FH[[#This Row],[Fecha]])</f>
        <v>2019</v>
      </c>
      <c r="AO600">
        <f>MONTH(FH[[#This Row],[Fecha]])</f>
        <v>3</v>
      </c>
      <c r="AP600">
        <f>WEEKNUM(FH[[#This Row],[Fecha]],2)</f>
        <v>9</v>
      </c>
      <c r="AQ600" s="25">
        <v>43525</v>
      </c>
      <c r="AR600" t="s">
        <v>148</v>
      </c>
      <c r="AS600" t="s">
        <v>72</v>
      </c>
      <c r="AT600" t="s">
        <v>156</v>
      </c>
      <c r="AU600">
        <v>1092</v>
      </c>
      <c r="AV600">
        <v>31945.489999999998</v>
      </c>
    </row>
    <row r="601" spans="40:48" x14ac:dyDescent="0.3">
      <c r="AN601">
        <f>YEAR(FH[[#This Row],[Fecha]])</f>
        <v>2019</v>
      </c>
      <c r="AO601">
        <f>MONTH(FH[[#This Row],[Fecha]])</f>
        <v>4</v>
      </c>
      <c r="AP601">
        <f>WEEKNUM(FH[[#This Row],[Fecha]],2)</f>
        <v>14</v>
      </c>
      <c r="AQ601" s="25">
        <v>43556</v>
      </c>
      <c r="AR601" t="s">
        <v>148</v>
      </c>
      <c r="AS601" t="s">
        <v>72</v>
      </c>
      <c r="AT601" t="s">
        <v>156</v>
      </c>
      <c r="AU601">
        <v>1323</v>
      </c>
      <c r="AV601">
        <v>38661.919999999998</v>
      </c>
    </row>
    <row r="602" spans="40:48" x14ac:dyDescent="0.3">
      <c r="AN602">
        <f>YEAR(FH[[#This Row],[Fecha]])</f>
        <v>2019</v>
      </c>
      <c r="AO602">
        <f>MONTH(FH[[#This Row],[Fecha]])</f>
        <v>5</v>
      </c>
      <c r="AP602">
        <f>WEEKNUM(FH[[#This Row],[Fecha]],2)</f>
        <v>18</v>
      </c>
      <c r="AQ602" s="25">
        <v>43586</v>
      </c>
      <c r="AR602" t="s">
        <v>148</v>
      </c>
      <c r="AS602" t="s">
        <v>72</v>
      </c>
      <c r="AT602" t="s">
        <v>156</v>
      </c>
      <c r="AU602">
        <v>1019</v>
      </c>
      <c r="AV602">
        <v>29761.18</v>
      </c>
    </row>
    <row r="603" spans="40:48" x14ac:dyDescent="0.3">
      <c r="AN603">
        <f>YEAR(FH[[#This Row],[Fecha]])</f>
        <v>2019</v>
      </c>
      <c r="AO603">
        <f>MONTH(FH[[#This Row],[Fecha]])</f>
        <v>6</v>
      </c>
      <c r="AP603">
        <f>WEEKNUM(FH[[#This Row],[Fecha]],2)</f>
        <v>22</v>
      </c>
      <c r="AQ603" s="25">
        <v>43617</v>
      </c>
      <c r="AR603" t="s">
        <v>148</v>
      </c>
      <c r="AS603" t="s">
        <v>72</v>
      </c>
      <c r="AT603" t="s">
        <v>156</v>
      </c>
      <c r="AU603">
        <v>971</v>
      </c>
      <c r="AV603">
        <v>28355.31</v>
      </c>
    </row>
    <row r="604" spans="40:48" x14ac:dyDescent="0.3">
      <c r="AN604">
        <f>YEAR(FH[[#This Row],[Fecha]])</f>
        <v>2019</v>
      </c>
      <c r="AO604">
        <f>MONTH(FH[[#This Row],[Fecha]])</f>
        <v>7</v>
      </c>
      <c r="AP604">
        <f>WEEKNUM(FH[[#This Row],[Fecha]],2)</f>
        <v>27</v>
      </c>
      <c r="AQ604" s="25">
        <v>43647</v>
      </c>
      <c r="AR604" t="s">
        <v>148</v>
      </c>
      <c r="AS604" t="s">
        <v>72</v>
      </c>
      <c r="AT604" t="s">
        <v>156</v>
      </c>
      <c r="AU604">
        <v>819</v>
      </c>
      <c r="AV604">
        <v>23933.119999999995</v>
      </c>
    </row>
    <row r="605" spans="40:48" x14ac:dyDescent="0.3">
      <c r="AN605">
        <f>YEAR(FH[[#This Row],[Fecha]])</f>
        <v>2019</v>
      </c>
      <c r="AO605">
        <f>MONTH(FH[[#This Row],[Fecha]])</f>
        <v>8</v>
      </c>
      <c r="AP605">
        <f>WEEKNUM(FH[[#This Row],[Fecha]],2)</f>
        <v>31</v>
      </c>
      <c r="AQ605" s="25">
        <v>43678</v>
      </c>
      <c r="AR605" t="s">
        <v>148</v>
      </c>
      <c r="AS605" t="s">
        <v>72</v>
      </c>
      <c r="AT605" t="s">
        <v>156</v>
      </c>
      <c r="AU605">
        <v>277</v>
      </c>
      <c r="AV605">
        <v>8090.42</v>
      </c>
    </row>
    <row r="606" spans="40:48" x14ac:dyDescent="0.3">
      <c r="AN606">
        <f>YEAR(FH[[#This Row],[Fecha]])</f>
        <v>2019</v>
      </c>
      <c r="AO606">
        <f>MONTH(FH[[#This Row],[Fecha]])</f>
        <v>9</v>
      </c>
      <c r="AP606">
        <f>WEEKNUM(FH[[#This Row],[Fecha]],2)</f>
        <v>35</v>
      </c>
      <c r="AQ606" s="25">
        <v>43709</v>
      </c>
      <c r="AR606" t="s">
        <v>148</v>
      </c>
      <c r="AS606" t="s">
        <v>72</v>
      </c>
      <c r="AT606" t="s">
        <v>156</v>
      </c>
      <c r="AU606">
        <v>903</v>
      </c>
      <c r="AV606">
        <v>26372.410000000003</v>
      </c>
    </row>
    <row r="607" spans="40:48" x14ac:dyDescent="0.3">
      <c r="AN607">
        <f>YEAR(FH[[#This Row],[Fecha]])</f>
        <v>2019</v>
      </c>
      <c r="AO607">
        <f>MONTH(FH[[#This Row],[Fecha]])</f>
        <v>10</v>
      </c>
      <c r="AP607">
        <f>WEEKNUM(FH[[#This Row],[Fecha]],2)</f>
        <v>40</v>
      </c>
      <c r="AQ607" s="25">
        <v>43739</v>
      </c>
      <c r="AR607" t="s">
        <v>148</v>
      </c>
      <c r="AS607" t="s">
        <v>72</v>
      </c>
      <c r="AT607" t="s">
        <v>156</v>
      </c>
      <c r="AU607">
        <v>1179</v>
      </c>
      <c r="AV607">
        <v>27493.16</v>
      </c>
    </row>
    <row r="608" spans="40:48" x14ac:dyDescent="0.3">
      <c r="AN608">
        <f>YEAR(FH[[#This Row],[Fecha]])</f>
        <v>2019</v>
      </c>
      <c r="AO608">
        <f>MONTH(FH[[#This Row],[Fecha]])</f>
        <v>11</v>
      </c>
      <c r="AP608">
        <f>WEEKNUM(FH[[#This Row],[Fecha]],2)</f>
        <v>44</v>
      </c>
      <c r="AQ608" s="25">
        <v>43770</v>
      </c>
      <c r="AR608" t="s">
        <v>148</v>
      </c>
      <c r="AS608" t="s">
        <v>72</v>
      </c>
      <c r="AT608" t="s">
        <v>156</v>
      </c>
      <c r="AU608">
        <v>938</v>
      </c>
      <c r="AV608">
        <v>19947.53</v>
      </c>
    </row>
    <row r="609" spans="40:48" x14ac:dyDescent="0.3">
      <c r="AN609">
        <f>YEAR(FH[[#This Row],[Fecha]])</f>
        <v>2019</v>
      </c>
      <c r="AO609">
        <f>MONTH(FH[[#This Row],[Fecha]])</f>
        <v>12</v>
      </c>
      <c r="AP609">
        <f>WEEKNUM(FH[[#This Row],[Fecha]],2)</f>
        <v>48</v>
      </c>
      <c r="AQ609" s="25">
        <v>43800</v>
      </c>
      <c r="AR609" t="s">
        <v>148</v>
      </c>
      <c r="AS609" t="s">
        <v>72</v>
      </c>
      <c r="AT609" t="s">
        <v>156</v>
      </c>
      <c r="AU609">
        <v>928</v>
      </c>
      <c r="AV609">
        <v>22469.84</v>
      </c>
    </row>
    <row r="610" spans="40:48" x14ac:dyDescent="0.3">
      <c r="AN610">
        <f>YEAR(FH[[#This Row],[Fecha]])</f>
        <v>2020</v>
      </c>
      <c r="AO610">
        <f>MONTH(FH[[#This Row],[Fecha]])</f>
        <v>1</v>
      </c>
      <c r="AP610">
        <f>WEEKNUM(FH[[#This Row],[Fecha]],2)</f>
        <v>1</v>
      </c>
      <c r="AQ610" s="25">
        <v>43831</v>
      </c>
      <c r="AR610" t="s">
        <v>148</v>
      </c>
      <c r="AS610" t="s">
        <v>72</v>
      </c>
      <c r="AT610" t="s">
        <v>156</v>
      </c>
      <c r="AU610">
        <v>887</v>
      </c>
      <c r="AV610">
        <v>24851.03</v>
      </c>
    </row>
    <row r="611" spans="40:48" x14ac:dyDescent="0.3">
      <c r="AN611">
        <f>YEAR(FH[[#This Row],[Fecha]])</f>
        <v>2020</v>
      </c>
      <c r="AO611">
        <f>MONTH(FH[[#This Row],[Fecha]])</f>
        <v>2</v>
      </c>
      <c r="AP611">
        <f>WEEKNUM(FH[[#This Row],[Fecha]],2)</f>
        <v>5</v>
      </c>
      <c r="AQ611" s="25">
        <v>43862</v>
      </c>
      <c r="AR611" t="s">
        <v>148</v>
      </c>
      <c r="AS611" t="s">
        <v>72</v>
      </c>
      <c r="AT611" t="s">
        <v>156</v>
      </c>
      <c r="AU611">
        <v>884</v>
      </c>
      <c r="AV611">
        <v>29212.720000000001</v>
      </c>
    </row>
    <row r="612" spans="40:48" x14ac:dyDescent="0.3">
      <c r="AN612">
        <f>YEAR(FH[[#This Row],[Fecha]])</f>
        <v>2020</v>
      </c>
      <c r="AO612">
        <f>MONTH(FH[[#This Row],[Fecha]])</f>
        <v>3</v>
      </c>
      <c r="AP612">
        <f>WEEKNUM(FH[[#This Row],[Fecha]],2)</f>
        <v>9</v>
      </c>
      <c r="AQ612" s="25">
        <v>43891</v>
      </c>
      <c r="AR612" t="s">
        <v>148</v>
      </c>
      <c r="AS612" t="s">
        <v>72</v>
      </c>
      <c r="AT612" t="s">
        <v>156</v>
      </c>
      <c r="AU612">
        <v>1088</v>
      </c>
      <c r="AV612">
        <v>49416.14</v>
      </c>
    </row>
    <row r="613" spans="40:48" x14ac:dyDescent="0.3">
      <c r="AN613">
        <f>YEAR(FH[[#This Row],[Fecha]])</f>
        <v>2020</v>
      </c>
      <c r="AO613">
        <f>MONTH(FH[[#This Row],[Fecha]])</f>
        <v>4</v>
      </c>
      <c r="AP613">
        <f>WEEKNUM(FH[[#This Row],[Fecha]],2)</f>
        <v>14</v>
      </c>
      <c r="AQ613" s="25">
        <v>43922</v>
      </c>
      <c r="AR613" t="s">
        <v>148</v>
      </c>
      <c r="AS613" t="s">
        <v>72</v>
      </c>
      <c r="AT613" t="s">
        <v>156</v>
      </c>
      <c r="AU613">
        <v>972</v>
      </c>
      <c r="AV613">
        <v>133594.1</v>
      </c>
    </row>
    <row r="614" spans="40:48" x14ac:dyDescent="0.3">
      <c r="AN614">
        <f>YEAR(FH[[#This Row],[Fecha]])</f>
        <v>2020</v>
      </c>
      <c r="AO614">
        <f>MONTH(FH[[#This Row],[Fecha]])</f>
        <v>5</v>
      </c>
      <c r="AP614">
        <f>WEEKNUM(FH[[#This Row],[Fecha]],2)</f>
        <v>18</v>
      </c>
      <c r="AQ614" s="25">
        <v>43952</v>
      </c>
      <c r="AR614" t="s">
        <v>148</v>
      </c>
      <c r="AS614" t="s">
        <v>72</v>
      </c>
      <c r="AT614" t="s">
        <v>156</v>
      </c>
      <c r="AU614">
        <v>725</v>
      </c>
      <c r="AV614">
        <v>13064.5</v>
      </c>
    </row>
    <row r="615" spans="40:48" x14ac:dyDescent="0.3">
      <c r="AN615">
        <f>YEAR(FH[[#This Row],[Fecha]])</f>
        <v>2020</v>
      </c>
      <c r="AO615">
        <f>MONTH(FH[[#This Row],[Fecha]])</f>
        <v>6</v>
      </c>
      <c r="AP615">
        <f>WEEKNUM(FH[[#This Row],[Fecha]],2)</f>
        <v>23</v>
      </c>
      <c r="AQ615" s="25">
        <v>43983</v>
      </c>
      <c r="AR615" t="s">
        <v>148</v>
      </c>
      <c r="AS615" t="s">
        <v>72</v>
      </c>
      <c r="AT615" t="s">
        <v>156</v>
      </c>
      <c r="AU615">
        <v>892</v>
      </c>
      <c r="AV615">
        <v>16073.839999999998</v>
      </c>
    </row>
    <row r="616" spans="40:48" x14ac:dyDescent="0.3">
      <c r="AN616">
        <f>YEAR(FH[[#This Row],[Fecha]])</f>
        <v>2020</v>
      </c>
      <c r="AO616">
        <f>MONTH(FH[[#This Row],[Fecha]])</f>
        <v>7</v>
      </c>
      <c r="AP616">
        <f>WEEKNUM(FH[[#This Row],[Fecha]],2)</f>
        <v>27</v>
      </c>
      <c r="AQ616" s="25">
        <v>44013</v>
      </c>
      <c r="AR616" t="s">
        <v>148</v>
      </c>
      <c r="AS616" t="s">
        <v>72</v>
      </c>
      <c r="AT616" t="s">
        <v>156</v>
      </c>
      <c r="AU616">
        <v>392</v>
      </c>
      <c r="AV616">
        <v>7063.84</v>
      </c>
    </row>
    <row r="617" spans="40:48" x14ac:dyDescent="0.3">
      <c r="AN617">
        <f>YEAR(FH[[#This Row],[Fecha]])</f>
        <v>2020</v>
      </c>
      <c r="AO617">
        <f>MONTH(FH[[#This Row],[Fecha]])</f>
        <v>9</v>
      </c>
      <c r="AP617">
        <f>WEEKNUM(FH[[#This Row],[Fecha]],2)</f>
        <v>36</v>
      </c>
      <c r="AQ617" s="25">
        <v>44075</v>
      </c>
      <c r="AR617" t="s">
        <v>148</v>
      </c>
      <c r="AS617" t="s">
        <v>72</v>
      </c>
      <c r="AT617" t="s">
        <v>156</v>
      </c>
      <c r="AU617">
        <v>769</v>
      </c>
      <c r="AV617">
        <v>13857.65</v>
      </c>
    </row>
    <row r="618" spans="40:48" x14ac:dyDescent="0.3">
      <c r="AN618">
        <f>YEAR(FH[[#This Row],[Fecha]])</f>
        <v>2020</v>
      </c>
      <c r="AO618">
        <f>MONTH(FH[[#This Row],[Fecha]])</f>
        <v>10</v>
      </c>
      <c r="AP618">
        <f>WEEKNUM(FH[[#This Row],[Fecha]],2)</f>
        <v>40</v>
      </c>
      <c r="AQ618" s="25">
        <v>44105</v>
      </c>
      <c r="AR618" t="s">
        <v>148</v>
      </c>
      <c r="AS618" t="s">
        <v>72</v>
      </c>
      <c r="AT618" t="s">
        <v>156</v>
      </c>
      <c r="AU618">
        <v>1105</v>
      </c>
      <c r="AV618">
        <v>19912.41</v>
      </c>
    </row>
    <row r="619" spans="40:48" x14ac:dyDescent="0.3">
      <c r="AN619">
        <f>YEAR(FH[[#This Row],[Fecha]])</f>
        <v>2020</v>
      </c>
      <c r="AO619">
        <f>MONTH(FH[[#This Row],[Fecha]])</f>
        <v>11</v>
      </c>
      <c r="AP619">
        <f>WEEKNUM(FH[[#This Row],[Fecha]],2)</f>
        <v>44</v>
      </c>
      <c r="AQ619" s="25">
        <v>44136</v>
      </c>
      <c r="AR619" t="s">
        <v>148</v>
      </c>
      <c r="AS619" t="s">
        <v>72</v>
      </c>
      <c r="AT619" t="s">
        <v>156</v>
      </c>
      <c r="AU619">
        <v>1070</v>
      </c>
      <c r="AV619">
        <v>19281.830000000002</v>
      </c>
    </row>
    <row r="620" spans="40:48" x14ac:dyDescent="0.3">
      <c r="AN620">
        <f>YEAR(FH[[#This Row],[Fecha]])</f>
        <v>2020</v>
      </c>
      <c r="AO620">
        <f>MONTH(FH[[#This Row],[Fecha]])</f>
        <v>12</v>
      </c>
      <c r="AP620">
        <f>WEEKNUM(FH[[#This Row],[Fecha]],2)</f>
        <v>49</v>
      </c>
      <c r="AQ620" s="25">
        <v>44166</v>
      </c>
      <c r="AR620" t="s">
        <v>148</v>
      </c>
      <c r="AS620" t="s">
        <v>72</v>
      </c>
      <c r="AT620" t="s">
        <v>156</v>
      </c>
      <c r="AU620">
        <v>1384</v>
      </c>
      <c r="AV620">
        <v>24940.730000000003</v>
      </c>
    </row>
    <row r="621" spans="40:48" x14ac:dyDescent="0.3">
      <c r="AN621">
        <f>YEAR(FH[[#This Row],[Fecha]])</f>
        <v>2018</v>
      </c>
      <c r="AO621">
        <f>MONTH(FH[[#This Row],[Fecha]])</f>
        <v>9</v>
      </c>
      <c r="AP621">
        <f>WEEKNUM(FH[[#This Row],[Fecha]],2)</f>
        <v>35</v>
      </c>
      <c r="AQ621" s="25">
        <v>43344</v>
      </c>
      <c r="AR621" t="s">
        <v>148</v>
      </c>
      <c r="AS621" t="s">
        <v>73</v>
      </c>
      <c r="AT621" t="s">
        <v>156</v>
      </c>
      <c r="AU621">
        <v>420</v>
      </c>
      <c r="AV621">
        <v>12268.210000000001</v>
      </c>
    </row>
    <row r="622" spans="40:48" x14ac:dyDescent="0.3">
      <c r="AN622">
        <f>YEAR(FH[[#This Row],[Fecha]])</f>
        <v>2018</v>
      </c>
      <c r="AO622">
        <f>MONTH(FH[[#This Row],[Fecha]])</f>
        <v>10</v>
      </c>
      <c r="AP622">
        <f>WEEKNUM(FH[[#This Row],[Fecha]],2)</f>
        <v>40</v>
      </c>
      <c r="AQ622" s="25">
        <v>43374</v>
      </c>
      <c r="AR622" t="s">
        <v>148</v>
      </c>
      <c r="AS622" t="s">
        <v>73</v>
      </c>
      <c r="AT622" t="s">
        <v>156</v>
      </c>
      <c r="AU622">
        <v>105</v>
      </c>
      <c r="AV622">
        <v>3120.18</v>
      </c>
    </row>
    <row r="623" spans="40:48" x14ac:dyDescent="0.3">
      <c r="AN623">
        <f>YEAR(FH[[#This Row],[Fecha]])</f>
        <v>2018</v>
      </c>
      <c r="AO623">
        <f>MONTH(FH[[#This Row],[Fecha]])</f>
        <v>11</v>
      </c>
      <c r="AP623">
        <f>WEEKNUM(FH[[#This Row],[Fecha]],2)</f>
        <v>44</v>
      </c>
      <c r="AQ623" s="25">
        <v>43405</v>
      </c>
      <c r="AR623" t="s">
        <v>148</v>
      </c>
      <c r="AS623" t="s">
        <v>73</v>
      </c>
      <c r="AT623" t="s">
        <v>156</v>
      </c>
      <c r="AU623">
        <v>873</v>
      </c>
      <c r="AV623">
        <v>26002.460000000003</v>
      </c>
    </row>
    <row r="624" spans="40:48" x14ac:dyDescent="0.3">
      <c r="AN624">
        <f>YEAR(FH[[#This Row],[Fecha]])</f>
        <v>2018</v>
      </c>
      <c r="AO624">
        <f>MONTH(FH[[#This Row],[Fecha]])</f>
        <v>12</v>
      </c>
      <c r="AP624">
        <f>WEEKNUM(FH[[#This Row],[Fecha]],2)</f>
        <v>48</v>
      </c>
      <c r="AQ624" s="25">
        <v>43435</v>
      </c>
      <c r="AR624" t="s">
        <v>148</v>
      </c>
      <c r="AS624" t="s">
        <v>73</v>
      </c>
      <c r="AT624" t="s">
        <v>156</v>
      </c>
      <c r="AU624">
        <v>1416</v>
      </c>
      <c r="AV624">
        <v>42194.37</v>
      </c>
    </row>
    <row r="625" spans="40:48" x14ac:dyDescent="0.3">
      <c r="AN625">
        <f>YEAR(FH[[#This Row],[Fecha]])</f>
        <v>2019</v>
      </c>
      <c r="AO625">
        <f>MONTH(FH[[#This Row],[Fecha]])</f>
        <v>1</v>
      </c>
      <c r="AP625">
        <f>WEEKNUM(FH[[#This Row],[Fecha]],2)</f>
        <v>1</v>
      </c>
      <c r="AQ625" s="25">
        <v>43466</v>
      </c>
      <c r="AR625" t="s">
        <v>148</v>
      </c>
      <c r="AS625" t="s">
        <v>73</v>
      </c>
      <c r="AT625" t="s">
        <v>156</v>
      </c>
      <c r="AU625">
        <v>1151</v>
      </c>
      <c r="AV625">
        <v>34299.360000000001</v>
      </c>
    </row>
    <row r="626" spans="40:48" x14ac:dyDescent="0.3">
      <c r="AN626">
        <f>YEAR(FH[[#This Row],[Fecha]])</f>
        <v>2019</v>
      </c>
      <c r="AO626">
        <f>MONTH(FH[[#This Row],[Fecha]])</f>
        <v>2</v>
      </c>
      <c r="AP626">
        <f>WEEKNUM(FH[[#This Row],[Fecha]],2)</f>
        <v>5</v>
      </c>
      <c r="AQ626" s="25">
        <v>43497</v>
      </c>
      <c r="AR626" t="s">
        <v>148</v>
      </c>
      <c r="AS626" t="s">
        <v>73</v>
      </c>
      <c r="AT626" t="s">
        <v>156</v>
      </c>
      <c r="AU626">
        <v>1119</v>
      </c>
      <c r="AV626">
        <v>33015.33</v>
      </c>
    </row>
    <row r="627" spans="40:48" x14ac:dyDescent="0.3">
      <c r="AN627">
        <f>YEAR(FH[[#This Row],[Fecha]])</f>
        <v>2019</v>
      </c>
      <c r="AO627">
        <f>MONTH(FH[[#This Row],[Fecha]])</f>
        <v>3</v>
      </c>
      <c r="AP627">
        <f>WEEKNUM(FH[[#This Row],[Fecha]],2)</f>
        <v>9</v>
      </c>
      <c r="AQ627" s="25">
        <v>43525</v>
      </c>
      <c r="AR627" t="s">
        <v>148</v>
      </c>
      <c r="AS627" t="s">
        <v>73</v>
      </c>
      <c r="AT627" t="s">
        <v>156</v>
      </c>
      <c r="AU627">
        <v>1122</v>
      </c>
      <c r="AV627">
        <v>32823.130000000005</v>
      </c>
    </row>
    <row r="628" spans="40:48" x14ac:dyDescent="0.3">
      <c r="AN628">
        <f>YEAR(FH[[#This Row],[Fecha]])</f>
        <v>2019</v>
      </c>
      <c r="AO628">
        <f>MONTH(FH[[#This Row],[Fecha]])</f>
        <v>4</v>
      </c>
      <c r="AP628">
        <f>WEEKNUM(FH[[#This Row],[Fecha]],2)</f>
        <v>14</v>
      </c>
      <c r="AQ628" s="25">
        <v>43556</v>
      </c>
      <c r="AR628" t="s">
        <v>148</v>
      </c>
      <c r="AS628" t="s">
        <v>73</v>
      </c>
      <c r="AT628" t="s">
        <v>156</v>
      </c>
      <c r="AU628">
        <v>1373</v>
      </c>
      <c r="AV628">
        <v>40123.009999999995</v>
      </c>
    </row>
    <row r="629" spans="40:48" x14ac:dyDescent="0.3">
      <c r="AN629">
        <f>YEAR(FH[[#This Row],[Fecha]])</f>
        <v>2019</v>
      </c>
      <c r="AO629">
        <f>MONTH(FH[[#This Row],[Fecha]])</f>
        <v>5</v>
      </c>
      <c r="AP629">
        <f>WEEKNUM(FH[[#This Row],[Fecha]],2)</f>
        <v>18</v>
      </c>
      <c r="AQ629" s="25">
        <v>43586</v>
      </c>
      <c r="AR629" t="s">
        <v>148</v>
      </c>
      <c r="AS629" t="s">
        <v>73</v>
      </c>
      <c r="AT629" t="s">
        <v>156</v>
      </c>
      <c r="AU629">
        <v>1064</v>
      </c>
      <c r="AV629">
        <v>31075.46</v>
      </c>
    </row>
    <row r="630" spans="40:48" x14ac:dyDescent="0.3">
      <c r="AN630">
        <f>YEAR(FH[[#This Row],[Fecha]])</f>
        <v>2019</v>
      </c>
      <c r="AO630">
        <f>MONTH(FH[[#This Row],[Fecha]])</f>
        <v>6</v>
      </c>
      <c r="AP630">
        <f>WEEKNUM(FH[[#This Row],[Fecha]],2)</f>
        <v>22</v>
      </c>
      <c r="AQ630" s="25">
        <v>43617</v>
      </c>
      <c r="AR630" t="s">
        <v>148</v>
      </c>
      <c r="AS630" t="s">
        <v>73</v>
      </c>
      <c r="AT630" t="s">
        <v>156</v>
      </c>
      <c r="AU630">
        <v>1004</v>
      </c>
      <c r="AV630">
        <v>29318.959999999999</v>
      </c>
    </row>
    <row r="631" spans="40:48" x14ac:dyDescent="0.3">
      <c r="AN631">
        <f>YEAR(FH[[#This Row],[Fecha]])</f>
        <v>2019</v>
      </c>
      <c r="AO631">
        <f>MONTH(FH[[#This Row],[Fecha]])</f>
        <v>7</v>
      </c>
      <c r="AP631">
        <f>WEEKNUM(FH[[#This Row],[Fecha]],2)</f>
        <v>27</v>
      </c>
      <c r="AQ631" s="25">
        <v>43647</v>
      </c>
      <c r="AR631" t="s">
        <v>148</v>
      </c>
      <c r="AS631" t="s">
        <v>73</v>
      </c>
      <c r="AT631" t="s">
        <v>156</v>
      </c>
      <c r="AU631">
        <v>988</v>
      </c>
      <c r="AV631">
        <v>28870.449999999997</v>
      </c>
    </row>
    <row r="632" spans="40:48" x14ac:dyDescent="0.3">
      <c r="AN632">
        <f>YEAR(FH[[#This Row],[Fecha]])</f>
        <v>2019</v>
      </c>
      <c r="AO632">
        <f>MONTH(FH[[#This Row],[Fecha]])</f>
        <v>8</v>
      </c>
      <c r="AP632">
        <f>WEEKNUM(FH[[#This Row],[Fecha]],2)</f>
        <v>31</v>
      </c>
      <c r="AQ632" s="25">
        <v>43678</v>
      </c>
      <c r="AR632" t="s">
        <v>148</v>
      </c>
      <c r="AS632" t="s">
        <v>73</v>
      </c>
      <c r="AT632" t="s">
        <v>156</v>
      </c>
      <c r="AU632">
        <v>1184</v>
      </c>
      <c r="AV632">
        <v>34584.800000000003</v>
      </c>
    </row>
    <row r="633" spans="40:48" x14ac:dyDescent="0.3">
      <c r="AN633">
        <f>YEAR(FH[[#This Row],[Fecha]])</f>
        <v>2019</v>
      </c>
      <c r="AO633">
        <f>MONTH(FH[[#This Row],[Fecha]])</f>
        <v>9</v>
      </c>
      <c r="AP633">
        <f>WEEKNUM(FH[[#This Row],[Fecha]],2)</f>
        <v>35</v>
      </c>
      <c r="AQ633" s="25">
        <v>43709</v>
      </c>
      <c r="AR633" t="s">
        <v>148</v>
      </c>
      <c r="AS633" t="s">
        <v>73</v>
      </c>
      <c r="AT633" t="s">
        <v>156</v>
      </c>
      <c r="AU633">
        <v>895</v>
      </c>
      <c r="AV633">
        <v>26138.799999999999</v>
      </c>
    </row>
    <row r="634" spans="40:48" x14ac:dyDescent="0.3">
      <c r="AN634">
        <f>YEAR(FH[[#This Row],[Fecha]])</f>
        <v>2019</v>
      </c>
      <c r="AO634">
        <f>MONTH(FH[[#This Row],[Fecha]])</f>
        <v>10</v>
      </c>
      <c r="AP634">
        <f>WEEKNUM(FH[[#This Row],[Fecha]],2)</f>
        <v>40</v>
      </c>
      <c r="AQ634" s="25">
        <v>43739</v>
      </c>
      <c r="AR634" t="s">
        <v>148</v>
      </c>
      <c r="AS634" t="s">
        <v>73</v>
      </c>
      <c r="AT634" t="s">
        <v>156</v>
      </c>
      <c r="AU634">
        <v>927</v>
      </c>
      <c r="AV634">
        <v>22255.129999999997</v>
      </c>
    </row>
    <row r="635" spans="40:48" x14ac:dyDescent="0.3">
      <c r="AN635">
        <f>YEAR(FH[[#This Row],[Fecha]])</f>
        <v>2019</v>
      </c>
      <c r="AO635">
        <f>MONTH(FH[[#This Row],[Fecha]])</f>
        <v>11</v>
      </c>
      <c r="AP635">
        <f>WEEKNUM(FH[[#This Row],[Fecha]],2)</f>
        <v>44</v>
      </c>
      <c r="AQ635" s="25">
        <v>43770</v>
      </c>
      <c r="AR635" t="s">
        <v>148</v>
      </c>
      <c r="AS635" t="s">
        <v>73</v>
      </c>
      <c r="AT635" t="s">
        <v>156</v>
      </c>
      <c r="AU635">
        <v>161</v>
      </c>
      <c r="AV635">
        <v>3423.84</v>
      </c>
    </row>
    <row r="636" spans="40:48" x14ac:dyDescent="0.3">
      <c r="AN636">
        <f>YEAR(FH[[#This Row],[Fecha]])</f>
        <v>2019</v>
      </c>
      <c r="AO636">
        <f>MONTH(FH[[#This Row],[Fecha]])</f>
        <v>12</v>
      </c>
      <c r="AP636">
        <f>WEEKNUM(FH[[#This Row],[Fecha]],2)</f>
        <v>48</v>
      </c>
      <c r="AQ636" s="25">
        <v>43800</v>
      </c>
      <c r="AR636" t="s">
        <v>148</v>
      </c>
      <c r="AS636" t="s">
        <v>73</v>
      </c>
      <c r="AT636" t="s">
        <v>156</v>
      </c>
      <c r="AU636">
        <v>761</v>
      </c>
      <c r="AV636">
        <v>18542.05</v>
      </c>
    </row>
    <row r="637" spans="40:48" x14ac:dyDescent="0.3">
      <c r="AN637">
        <f>YEAR(FH[[#This Row],[Fecha]])</f>
        <v>2020</v>
      </c>
      <c r="AO637">
        <f>MONTH(FH[[#This Row],[Fecha]])</f>
        <v>1</v>
      </c>
      <c r="AP637">
        <f>WEEKNUM(FH[[#This Row],[Fecha]],2)</f>
        <v>1</v>
      </c>
      <c r="AQ637" s="25">
        <v>43831</v>
      </c>
      <c r="AR637" t="s">
        <v>148</v>
      </c>
      <c r="AS637" t="s">
        <v>73</v>
      </c>
      <c r="AT637" t="s">
        <v>156</v>
      </c>
      <c r="AU637">
        <v>835</v>
      </c>
      <c r="AV637">
        <v>23400.479999999996</v>
      </c>
    </row>
    <row r="638" spans="40:48" x14ac:dyDescent="0.3">
      <c r="AN638">
        <f>YEAR(FH[[#This Row],[Fecha]])</f>
        <v>2020</v>
      </c>
      <c r="AO638">
        <f>MONTH(FH[[#This Row],[Fecha]])</f>
        <v>2</v>
      </c>
      <c r="AP638">
        <f>WEEKNUM(FH[[#This Row],[Fecha]],2)</f>
        <v>5</v>
      </c>
      <c r="AQ638" s="25">
        <v>43862</v>
      </c>
      <c r="AR638" t="s">
        <v>148</v>
      </c>
      <c r="AS638" t="s">
        <v>73</v>
      </c>
      <c r="AT638" t="s">
        <v>156</v>
      </c>
      <c r="AU638">
        <v>816</v>
      </c>
      <c r="AV638">
        <v>27028.100000000002</v>
      </c>
    </row>
    <row r="639" spans="40:48" x14ac:dyDescent="0.3">
      <c r="AN639">
        <f>YEAR(FH[[#This Row],[Fecha]])</f>
        <v>2020</v>
      </c>
      <c r="AO639">
        <f>MONTH(FH[[#This Row],[Fecha]])</f>
        <v>3</v>
      </c>
      <c r="AP639">
        <f>WEEKNUM(FH[[#This Row],[Fecha]],2)</f>
        <v>9</v>
      </c>
      <c r="AQ639" s="25">
        <v>43891</v>
      </c>
      <c r="AR639" t="s">
        <v>148</v>
      </c>
      <c r="AS639" t="s">
        <v>73</v>
      </c>
      <c r="AT639" t="s">
        <v>156</v>
      </c>
      <c r="AU639">
        <v>1019</v>
      </c>
      <c r="AV639">
        <v>46566.329999999994</v>
      </c>
    </row>
    <row r="640" spans="40:48" x14ac:dyDescent="0.3">
      <c r="AN640">
        <f>YEAR(FH[[#This Row],[Fecha]])</f>
        <v>2020</v>
      </c>
      <c r="AO640">
        <f>MONTH(FH[[#This Row],[Fecha]])</f>
        <v>4</v>
      </c>
      <c r="AP640">
        <f>WEEKNUM(FH[[#This Row],[Fecha]],2)</f>
        <v>14</v>
      </c>
      <c r="AQ640" s="25">
        <v>43922</v>
      </c>
      <c r="AR640" t="s">
        <v>148</v>
      </c>
      <c r="AS640" t="s">
        <v>73</v>
      </c>
      <c r="AT640" t="s">
        <v>156</v>
      </c>
      <c r="AU640">
        <v>786</v>
      </c>
      <c r="AV640">
        <v>27862.57</v>
      </c>
    </row>
    <row r="641" spans="40:48" x14ac:dyDescent="0.3">
      <c r="AN641">
        <f>YEAR(FH[[#This Row],[Fecha]])</f>
        <v>2020</v>
      </c>
      <c r="AO641">
        <f>MONTH(FH[[#This Row],[Fecha]])</f>
        <v>5</v>
      </c>
      <c r="AP641">
        <f>WEEKNUM(FH[[#This Row],[Fecha]],2)</f>
        <v>18</v>
      </c>
      <c r="AQ641" s="25">
        <v>43952</v>
      </c>
      <c r="AR641" t="s">
        <v>148</v>
      </c>
      <c r="AS641" t="s">
        <v>73</v>
      </c>
      <c r="AT641" t="s">
        <v>156</v>
      </c>
      <c r="AU641">
        <v>712</v>
      </c>
      <c r="AV641">
        <v>12830.240000000002</v>
      </c>
    </row>
    <row r="642" spans="40:48" x14ac:dyDescent="0.3">
      <c r="AN642">
        <f>YEAR(FH[[#This Row],[Fecha]])</f>
        <v>2020</v>
      </c>
      <c r="AO642">
        <f>MONTH(FH[[#This Row],[Fecha]])</f>
        <v>6</v>
      </c>
      <c r="AP642">
        <f>WEEKNUM(FH[[#This Row],[Fecha]],2)</f>
        <v>23</v>
      </c>
      <c r="AQ642" s="25">
        <v>43983</v>
      </c>
      <c r="AR642" t="s">
        <v>148</v>
      </c>
      <c r="AS642" t="s">
        <v>73</v>
      </c>
      <c r="AT642" t="s">
        <v>156</v>
      </c>
      <c r="AU642">
        <v>929</v>
      </c>
      <c r="AV642">
        <v>16740.580000000002</v>
      </c>
    </row>
    <row r="643" spans="40:48" x14ac:dyDescent="0.3">
      <c r="AN643">
        <f>YEAR(FH[[#This Row],[Fecha]])</f>
        <v>2020</v>
      </c>
      <c r="AO643">
        <f>MONTH(FH[[#This Row],[Fecha]])</f>
        <v>7</v>
      </c>
      <c r="AP643">
        <f>WEEKNUM(FH[[#This Row],[Fecha]],2)</f>
        <v>27</v>
      </c>
      <c r="AQ643" s="25">
        <v>44013</v>
      </c>
      <c r="AR643" t="s">
        <v>148</v>
      </c>
      <c r="AS643" t="s">
        <v>73</v>
      </c>
      <c r="AT643" t="s">
        <v>156</v>
      </c>
      <c r="AU643">
        <v>689</v>
      </c>
      <c r="AV643">
        <v>12415.779999999999</v>
      </c>
    </row>
    <row r="644" spans="40:48" x14ac:dyDescent="0.3">
      <c r="AN644">
        <f>YEAR(FH[[#This Row],[Fecha]])</f>
        <v>2020</v>
      </c>
      <c r="AO644">
        <f>MONTH(FH[[#This Row],[Fecha]])</f>
        <v>8</v>
      </c>
      <c r="AP644">
        <f>WEEKNUM(FH[[#This Row],[Fecha]],2)</f>
        <v>31</v>
      </c>
      <c r="AQ644" s="25">
        <v>44044</v>
      </c>
      <c r="AR644" t="s">
        <v>148</v>
      </c>
      <c r="AS644" t="s">
        <v>73</v>
      </c>
      <c r="AT644" t="s">
        <v>156</v>
      </c>
      <c r="AU644">
        <v>463</v>
      </c>
      <c r="AV644">
        <v>8343.3799999999992</v>
      </c>
    </row>
    <row r="645" spans="40:48" x14ac:dyDescent="0.3">
      <c r="AN645">
        <f>YEAR(FH[[#This Row],[Fecha]])</f>
        <v>2020</v>
      </c>
      <c r="AO645">
        <f>MONTH(FH[[#This Row],[Fecha]])</f>
        <v>9</v>
      </c>
      <c r="AP645">
        <f>WEEKNUM(FH[[#This Row],[Fecha]],2)</f>
        <v>36</v>
      </c>
      <c r="AQ645" s="25">
        <v>44075</v>
      </c>
      <c r="AR645" t="s">
        <v>148</v>
      </c>
      <c r="AS645" t="s">
        <v>73</v>
      </c>
      <c r="AT645" t="s">
        <v>156</v>
      </c>
      <c r="AU645">
        <v>626</v>
      </c>
      <c r="AV645">
        <v>11280.73</v>
      </c>
    </row>
    <row r="646" spans="40:48" x14ac:dyDescent="0.3">
      <c r="AN646">
        <f>YEAR(FH[[#This Row],[Fecha]])</f>
        <v>2020</v>
      </c>
      <c r="AO646">
        <f>MONTH(FH[[#This Row],[Fecha]])</f>
        <v>10</v>
      </c>
      <c r="AP646">
        <f>WEEKNUM(FH[[#This Row],[Fecha]],2)</f>
        <v>40</v>
      </c>
      <c r="AQ646" s="25">
        <v>44105</v>
      </c>
      <c r="AR646" t="s">
        <v>148</v>
      </c>
      <c r="AS646" t="s">
        <v>73</v>
      </c>
      <c r="AT646" t="s">
        <v>156</v>
      </c>
      <c r="AU646">
        <v>468</v>
      </c>
      <c r="AV646">
        <v>8433.5</v>
      </c>
    </row>
    <row r="647" spans="40:48" x14ac:dyDescent="0.3">
      <c r="AN647">
        <f>YEAR(FH[[#This Row],[Fecha]])</f>
        <v>2020</v>
      </c>
      <c r="AO647">
        <f>MONTH(FH[[#This Row],[Fecha]])</f>
        <v>11</v>
      </c>
      <c r="AP647">
        <f>WEEKNUM(FH[[#This Row],[Fecha]],2)</f>
        <v>44</v>
      </c>
      <c r="AQ647" s="25">
        <v>44136</v>
      </c>
      <c r="AR647" t="s">
        <v>148</v>
      </c>
      <c r="AS647" t="s">
        <v>73</v>
      </c>
      <c r="AT647" t="s">
        <v>156</v>
      </c>
      <c r="AU647">
        <v>9</v>
      </c>
      <c r="AV647">
        <v>162.19</v>
      </c>
    </row>
    <row r="648" spans="40:48" x14ac:dyDescent="0.3">
      <c r="AN648">
        <f>YEAR(FH[[#This Row],[Fecha]])</f>
        <v>2020</v>
      </c>
      <c r="AO648">
        <f>MONTH(FH[[#This Row],[Fecha]])</f>
        <v>12</v>
      </c>
      <c r="AP648">
        <f>WEEKNUM(FH[[#This Row],[Fecha]],2)</f>
        <v>49</v>
      </c>
      <c r="AQ648" s="25">
        <v>44166</v>
      </c>
      <c r="AR648" t="s">
        <v>148</v>
      </c>
      <c r="AS648" t="s">
        <v>73</v>
      </c>
      <c r="AT648" t="s">
        <v>156</v>
      </c>
      <c r="AU648">
        <v>1041</v>
      </c>
      <c r="AV648">
        <v>18759.599999999999</v>
      </c>
    </row>
    <row r="649" spans="40:48" x14ac:dyDescent="0.3">
      <c r="AN649">
        <f>YEAR(FH[[#This Row],[Fecha]])</f>
        <v>2018</v>
      </c>
      <c r="AO649">
        <f>MONTH(FH[[#This Row],[Fecha]])</f>
        <v>9</v>
      </c>
      <c r="AP649">
        <f>WEEKNUM(FH[[#This Row],[Fecha]],2)</f>
        <v>35</v>
      </c>
      <c r="AQ649" s="25">
        <v>43344</v>
      </c>
      <c r="AR649" t="s">
        <v>148</v>
      </c>
      <c r="AS649" t="s">
        <v>75</v>
      </c>
      <c r="AT649" t="s">
        <v>156</v>
      </c>
      <c r="AU649">
        <v>756</v>
      </c>
      <c r="AV649">
        <v>22109.1</v>
      </c>
    </row>
    <row r="650" spans="40:48" x14ac:dyDescent="0.3">
      <c r="AN650">
        <f>YEAR(FH[[#This Row],[Fecha]])</f>
        <v>2018</v>
      </c>
      <c r="AO650">
        <f>MONTH(FH[[#This Row],[Fecha]])</f>
        <v>10</v>
      </c>
      <c r="AP650">
        <f>WEEKNUM(FH[[#This Row],[Fecha]],2)</f>
        <v>40</v>
      </c>
      <c r="AQ650" s="25">
        <v>43374</v>
      </c>
      <c r="AR650" t="s">
        <v>148</v>
      </c>
      <c r="AS650" t="s">
        <v>75</v>
      </c>
      <c r="AT650" t="s">
        <v>156</v>
      </c>
      <c r="AU650">
        <v>907</v>
      </c>
      <c r="AV650">
        <v>26849.39</v>
      </c>
    </row>
    <row r="651" spans="40:48" x14ac:dyDescent="0.3">
      <c r="AN651">
        <f>YEAR(FH[[#This Row],[Fecha]])</f>
        <v>2018</v>
      </c>
      <c r="AO651">
        <f>MONTH(FH[[#This Row],[Fecha]])</f>
        <v>11</v>
      </c>
      <c r="AP651">
        <f>WEEKNUM(FH[[#This Row],[Fecha]],2)</f>
        <v>44</v>
      </c>
      <c r="AQ651" s="25">
        <v>43405</v>
      </c>
      <c r="AR651" t="s">
        <v>148</v>
      </c>
      <c r="AS651" t="s">
        <v>75</v>
      </c>
      <c r="AT651" t="s">
        <v>156</v>
      </c>
      <c r="AU651">
        <v>692</v>
      </c>
      <c r="AV651">
        <v>20611.3</v>
      </c>
    </row>
    <row r="652" spans="40:48" x14ac:dyDescent="0.3">
      <c r="AN652">
        <f>YEAR(FH[[#This Row],[Fecha]])</f>
        <v>2018</v>
      </c>
      <c r="AO652">
        <f>MONTH(FH[[#This Row],[Fecha]])</f>
        <v>12</v>
      </c>
      <c r="AP652">
        <f>WEEKNUM(FH[[#This Row],[Fecha]],2)</f>
        <v>48</v>
      </c>
      <c r="AQ652" s="25">
        <v>43435</v>
      </c>
      <c r="AR652" t="s">
        <v>148</v>
      </c>
      <c r="AS652" t="s">
        <v>75</v>
      </c>
      <c r="AT652" t="s">
        <v>156</v>
      </c>
      <c r="AU652">
        <v>848</v>
      </c>
      <c r="AV652">
        <v>25268.94</v>
      </c>
    </row>
    <row r="653" spans="40:48" x14ac:dyDescent="0.3">
      <c r="AN653">
        <f>YEAR(FH[[#This Row],[Fecha]])</f>
        <v>2019</v>
      </c>
      <c r="AO653">
        <f>MONTH(FH[[#This Row],[Fecha]])</f>
        <v>1</v>
      </c>
      <c r="AP653">
        <f>WEEKNUM(FH[[#This Row],[Fecha]],2)</f>
        <v>1</v>
      </c>
      <c r="AQ653" s="25">
        <v>43466</v>
      </c>
      <c r="AR653" t="s">
        <v>148</v>
      </c>
      <c r="AS653" t="s">
        <v>75</v>
      </c>
      <c r="AT653" t="s">
        <v>156</v>
      </c>
      <c r="AU653">
        <v>653</v>
      </c>
      <c r="AV653">
        <v>19459.16</v>
      </c>
    </row>
    <row r="654" spans="40:48" x14ac:dyDescent="0.3">
      <c r="AN654">
        <f>YEAR(FH[[#This Row],[Fecha]])</f>
        <v>2019</v>
      </c>
      <c r="AO654">
        <f>MONTH(FH[[#This Row],[Fecha]])</f>
        <v>2</v>
      </c>
      <c r="AP654">
        <f>WEEKNUM(FH[[#This Row],[Fecha]],2)</f>
        <v>5</v>
      </c>
      <c r="AQ654" s="25">
        <v>43497</v>
      </c>
      <c r="AR654" t="s">
        <v>148</v>
      </c>
      <c r="AS654" t="s">
        <v>75</v>
      </c>
      <c r="AT654" t="s">
        <v>156</v>
      </c>
      <c r="AU654">
        <v>617</v>
      </c>
      <c r="AV654">
        <v>18204.149999999998</v>
      </c>
    </row>
    <row r="655" spans="40:48" x14ac:dyDescent="0.3">
      <c r="AN655">
        <f>YEAR(FH[[#This Row],[Fecha]])</f>
        <v>2019</v>
      </c>
      <c r="AO655">
        <f>MONTH(FH[[#This Row],[Fecha]])</f>
        <v>3</v>
      </c>
      <c r="AP655">
        <f>WEEKNUM(FH[[#This Row],[Fecha]],2)</f>
        <v>9</v>
      </c>
      <c r="AQ655" s="25">
        <v>43525</v>
      </c>
      <c r="AR655" t="s">
        <v>148</v>
      </c>
      <c r="AS655" t="s">
        <v>75</v>
      </c>
      <c r="AT655" t="s">
        <v>156</v>
      </c>
      <c r="AU655">
        <v>556</v>
      </c>
      <c r="AV655">
        <v>16265.73</v>
      </c>
    </row>
    <row r="656" spans="40:48" x14ac:dyDescent="0.3">
      <c r="AN656">
        <f>YEAR(FH[[#This Row],[Fecha]])</f>
        <v>2019</v>
      </c>
      <c r="AO656">
        <f>MONTH(FH[[#This Row],[Fecha]])</f>
        <v>4</v>
      </c>
      <c r="AP656">
        <f>WEEKNUM(FH[[#This Row],[Fecha]],2)</f>
        <v>14</v>
      </c>
      <c r="AQ656" s="25">
        <v>43556</v>
      </c>
      <c r="AR656" t="s">
        <v>148</v>
      </c>
      <c r="AS656" t="s">
        <v>75</v>
      </c>
      <c r="AT656" t="s">
        <v>156</v>
      </c>
      <c r="AU656">
        <v>399</v>
      </c>
      <c r="AV656">
        <v>11661.92</v>
      </c>
    </row>
    <row r="657" spans="40:48" x14ac:dyDescent="0.3">
      <c r="AN657">
        <f>YEAR(FH[[#This Row],[Fecha]])</f>
        <v>2019</v>
      </c>
      <c r="AO657">
        <f>MONTH(FH[[#This Row],[Fecha]])</f>
        <v>6</v>
      </c>
      <c r="AP657">
        <f>WEEKNUM(FH[[#This Row],[Fecha]],2)</f>
        <v>22</v>
      </c>
      <c r="AQ657" s="25">
        <v>43617</v>
      </c>
      <c r="AR657" t="s">
        <v>148</v>
      </c>
      <c r="AS657" t="s">
        <v>75</v>
      </c>
      <c r="AT657" t="s">
        <v>156</v>
      </c>
      <c r="AU657">
        <v>373</v>
      </c>
      <c r="AV657">
        <v>10892.22</v>
      </c>
    </row>
    <row r="658" spans="40:48" x14ac:dyDescent="0.3">
      <c r="AN658">
        <f>YEAR(FH[[#This Row],[Fecha]])</f>
        <v>2019</v>
      </c>
      <c r="AO658">
        <f>MONTH(FH[[#This Row],[Fecha]])</f>
        <v>7</v>
      </c>
      <c r="AP658">
        <f>WEEKNUM(FH[[#This Row],[Fecha]],2)</f>
        <v>27</v>
      </c>
      <c r="AQ658" s="25">
        <v>43647</v>
      </c>
      <c r="AR658" t="s">
        <v>148</v>
      </c>
      <c r="AS658" t="s">
        <v>75</v>
      </c>
      <c r="AT658" t="s">
        <v>156</v>
      </c>
      <c r="AU658">
        <v>1093</v>
      </c>
      <c r="AV658">
        <v>31939</v>
      </c>
    </row>
    <row r="659" spans="40:48" x14ac:dyDescent="0.3">
      <c r="AN659">
        <f>YEAR(FH[[#This Row],[Fecha]])</f>
        <v>2019</v>
      </c>
      <c r="AO659">
        <f>MONTH(FH[[#This Row],[Fecha]])</f>
        <v>8</v>
      </c>
      <c r="AP659">
        <f>WEEKNUM(FH[[#This Row],[Fecha]],2)</f>
        <v>31</v>
      </c>
      <c r="AQ659" s="25">
        <v>43678</v>
      </c>
      <c r="AR659" t="s">
        <v>148</v>
      </c>
      <c r="AS659" t="s">
        <v>75</v>
      </c>
      <c r="AT659" t="s">
        <v>156</v>
      </c>
      <c r="AU659">
        <v>1424</v>
      </c>
      <c r="AV659">
        <v>41595.19</v>
      </c>
    </row>
    <row r="660" spans="40:48" x14ac:dyDescent="0.3">
      <c r="AN660">
        <f>YEAR(FH[[#This Row],[Fecha]])</f>
        <v>2019</v>
      </c>
      <c r="AO660">
        <f>MONTH(FH[[#This Row],[Fecha]])</f>
        <v>9</v>
      </c>
      <c r="AP660">
        <f>WEEKNUM(FH[[#This Row],[Fecha]],2)</f>
        <v>35</v>
      </c>
      <c r="AQ660" s="25">
        <v>43709</v>
      </c>
      <c r="AR660" t="s">
        <v>148</v>
      </c>
      <c r="AS660" t="s">
        <v>75</v>
      </c>
      <c r="AT660" t="s">
        <v>156</v>
      </c>
      <c r="AU660">
        <v>1118</v>
      </c>
      <c r="AV660">
        <v>32651.64</v>
      </c>
    </row>
    <row r="661" spans="40:48" x14ac:dyDescent="0.3">
      <c r="AN661">
        <f>YEAR(FH[[#This Row],[Fecha]])</f>
        <v>2019</v>
      </c>
      <c r="AO661">
        <f>MONTH(FH[[#This Row],[Fecha]])</f>
        <v>10</v>
      </c>
      <c r="AP661">
        <f>WEEKNUM(FH[[#This Row],[Fecha]],2)</f>
        <v>40</v>
      </c>
      <c r="AQ661" s="25">
        <v>43739</v>
      </c>
      <c r="AR661" t="s">
        <v>148</v>
      </c>
      <c r="AS661" t="s">
        <v>75</v>
      </c>
      <c r="AT661" t="s">
        <v>156</v>
      </c>
      <c r="AU661">
        <v>1322</v>
      </c>
      <c r="AV661">
        <v>31017.32</v>
      </c>
    </row>
    <row r="662" spans="40:48" x14ac:dyDescent="0.3">
      <c r="AN662">
        <f>YEAR(FH[[#This Row],[Fecha]])</f>
        <v>2019</v>
      </c>
      <c r="AO662">
        <f>MONTH(FH[[#This Row],[Fecha]])</f>
        <v>11</v>
      </c>
      <c r="AP662">
        <f>WEEKNUM(FH[[#This Row],[Fecha]],2)</f>
        <v>44</v>
      </c>
      <c r="AQ662" s="25">
        <v>43770</v>
      </c>
      <c r="AR662" t="s">
        <v>148</v>
      </c>
      <c r="AS662" t="s">
        <v>75</v>
      </c>
      <c r="AT662" t="s">
        <v>156</v>
      </c>
      <c r="AU662">
        <v>1051</v>
      </c>
      <c r="AV662">
        <v>22350.6</v>
      </c>
    </row>
    <row r="663" spans="40:48" x14ac:dyDescent="0.3">
      <c r="AN663">
        <f>YEAR(FH[[#This Row],[Fecha]])</f>
        <v>2019</v>
      </c>
      <c r="AO663">
        <f>MONTH(FH[[#This Row],[Fecha]])</f>
        <v>12</v>
      </c>
      <c r="AP663">
        <f>WEEKNUM(FH[[#This Row],[Fecha]],2)</f>
        <v>48</v>
      </c>
      <c r="AQ663" s="25">
        <v>43800</v>
      </c>
      <c r="AR663" t="s">
        <v>148</v>
      </c>
      <c r="AS663" t="s">
        <v>75</v>
      </c>
      <c r="AT663" t="s">
        <v>156</v>
      </c>
      <c r="AU663">
        <v>1079</v>
      </c>
      <c r="AV663">
        <v>26156.68</v>
      </c>
    </row>
    <row r="664" spans="40:48" x14ac:dyDescent="0.3">
      <c r="AN664">
        <f>YEAR(FH[[#This Row],[Fecha]])</f>
        <v>2020</v>
      </c>
      <c r="AO664">
        <f>MONTH(FH[[#This Row],[Fecha]])</f>
        <v>1</v>
      </c>
      <c r="AP664">
        <f>WEEKNUM(FH[[#This Row],[Fecha]],2)</f>
        <v>1</v>
      </c>
      <c r="AQ664" s="25">
        <v>43831</v>
      </c>
      <c r="AR664" t="s">
        <v>148</v>
      </c>
      <c r="AS664" t="s">
        <v>75</v>
      </c>
      <c r="AT664" t="s">
        <v>156</v>
      </c>
      <c r="AU664">
        <v>997</v>
      </c>
      <c r="AV664">
        <v>27923.579999999998</v>
      </c>
    </row>
    <row r="665" spans="40:48" x14ac:dyDescent="0.3">
      <c r="AN665">
        <f>YEAR(FH[[#This Row],[Fecha]])</f>
        <v>2020</v>
      </c>
      <c r="AO665">
        <f>MONTH(FH[[#This Row],[Fecha]])</f>
        <v>2</v>
      </c>
      <c r="AP665">
        <f>WEEKNUM(FH[[#This Row],[Fecha]],2)</f>
        <v>5</v>
      </c>
      <c r="AQ665" s="25">
        <v>43862</v>
      </c>
      <c r="AR665" t="s">
        <v>148</v>
      </c>
      <c r="AS665" t="s">
        <v>75</v>
      </c>
      <c r="AT665" t="s">
        <v>156</v>
      </c>
      <c r="AU665">
        <v>978</v>
      </c>
      <c r="AV665">
        <v>32333.46</v>
      </c>
    </row>
    <row r="666" spans="40:48" x14ac:dyDescent="0.3">
      <c r="AN666">
        <f>YEAR(FH[[#This Row],[Fecha]])</f>
        <v>2020</v>
      </c>
      <c r="AO666">
        <f>MONTH(FH[[#This Row],[Fecha]])</f>
        <v>3</v>
      </c>
      <c r="AP666">
        <f>WEEKNUM(FH[[#This Row],[Fecha]],2)</f>
        <v>9</v>
      </c>
      <c r="AQ666" s="25">
        <v>43891</v>
      </c>
      <c r="AR666" t="s">
        <v>148</v>
      </c>
      <c r="AS666" t="s">
        <v>75</v>
      </c>
      <c r="AT666" t="s">
        <v>156</v>
      </c>
      <c r="AU666">
        <v>1223</v>
      </c>
      <c r="AV666">
        <v>56028.160000000003</v>
      </c>
    </row>
    <row r="667" spans="40:48" x14ac:dyDescent="0.3">
      <c r="AN667">
        <f>YEAR(FH[[#This Row],[Fecha]])</f>
        <v>2020</v>
      </c>
      <c r="AO667">
        <f>MONTH(FH[[#This Row],[Fecha]])</f>
        <v>4</v>
      </c>
      <c r="AP667">
        <f>WEEKNUM(FH[[#This Row],[Fecha]],2)</f>
        <v>14</v>
      </c>
      <c r="AQ667" s="25">
        <v>43922</v>
      </c>
      <c r="AR667" t="s">
        <v>148</v>
      </c>
      <c r="AS667" t="s">
        <v>75</v>
      </c>
      <c r="AT667" t="s">
        <v>156</v>
      </c>
      <c r="AU667">
        <v>991</v>
      </c>
      <c r="AV667">
        <v>34902.949999999997</v>
      </c>
    </row>
    <row r="668" spans="40:48" x14ac:dyDescent="0.3">
      <c r="AN668">
        <f>YEAR(FH[[#This Row],[Fecha]])</f>
        <v>2020</v>
      </c>
      <c r="AO668">
        <f>MONTH(FH[[#This Row],[Fecha]])</f>
        <v>5</v>
      </c>
      <c r="AP668">
        <f>WEEKNUM(FH[[#This Row],[Fecha]],2)</f>
        <v>18</v>
      </c>
      <c r="AQ668" s="25">
        <v>43952</v>
      </c>
      <c r="AR668" t="s">
        <v>148</v>
      </c>
      <c r="AS668" t="s">
        <v>75</v>
      </c>
      <c r="AT668" t="s">
        <v>156</v>
      </c>
      <c r="AU668">
        <v>953</v>
      </c>
      <c r="AV668">
        <v>17173.059999999998</v>
      </c>
    </row>
    <row r="669" spans="40:48" x14ac:dyDescent="0.3">
      <c r="AN669">
        <f>YEAR(FH[[#This Row],[Fecha]])</f>
        <v>2020</v>
      </c>
      <c r="AO669">
        <f>MONTH(FH[[#This Row],[Fecha]])</f>
        <v>6</v>
      </c>
      <c r="AP669">
        <f>WEEKNUM(FH[[#This Row],[Fecha]],2)</f>
        <v>23</v>
      </c>
      <c r="AQ669" s="25">
        <v>43983</v>
      </c>
      <c r="AR669" t="s">
        <v>148</v>
      </c>
      <c r="AS669" t="s">
        <v>75</v>
      </c>
      <c r="AT669" t="s">
        <v>156</v>
      </c>
      <c r="AU669">
        <v>1159</v>
      </c>
      <c r="AV669">
        <v>20885.18</v>
      </c>
    </row>
    <row r="670" spans="40:48" x14ac:dyDescent="0.3">
      <c r="AN670">
        <f>YEAR(FH[[#This Row],[Fecha]])</f>
        <v>2020</v>
      </c>
      <c r="AO670">
        <f>MONTH(FH[[#This Row],[Fecha]])</f>
        <v>7</v>
      </c>
      <c r="AP670">
        <f>WEEKNUM(FH[[#This Row],[Fecha]],2)</f>
        <v>27</v>
      </c>
      <c r="AQ670" s="25">
        <v>44013</v>
      </c>
      <c r="AR670" t="s">
        <v>148</v>
      </c>
      <c r="AS670" t="s">
        <v>75</v>
      </c>
      <c r="AT670" t="s">
        <v>156</v>
      </c>
      <c r="AU670">
        <v>895</v>
      </c>
      <c r="AV670">
        <v>16127.9</v>
      </c>
    </row>
    <row r="671" spans="40:48" x14ac:dyDescent="0.3">
      <c r="AN671">
        <f>YEAR(FH[[#This Row],[Fecha]])</f>
        <v>2020</v>
      </c>
      <c r="AO671">
        <f>MONTH(FH[[#This Row],[Fecha]])</f>
        <v>8</v>
      </c>
      <c r="AP671">
        <f>WEEKNUM(FH[[#This Row],[Fecha]],2)</f>
        <v>31</v>
      </c>
      <c r="AQ671" s="25">
        <v>44044</v>
      </c>
      <c r="AR671" t="s">
        <v>148</v>
      </c>
      <c r="AS671" t="s">
        <v>75</v>
      </c>
      <c r="AT671" t="s">
        <v>156</v>
      </c>
      <c r="AU671">
        <v>641</v>
      </c>
      <c r="AV671">
        <v>11550.98</v>
      </c>
    </row>
    <row r="672" spans="40:48" x14ac:dyDescent="0.3">
      <c r="AN672">
        <f>YEAR(FH[[#This Row],[Fecha]])</f>
        <v>2020</v>
      </c>
      <c r="AO672">
        <f>MONTH(FH[[#This Row],[Fecha]])</f>
        <v>9</v>
      </c>
      <c r="AP672">
        <f>WEEKNUM(FH[[#This Row],[Fecha]],2)</f>
        <v>36</v>
      </c>
      <c r="AQ672" s="25">
        <v>44075</v>
      </c>
      <c r="AR672" t="s">
        <v>148</v>
      </c>
      <c r="AS672" t="s">
        <v>75</v>
      </c>
      <c r="AT672" t="s">
        <v>156</v>
      </c>
      <c r="AU672">
        <v>903</v>
      </c>
      <c r="AV672">
        <v>16272.38</v>
      </c>
    </row>
    <row r="673" spans="40:48" x14ac:dyDescent="0.3">
      <c r="AN673">
        <f>YEAR(FH[[#This Row],[Fecha]])</f>
        <v>2020</v>
      </c>
      <c r="AO673">
        <f>MONTH(FH[[#This Row],[Fecha]])</f>
        <v>10</v>
      </c>
      <c r="AP673">
        <f>WEEKNUM(FH[[#This Row],[Fecha]],2)</f>
        <v>40</v>
      </c>
      <c r="AQ673" s="25">
        <v>44105</v>
      </c>
      <c r="AR673" t="s">
        <v>148</v>
      </c>
      <c r="AS673" t="s">
        <v>75</v>
      </c>
      <c r="AT673" t="s">
        <v>156</v>
      </c>
      <c r="AU673">
        <v>511</v>
      </c>
      <c r="AV673">
        <v>9208.36</v>
      </c>
    </row>
    <row r="674" spans="40:48" x14ac:dyDescent="0.3">
      <c r="AN674">
        <f>YEAR(FH[[#This Row],[Fecha]])</f>
        <v>2020</v>
      </c>
      <c r="AO674">
        <f>MONTH(FH[[#This Row],[Fecha]])</f>
        <v>11</v>
      </c>
      <c r="AP674">
        <f>WEEKNUM(FH[[#This Row],[Fecha]],2)</f>
        <v>44</v>
      </c>
      <c r="AQ674" s="25">
        <v>44136</v>
      </c>
      <c r="AR674" t="s">
        <v>148</v>
      </c>
      <c r="AS674" t="s">
        <v>75</v>
      </c>
      <c r="AT674" t="s">
        <v>156</v>
      </c>
      <c r="AU674">
        <v>62</v>
      </c>
      <c r="AV674">
        <v>1117.27</v>
      </c>
    </row>
    <row r="675" spans="40:48" x14ac:dyDescent="0.3">
      <c r="AN675">
        <f>YEAR(FH[[#This Row],[Fecha]])</f>
        <v>2020</v>
      </c>
      <c r="AO675">
        <f>MONTH(FH[[#This Row],[Fecha]])</f>
        <v>12</v>
      </c>
      <c r="AP675">
        <f>WEEKNUM(FH[[#This Row],[Fecha]],2)</f>
        <v>49</v>
      </c>
      <c r="AQ675" s="25">
        <v>44166</v>
      </c>
      <c r="AR675" t="s">
        <v>148</v>
      </c>
      <c r="AS675" t="s">
        <v>75</v>
      </c>
      <c r="AT675" t="s">
        <v>156</v>
      </c>
      <c r="AU675">
        <v>859</v>
      </c>
      <c r="AV675">
        <v>15479.82</v>
      </c>
    </row>
    <row r="676" spans="40:48" x14ac:dyDescent="0.3">
      <c r="AN676">
        <f>YEAR(FH[[#This Row],[Fecha]])</f>
        <v>2018</v>
      </c>
      <c r="AO676">
        <f>MONTH(FH[[#This Row],[Fecha]])</f>
        <v>8</v>
      </c>
      <c r="AP676">
        <f>WEEKNUM(FH[[#This Row],[Fecha]],2)</f>
        <v>31</v>
      </c>
      <c r="AQ676" s="25">
        <v>43313</v>
      </c>
      <c r="AR676" t="s">
        <v>148</v>
      </c>
      <c r="AS676" t="s">
        <v>76</v>
      </c>
      <c r="AT676" t="s">
        <v>156</v>
      </c>
      <c r="AU676">
        <v>191</v>
      </c>
      <c r="AV676">
        <v>5427.96</v>
      </c>
    </row>
    <row r="677" spans="40:48" x14ac:dyDescent="0.3">
      <c r="AN677">
        <f>YEAR(FH[[#This Row],[Fecha]])</f>
        <v>2018</v>
      </c>
      <c r="AO677">
        <f>MONTH(FH[[#This Row],[Fecha]])</f>
        <v>9</v>
      </c>
      <c r="AP677">
        <f>WEEKNUM(FH[[#This Row],[Fecha]],2)</f>
        <v>35</v>
      </c>
      <c r="AQ677" s="25">
        <v>43344</v>
      </c>
      <c r="AR677" t="s">
        <v>148</v>
      </c>
      <c r="AS677" t="s">
        <v>76</v>
      </c>
      <c r="AT677" t="s">
        <v>156</v>
      </c>
      <c r="AU677">
        <v>1071</v>
      </c>
      <c r="AV677">
        <v>31336.97</v>
      </c>
    </row>
    <row r="678" spans="40:48" x14ac:dyDescent="0.3">
      <c r="AN678">
        <f>YEAR(FH[[#This Row],[Fecha]])</f>
        <v>2018</v>
      </c>
      <c r="AO678">
        <f>MONTH(FH[[#This Row],[Fecha]])</f>
        <v>10</v>
      </c>
      <c r="AP678">
        <f>WEEKNUM(FH[[#This Row],[Fecha]],2)</f>
        <v>40</v>
      </c>
      <c r="AQ678" s="25">
        <v>43374</v>
      </c>
      <c r="AR678" t="s">
        <v>148</v>
      </c>
      <c r="AS678" t="s">
        <v>76</v>
      </c>
      <c r="AT678" t="s">
        <v>156</v>
      </c>
      <c r="AU678">
        <v>1086</v>
      </c>
      <c r="AV678">
        <v>32148.36</v>
      </c>
    </row>
    <row r="679" spans="40:48" x14ac:dyDescent="0.3">
      <c r="AN679">
        <f>YEAR(FH[[#This Row],[Fecha]])</f>
        <v>2018</v>
      </c>
      <c r="AO679">
        <f>MONTH(FH[[#This Row],[Fecha]])</f>
        <v>11</v>
      </c>
      <c r="AP679">
        <f>WEEKNUM(FH[[#This Row],[Fecha]],2)</f>
        <v>44</v>
      </c>
      <c r="AQ679" s="25">
        <v>43405</v>
      </c>
      <c r="AR679" t="s">
        <v>148</v>
      </c>
      <c r="AS679" t="s">
        <v>76</v>
      </c>
      <c r="AT679" t="s">
        <v>156</v>
      </c>
      <c r="AU679">
        <v>869</v>
      </c>
      <c r="AV679">
        <v>25883.27</v>
      </c>
    </row>
    <row r="680" spans="40:48" x14ac:dyDescent="0.3">
      <c r="AN680">
        <f>YEAR(FH[[#This Row],[Fecha]])</f>
        <v>2018</v>
      </c>
      <c r="AO680">
        <f>MONTH(FH[[#This Row],[Fecha]])</f>
        <v>12</v>
      </c>
      <c r="AP680">
        <f>WEEKNUM(FH[[#This Row],[Fecha]],2)</f>
        <v>48</v>
      </c>
      <c r="AQ680" s="25">
        <v>43435</v>
      </c>
      <c r="AR680" t="s">
        <v>148</v>
      </c>
      <c r="AS680" t="s">
        <v>76</v>
      </c>
      <c r="AT680" t="s">
        <v>156</v>
      </c>
      <c r="AU680">
        <v>1062</v>
      </c>
      <c r="AV680">
        <v>31645.759999999998</v>
      </c>
    </row>
    <row r="681" spans="40:48" x14ac:dyDescent="0.3">
      <c r="AN681">
        <f>YEAR(FH[[#This Row],[Fecha]])</f>
        <v>2019</v>
      </c>
      <c r="AO681">
        <f>MONTH(FH[[#This Row],[Fecha]])</f>
        <v>1</v>
      </c>
      <c r="AP681">
        <f>WEEKNUM(FH[[#This Row],[Fecha]],2)</f>
        <v>1</v>
      </c>
      <c r="AQ681" s="25">
        <v>43466</v>
      </c>
      <c r="AR681" t="s">
        <v>148</v>
      </c>
      <c r="AS681" t="s">
        <v>76</v>
      </c>
      <c r="AT681" t="s">
        <v>156</v>
      </c>
      <c r="AU681">
        <v>833</v>
      </c>
      <c r="AV681">
        <v>24823.08</v>
      </c>
    </row>
    <row r="682" spans="40:48" x14ac:dyDescent="0.3">
      <c r="AN682">
        <f>YEAR(FH[[#This Row],[Fecha]])</f>
        <v>2019</v>
      </c>
      <c r="AO682">
        <f>MONTH(FH[[#This Row],[Fecha]])</f>
        <v>2</v>
      </c>
      <c r="AP682">
        <f>WEEKNUM(FH[[#This Row],[Fecha]],2)</f>
        <v>5</v>
      </c>
      <c r="AQ682" s="25">
        <v>43497</v>
      </c>
      <c r="AR682" t="s">
        <v>148</v>
      </c>
      <c r="AS682" t="s">
        <v>76</v>
      </c>
      <c r="AT682" t="s">
        <v>156</v>
      </c>
      <c r="AU682">
        <v>813</v>
      </c>
      <c r="AV682">
        <v>23983.739999999998</v>
      </c>
    </row>
    <row r="683" spans="40:48" x14ac:dyDescent="0.3">
      <c r="AN683">
        <f>YEAR(FH[[#This Row],[Fecha]])</f>
        <v>2019</v>
      </c>
      <c r="AO683">
        <f>MONTH(FH[[#This Row],[Fecha]])</f>
        <v>3</v>
      </c>
      <c r="AP683">
        <f>WEEKNUM(FH[[#This Row],[Fecha]],2)</f>
        <v>9</v>
      </c>
      <c r="AQ683" s="25">
        <v>43525</v>
      </c>
      <c r="AR683" t="s">
        <v>148</v>
      </c>
      <c r="AS683" t="s">
        <v>76</v>
      </c>
      <c r="AT683" t="s">
        <v>156</v>
      </c>
      <c r="AU683">
        <v>791</v>
      </c>
      <c r="AV683">
        <v>23139.91</v>
      </c>
    </row>
    <row r="684" spans="40:48" x14ac:dyDescent="0.3">
      <c r="AN684">
        <f>YEAR(FH[[#This Row],[Fecha]])</f>
        <v>2019</v>
      </c>
      <c r="AO684">
        <f>MONTH(FH[[#This Row],[Fecha]])</f>
        <v>4</v>
      </c>
      <c r="AP684">
        <f>WEEKNUM(FH[[#This Row],[Fecha]],2)</f>
        <v>14</v>
      </c>
      <c r="AQ684" s="25">
        <v>43556</v>
      </c>
      <c r="AR684" t="s">
        <v>148</v>
      </c>
      <c r="AS684" t="s">
        <v>76</v>
      </c>
      <c r="AT684" t="s">
        <v>156</v>
      </c>
      <c r="AU684">
        <v>929</v>
      </c>
      <c r="AV684">
        <v>27148.06</v>
      </c>
    </row>
    <row r="685" spans="40:48" x14ac:dyDescent="0.3">
      <c r="AN685">
        <f>YEAR(FH[[#This Row],[Fecha]])</f>
        <v>2019</v>
      </c>
      <c r="AO685">
        <f>MONTH(FH[[#This Row],[Fecha]])</f>
        <v>5</v>
      </c>
      <c r="AP685">
        <f>WEEKNUM(FH[[#This Row],[Fecha]],2)</f>
        <v>18</v>
      </c>
      <c r="AQ685" s="25">
        <v>43586</v>
      </c>
      <c r="AR685" t="s">
        <v>148</v>
      </c>
      <c r="AS685" t="s">
        <v>76</v>
      </c>
      <c r="AT685" t="s">
        <v>156</v>
      </c>
      <c r="AU685">
        <v>691</v>
      </c>
      <c r="AV685">
        <v>20181.54</v>
      </c>
    </row>
    <row r="686" spans="40:48" x14ac:dyDescent="0.3">
      <c r="AN686">
        <f>YEAR(FH[[#This Row],[Fecha]])</f>
        <v>2019</v>
      </c>
      <c r="AO686">
        <f>MONTH(FH[[#This Row],[Fecha]])</f>
        <v>6</v>
      </c>
      <c r="AP686">
        <f>WEEKNUM(FH[[#This Row],[Fecha]],2)</f>
        <v>22</v>
      </c>
      <c r="AQ686" s="25">
        <v>43617</v>
      </c>
      <c r="AR686" t="s">
        <v>148</v>
      </c>
      <c r="AS686" t="s">
        <v>76</v>
      </c>
      <c r="AT686" t="s">
        <v>156</v>
      </c>
      <c r="AU686">
        <v>667</v>
      </c>
      <c r="AV686">
        <v>19477.829999999998</v>
      </c>
    </row>
    <row r="687" spans="40:48" x14ac:dyDescent="0.3">
      <c r="AN687">
        <f>YEAR(FH[[#This Row],[Fecha]])</f>
        <v>2019</v>
      </c>
      <c r="AO687">
        <f>MONTH(FH[[#This Row],[Fecha]])</f>
        <v>7</v>
      </c>
      <c r="AP687">
        <f>WEEKNUM(FH[[#This Row],[Fecha]],2)</f>
        <v>27</v>
      </c>
      <c r="AQ687" s="25">
        <v>43647</v>
      </c>
      <c r="AR687" t="s">
        <v>148</v>
      </c>
      <c r="AS687" t="s">
        <v>76</v>
      </c>
      <c r="AT687" t="s">
        <v>156</v>
      </c>
      <c r="AU687">
        <v>632</v>
      </c>
      <c r="AV687">
        <v>18467.550000000003</v>
      </c>
    </row>
    <row r="688" spans="40:48" x14ac:dyDescent="0.3">
      <c r="AN688">
        <f>YEAR(FH[[#This Row],[Fecha]])</f>
        <v>2019</v>
      </c>
      <c r="AO688">
        <f>MONTH(FH[[#This Row],[Fecha]])</f>
        <v>8</v>
      </c>
      <c r="AP688">
        <f>WEEKNUM(FH[[#This Row],[Fecha]],2)</f>
        <v>31</v>
      </c>
      <c r="AQ688" s="25">
        <v>43678</v>
      </c>
      <c r="AR688" t="s">
        <v>148</v>
      </c>
      <c r="AS688" t="s">
        <v>76</v>
      </c>
      <c r="AT688" t="s">
        <v>156</v>
      </c>
      <c r="AU688">
        <v>643</v>
      </c>
      <c r="AV688">
        <v>18782.480000000003</v>
      </c>
    </row>
    <row r="689" spans="40:48" x14ac:dyDescent="0.3">
      <c r="AN689">
        <f>YEAR(FH[[#This Row],[Fecha]])</f>
        <v>2019</v>
      </c>
      <c r="AO689">
        <f>MONTH(FH[[#This Row],[Fecha]])</f>
        <v>10</v>
      </c>
      <c r="AP689">
        <f>WEEKNUM(FH[[#This Row],[Fecha]],2)</f>
        <v>40</v>
      </c>
      <c r="AQ689" s="25">
        <v>43739</v>
      </c>
      <c r="AR689" t="s">
        <v>148</v>
      </c>
      <c r="AS689" t="s">
        <v>76</v>
      </c>
      <c r="AT689" t="s">
        <v>156</v>
      </c>
      <c r="AU689">
        <v>151</v>
      </c>
      <c r="AV689">
        <v>2940.41</v>
      </c>
    </row>
    <row r="690" spans="40:48" x14ac:dyDescent="0.3">
      <c r="AN690">
        <f>YEAR(FH[[#This Row],[Fecha]])</f>
        <v>2019</v>
      </c>
      <c r="AO690">
        <f>MONTH(FH[[#This Row],[Fecha]])</f>
        <v>11</v>
      </c>
      <c r="AP690">
        <f>WEEKNUM(FH[[#This Row],[Fecha]],2)</f>
        <v>44</v>
      </c>
      <c r="AQ690" s="25">
        <v>43770</v>
      </c>
      <c r="AR690" t="s">
        <v>148</v>
      </c>
      <c r="AS690" t="s">
        <v>76</v>
      </c>
      <c r="AT690" t="s">
        <v>156</v>
      </c>
      <c r="AU690">
        <v>898</v>
      </c>
      <c r="AV690">
        <v>19096.89</v>
      </c>
    </row>
    <row r="691" spans="40:48" x14ac:dyDescent="0.3">
      <c r="AN691">
        <f>YEAR(FH[[#This Row],[Fecha]])</f>
        <v>2019</v>
      </c>
      <c r="AO691">
        <f>MONTH(FH[[#This Row],[Fecha]])</f>
        <v>12</v>
      </c>
      <c r="AP691">
        <f>WEEKNUM(FH[[#This Row],[Fecha]],2)</f>
        <v>48</v>
      </c>
      <c r="AQ691" s="25">
        <v>43800</v>
      </c>
      <c r="AR691" t="s">
        <v>148</v>
      </c>
      <c r="AS691" t="s">
        <v>76</v>
      </c>
      <c r="AT691" t="s">
        <v>156</v>
      </c>
      <c r="AU691">
        <v>1104</v>
      </c>
      <c r="AV691">
        <v>26802</v>
      </c>
    </row>
    <row r="692" spans="40:48" x14ac:dyDescent="0.3">
      <c r="AN692">
        <f>YEAR(FH[[#This Row],[Fecha]])</f>
        <v>2020</v>
      </c>
      <c r="AO692">
        <f>MONTH(FH[[#This Row],[Fecha]])</f>
        <v>1</v>
      </c>
      <c r="AP692">
        <f>WEEKNUM(FH[[#This Row],[Fecha]],2)</f>
        <v>1</v>
      </c>
      <c r="AQ692" s="25">
        <v>43831</v>
      </c>
      <c r="AR692" t="s">
        <v>148</v>
      </c>
      <c r="AS692" t="s">
        <v>76</v>
      </c>
      <c r="AT692" t="s">
        <v>156</v>
      </c>
      <c r="AU692">
        <v>1065</v>
      </c>
      <c r="AV692">
        <v>29844.33</v>
      </c>
    </row>
    <row r="693" spans="40:48" x14ac:dyDescent="0.3">
      <c r="AN693">
        <f>YEAR(FH[[#This Row],[Fecha]])</f>
        <v>2020</v>
      </c>
      <c r="AO693">
        <f>MONTH(FH[[#This Row],[Fecha]])</f>
        <v>2</v>
      </c>
      <c r="AP693">
        <f>WEEKNUM(FH[[#This Row],[Fecha]],2)</f>
        <v>5</v>
      </c>
      <c r="AQ693" s="25">
        <v>43862</v>
      </c>
      <c r="AR693" t="s">
        <v>148</v>
      </c>
      <c r="AS693" t="s">
        <v>76</v>
      </c>
      <c r="AT693" t="s">
        <v>156</v>
      </c>
      <c r="AU693">
        <v>939</v>
      </c>
      <c r="AV693">
        <v>30904.649999999994</v>
      </c>
    </row>
    <row r="694" spans="40:48" x14ac:dyDescent="0.3">
      <c r="AN694">
        <f>YEAR(FH[[#This Row],[Fecha]])</f>
        <v>2020</v>
      </c>
      <c r="AO694">
        <f>MONTH(FH[[#This Row],[Fecha]])</f>
        <v>3</v>
      </c>
      <c r="AP694">
        <f>WEEKNUM(FH[[#This Row],[Fecha]],2)</f>
        <v>9</v>
      </c>
      <c r="AQ694" s="25">
        <v>43891</v>
      </c>
      <c r="AR694" t="s">
        <v>148</v>
      </c>
      <c r="AS694" t="s">
        <v>76</v>
      </c>
      <c r="AT694" t="s">
        <v>156</v>
      </c>
      <c r="AU694">
        <v>1362</v>
      </c>
      <c r="AV694">
        <v>62233.37</v>
      </c>
    </row>
    <row r="695" spans="40:48" x14ac:dyDescent="0.3">
      <c r="AN695">
        <f>YEAR(FH[[#This Row],[Fecha]])</f>
        <v>2020</v>
      </c>
      <c r="AO695">
        <f>MONTH(FH[[#This Row],[Fecha]])</f>
        <v>4</v>
      </c>
      <c r="AP695">
        <f>WEEKNUM(FH[[#This Row],[Fecha]],2)</f>
        <v>14</v>
      </c>
      <c r="AQ695" s="25">
        <v>43922</v>
      </c>
      <c r="AR695" t="s">
        <v>148</v>
      </c>
      <c r="AS695" t="s">
        <v>76</v>
      </c>
      <c r="AT695" t="s">
        <v>156</v>
      </c>
      <c r="AU695">
        <v>1063</v>
      </c>
      <c r="AV695">
        <v>37734.11</v>
      </c>
    </row>
    <row r="696" spans="40:48" x14ac:dyDescent="0.3">
      <c r="AN696">
        <f>YEAR(FH[[#This Row],[Fecha]])</f>
        <v>2020</v>
      </c>
      <c r="AO696">
        <f>MONTH(FH[[#This Row],[Fecha]])</f>
        <v>5</v>
      </c>
      <c r="AP696">
        <f>WEEKNUM(FH[[#This Row],[Fecha]],2)</f>
        <v>18</v>
      </c>
      <c r="AQ696" s="25">
        <v>43952</v>
      </c>
      <c r="AR696" t="s">
        <v>148</v>
      </c>
      <c r="AS696" t="s">
        <v>76</v>
      </c>
      <c r="AT696" t="s">
        <v>156</v>
      </c>
      <c r="AU696">
        <v>1030</v>
      </c>
      <c r="AV696">
        <v>18560.599999999999</v>
      </c>
    </row>
    <row r="697" spans="40:48" x14ac:dyDescent="0.3">
      <c r="AN697">
        <f>YEAR(FH[[#This Row],[Fecha]])</f>
        <v>2020</v>
      </c>
      <c r="AO697">
        <f>MONTH(FH[[#This Row],[Fecha]])</f>
        <v>6</v>
      </c>
      <c r="AP697">
        <f>WEEKNUM(FH[[#This Row],[Fecha]],2)</f>
        <v>23</v>
      </c>
      <c r="AQ697" s="25">
        <v>43983</v>
      </c>
      <c r="AR697" t="s">
        <v>148</v>
      </c>
      <c r="AS697" t="s">
        <v>76</v>
      </c>
      <c r="AT697" t="s">
        <v>156</v>
      </c>
      <c r="AU697">
        <v>1234</v>
      </c>
      <c r="AV697">
        <v>22236.68</v>
      </c>
    </row>
    <row r="698" spans="40:48" x14ac:dyDescent="0.3">
      <c r="AN698">
        <f>YEAR(FH[[#This Row],[Fecha]])</f>
        <v>2020</v>
      </c>
      <c r="AO698">
        <f>MONTH(FH[[#This Row],[Fecha]])</f>
        <v>7</v>
      </c>
      <c r="AP698">
        <f>WEEKNUM(FH[[#This Row],[Fecha]],2)</f>
        <v>27</v>
      </c>
      <c r="AQ698" s="25">
        <v>44013</v>
      </c>
      <c r="AR698" t="s">
        <v>148</v>
      </c>
      <c r="AS698" t="s">
        <v>76</v>
      </c>
      <c r="AT698" t="s">
        <v>156</v>
      </c>
      <c r="AU698">
        <v>977</v>
      </c>
      <c r="AV698">
        <v>17605.539999999997</v>
      </c>
    </row>
    <row r="699" spans="40:48" x14ac:dyDescent="0.3">
      <c r="AN699">
        <f>YEAR(FH[[#This Row],[Fecha]])</f>
        <v>2020</v>
      </c>
      <c r="AO699">
        <f>MONTH(FH[[#This Row],[Fecha]])</f>
        <v>8</v>
      </c>
      <c r="AP699">
        <f>WEEKNUM(FH[[#This Row],[Fecha]],2)</f>
        <v>31</v>
      </c>
      <c r="AQ699" s="25">
        <v>44044</v>
      </c>
      <c r="AR699" t="s">
        <v>148</v>
      </c>
      <c r="AS699" t="s">
        <v>76</v>
      </c>
      <c r="AT699" t="s">
        <v>156</v>
      </c>
      <c r="AU699">
        <v>934</v>
      </c>
      <c r="AV699">
        <v>16830.95</v>
      </c>
    </row>
    <row r="700" spans="40:48" x14ac:dyDescent="0.3">
      <c r="AN700">
        <f>YEAR(FH[[#This Row],[Fecha]])</f>
        <v>2020</v>
      </c>
      <c r="AO700">
        <f>MONTH(FH[[#This Row],[Fecha]])</f>
        <v>9</v>
      </c>
      <c r="AP700">
        <f>WEEKNUM(FH[[#This Row],[Fecha]],2)</f>
        <v>36</v>
      </c>
      <c r="AQ700" s="25">
        <v>44075</v>
      </c>
      <c r="AR700" t="s">
        <v>148</v>
      </c>
      <c r="AS700" t="s">
        <v>76</v>
      </c>
      <c r="AT700" t="s">
        <v>156</v>
      </c>
      <c r="AU700">
        <v>1121</v>
      </c>
      <c r="AV700">
        <v>20200.82</v>
      </c>
    </row>
    <row r="701" spans="40:48" x14ac:dyDescent="0.3">
      <c r="AN701">
        <f>YEAR(FH[[#This Row],[Fecha]])</f>
        <v>2020</v>
      </c>
      <c r="AO701">
        <f>MONTH(FH[[#This Row],[Fecha]])</f>
        <v>10</v>
      </c>
      <c r="AP701">
        <f>WEEKNUM(FH[[#This Row],[Fecha]],2)</f>
        <v>40</v>
      </c>
      <c r="AQ701" s="25">
        <v>44105</v>
      </c>
      <c r="AR701" t="s">
        <v>148</v>
      </c>
      <c r="AS701" t="s">
        <v>76</v>
      </c>
      <c r="AT701" t="s">
        <v>156</v>
      </c>
      <c r="AU701">
        <v>851</v>
      </c>
      <c r="AV701">
        <v>15335.26</v>
      </c>
    </row>
    <row r="702" spans="40:48" x14ac:dyDescent="0.3">
      <c r="AN702">
        <f>YEAR(FH[[#This Row],[Fecha]])</f>
        <v>2020</v>
      </c>
      <c r="AO702">
        <f>MONTH(FH[[#This Row],[Fecha]])</f>
        <v>11</v>
      </c>
      <c r="AP702">
        <f>WEEKNUM(FH[[#This Row],[Fecha]],2)</f>
        <v>44</v>
      </c>
      <c r="AQ702" s="25">
        <v>44136</v>
      </c>
      <c r="AR702" t="s">
        <v>148</v>
      </c>
      <c r="AS702" t="s">
        <v>76</v>
      </c>
      <c r="AT702" t="s">
        <v>156</v>
      </c>
      <c r="AU702">
        <v>829</v>
      </c>
      <c r="AV702">
        <v>14938.9</v>
      </c>
    </row>
    <row r="703" spans="40:48" x14ac:dyDescent="0.3">
      <c r="AN703">
        <f>YEAR(FH[[#This Row],[Fecha]])</f>
        <v>2020</v>
      </c>
      <c r="AO703">
        <f>MONTH(FH[[#This Row],[Fecha]])</f>
        <v>12</v>
      </c>
      <c r="AP703">
        <f>WEEKNUM(FH[[#This Row],[Fecha]],2)</f>
        <v>49</v>
      </c>
      <c r="AQ703" s="25">
        <v>44166</v>
      </c>
      <c r="AR703" t="s">
        <v>148</v>
      </c>
      <c r="AS703" t="s">
        <v>76</v>
      </c>
      <c r="AT703" t="s">
        <v>156</v>
      </c>
      <c r="AU703">
        <v>1052</v>
      </c>
      <c r="AV703">
        <v>18957.849999999999</v>
      </c>
    </row>
    <row r="704" spans="40:48" x14ac:dyDescent="0.3">
      <c r="AN704">
        <f>YEAR(FH[[#This Row],[Fecha]])</f>
        <v>2018</v>
      </c>
      <c r="AO704">
        <f>MONTH(FH[[#This Row],[Fecha]])</f>
        <v>9</v>
      </c>
      <c r="AP704">
        <f>WEEKNUM(FH[[#This Row],[Fecha]],2)</f>
        <v>35</v>
      </c>
      <c r="AQ704" s="25">
        <v>43344</v>
      </c>
      <c r="AR704" t="s">
        <v>148</v>
      </c>
      <c r="AS704" t="s">
        <v>77</v>
      </c>
      <c r="AT704" t="s">
        <v>156</v>
      </c>
      <c r="AU704">
        <v>980</v>
      </c>
      <c r="AV704">
        <v>28657.53</v>
      </c>
    </row>
    <row r="705" spans="40:48" x14ac:dyDescent="0.3">
      <c r="AN705">
        <f>YEAR(FH[[#This Row],[Fecha]])</f>
        <v>2018</v>
      </c>
      <c r="AO705">
        <f>MONTH(FH[[#This Row],[Fecha]])</f>
        <v>10</v>
      </c>
      <c r="AP705">
        <f>WEEKNUM(FH[[#This Row],[Fecha]],2)</f>
        <v>40</v>
      </c>
      <c r="AQ705" s="25">
        <v>43374</v>
      </c>
      <c r="AR705" t="s">
        <v>148</v>
      </c>
      <c r="AS705" t="s">
        <v>77</v>
      </c>
      <c r="AT705" t="s">
        <v>156</v>
      </c>
      <c r="AU705">
        <v>1194</v>
      </c>
      <c r="AV705">
        <v>35348.25</v>
      </c>
    </row>
    <row r="706" spans="40:48" x14ac:dyDescent="0.3">
      <c r="AN706">
        <f>YEAR(FH[[#This Row],[Fecha]])</f>
        <v>2018</v>
      </c>
      <c r="AO706">
        <f>MONTH(FH[[#This Row],[Fecha]])</f>
        <v>11</v>
      </c>
      <c r="AP706">
        <f>WEEKNUM(FH[[#This Row],[Fecha]],2)</f>
        <v>44</v>
      </c>
      <c r="AQ706" s="25">
        <v>43405</v>
      </c>
      <c r="AR706" t="s">
        <v>148</v>
      </c>
      <c r="AS706" t="s">
        <v>77</v>
      </c>
      <c r="AT706" t="s">
        <v>156</v>
      </c>
      <c r="AU706">
        <v>417</v>
      </c>
      <c r="AV706">
        <v>12420.25</v>
      </c>
    </row>
    <row r="707" spans="40:48" x14ac:dyDescent="0.3">
      <c r="AN707">
        <f>YEAR(FH[[#This Row],[Fecha]])</f>
        <v>2018</v>
      </c>
      <c r="AO707">
        <f>MONTH(FH[[#This Row],[Fecha]])</f>
        <v>12</v>
      </c>
      <c r="AP707">
        <f>WEEKNUM(FH[[#This Row],[Fecha]],2)</f>
        <v>48</v>
      </c>
      <c r="AQ707" s="25">
        <v>43435</v>
      </c>
      <c r="AR707" t="s">
        <v>148</v>
      </c>
      <c r="AS707" t="s">
        <v>77</v>
      </c>
      <c r="AT707" t="s">
        <v>156</v>
      </c>
      <c r="AU707">
        <v>526</v>
      </c>
      <c r="AV707">
        <v>15674.149999999998</v>
      </c>
    </row>
    <row r="708" spans="40:48" x14ac:dyDescent="0.3">
      <c r="AN708">
        <f>YEAR(FH[[#This Row],[Fecha]])</f>
        <v>2019</v>
      </c>
      <c r="AO708">
        <f>MONTH(FH[[#This Row],[Fecha]])</f>
        <v>1</v>
      </c>
      <c r="AP708">
        <f>WEEKNUM(FH[[#This Row],[Fecha]],2)</f>
        <v>1</v>
      </c>
      <c r="AQ708" s="25">
        <v>43466</v>
      </c>
      <c r="AR708" t="s">
        <v>148</v>
      </c>
      <c r="AS708" t="s">
        <v>77</v>
      </c>
      <c r="AT708" t="s">
        <v>156</v>
      </c>
      <c r="AU708">
        <v>939</v>
      </c>
      <c r="AV708">
        <v>27981.85</v>
      </c>
    </row>
    <row r="709" spans="40:48" x14ac:dyDescent="0.3">
      <c r="AN709">
        <f>YEAR(FH[[#This Row],[Fecha]])</f>
        <v>2019</v>
      </c>
      <c r="AO709">
        <f>MONTH(FH[[#This Row],[Fecha]])</f>
        <v>2</v>
      </c>
      <c r="AP709">
        <f>WEEKNUM(FH[[#This Row],[Fecha]],2)</f>
        <v>5</v>
      </c>
      <c r="AQ709" s="25">
        <v>43497</v>
      </c>
      <c r="AR709" t="s">
        <v>148</v>
      </c>
      <c r="AS709" t="s">
        <v>77</v>
      </c>
      <c r="AT709" t="s">
        <v>156</v>
      </c>
      <c r="AU709">
        <v>915</v>
      </c>
      <c r="AV709">
        <v>26990.940000000002</v>
      </c>
    </row>
    <row r="710" spans="40:48" x14ac:dyDescent="0.3">
      <c r="AN710">
        <f>YEAR(FH[[#This Row],[Fecha]])</f>
        <v>2019</v>
      </c>
      <c r="AO710">
        <f>MONTH(FH[[#This Row],[Fecha]])</f>
        <v>3</v>
      </c>
      <c r="AP710">
        <f>WEEKNUM(FH[[#This Row],[Fecha]],2)</f>
        <v>9</v>
      </c>
      <c r="AQ710" s="25">
        <v>43525</v>
      </c>
      <c r="AR710" t="s">
        <v>148</v>
      </c>
      <c r="AS710" t="s">
        <v>77</v>
      </c>
      <c r="AT710" t="s">
        <v>156</v>
      </c>
      <c r="AU710">
        <v>895</v>
      </c>
      <c r="AV710">
        <v>26182.21</v>
      </c>
    </row>
    <row r="711" spans="40:48" x14ac:dyDescent="0.3">
      <c r="AN711">
        <f>YEAR(FH[[#This Row],[Fecha]])</f>
        <v>2019</v>
      </c>
      <c r="AO711">
        <f>MONTH(FH[[#This Row],[Fecha]])</f>
        <v>4</v>
      </c>
      <c r="AP711">
        <f>WEEKNUM(FH[[#This Row],[Fecha]],2)</f>
        <v>14</v>
      </c>
      <c r="AQ711" s="25">
        <v>43556</v>
      </c>
      <c r="AR711" t="s">
        <v>148</v>
      </c>
      <c r="AS711" t="s">
        <v>77</v>
      </c>
      <c r="AT711" t="s">
        <v>156</v>
      </c>
      <c r="AU711">
        <v>1173</v>
      </c>
      <c r="AV711">
        <v>34278.39</v>
      </c>
    </row>
    <row r="712" spans="40:48" x14ac:dyDescent="0.3">
      <c r="AN712">
        <f>YEAR(FH[[#This Row],[Fecha]])</f>
        <v>2019</v>
      </c>
      <c r="AO712">
        <f>MONTH(FH[[#This Row],[Fecha]])</f>
        <v>5</v>
      </c>
      <c r="AP712">
        <f>WEEKNUM(FH[[#This Row],[Fecha]],2)</f>
        <v>18</v>
      </c>
      <c r="AQ712" s="25">
        <v>43586</v>
      </c>
      <c r="AR712" t="s">
        <v>148</v>
      </c>
      <c r="AS712" t="s">
        <v>77</v>
      </c>
      <c r="AT712" t="s">
        <v>156</v>
      </c>
      <c r="AU712">
        <v>870</v>
      </c>
      <c r="AV712">
        <v>25409.449999999997</v>
      </c>
    </row>
    <row r="713" spans="40:48" x14ac:dyDescent="0.3">
      <c r="AN713">
        <f>YEAR(FH[[#This Row],[Fecha]])</f>
        <v>2019</v>
      </c>
      <c r="AO713">
        <f>MONTH(FH[[#This Row],[Fecha]])</f>
        <v>6</v>
      </c>
      <c r="AP713">
        <f>WEEKNUM(FH[[#This Row],[Fecha]],2)</f>
        <v>22</v>
      </c>
      <c r="AQ713" s="25">
        <v>43617</v>
      </c>
      <c r="AR713" t="s">
        <v>148</v>
      </c>
      <c r="AS713" t="s">
        <v>77</v>
      </c>
      <c r="AT713" t="s">
        <v>156</v>
      </c>
      <c r="AU713">
        <v>837</v>
      </c>
      <c r="AV713">
        <v>24442.190000000002</v>
      </c>
    </row>
    <row r="714" spans="40:48" x14ac:dyDescent="0.3">
      <c r="AN714">
        <f>YEAR(FH[[#This Row],[Fecha]])</f>
        <v>2019</v>
      </c>
      <c r="AO714">
        <f>MONTH(FH[[#This Row],[Fecha]])</f>
        <v>7</v>
      </c>
      <c r="AP714">
        <f>WEEKNUM(FH[[#This Row],[Fecha]],2)</f>
        <v>27</v>
      </c>
      <c r="AQ714" s="25">
        <v>43647</v>
      </c>
      <c r="AR714" t="s">
        <v>148</v>
      </c>
      <c r="AS714" t="s">
        <v>77</v>
      </c>
      <c r="AT714" t="s">
        <v>156</v>
      </c>
      <c r="AU714">
        <v>778</v>
      </c>
      <c r="AV714">
        <v>22733.97</v>
      </c>
    </row>
    <row r="715" spans="40:48" x14ac:dyDescent="0.3">
      <c r="AN715">
        <f>YEAR(FH[[#This Row],[Fecha]])</f>
        <v>2019</v>
      </c>
      <c r="AO715">
        <f>MONTH(FH[[#This Row],[Fecha]])</f>
        <v>8</v>
      </c>
      <c r="AP715">
        <f>WEEKNUM(FH[[#This Row],[Fecha]],2)</f>
        <v>31</v>
      </c>
      <c r="AQ715" s="25">
        <v>43678</v>
      </c>
      <c r="AR715" t="s">
        <v>148</v>
      </c>
      <c r="AS715" t="s">
        <v>77</v>
      </c>
      <c r="AT715" t="s">
        <v>156</v>
      </c>
      <c r="AU715">
        <v>975</v>
      </c>
      <c r="AV715">
        <v>28479.859999999997</v>
      </c>
    </row>
    <row r="716" spans="40:48" x14ac:dyDescent="0.3">
      <c r="AN716">
        <f>YEAR(FH[[#This Row],[Fecha]])</f>
        <v>2019</v>
      </c>
      <c r="AO716">
        <f>MONTH(FH[[#This Row],[Fecha]])</f>
        <v>9</v>
      </c>
      <c r="AP716">
        <f>WEEKNUM(FH[[#This Row],[Fecha]],2)</f>
        <v>35</v>
      </c>
      <c r="AQ716" s="25">
        <v>43709</v>
      </c>
      <c r="AR716" t="s">
        <v>148</v>
      </c>
      <c r="AS716" t="s">
        <v>77</v>
      </c>
      <c r="AT716" t="s">
        <v>156</v>
      </c>
      <c r="AU716">
        <v>703</v>
      </c>
      <c r="AV716">
        <v>20531.420000000002</v>
      </c>
    </row>
    <row r="717" spans="40:48" x14ac:dyDescent="0.3">
      <c r="AN717">
        <f>YEAR(FH[[#This Row],[Fecha]])</f>
        <v>2019</v>
      </c>
      <c r="AO717">
        <f>MONTH(FH[[#This Row],[Fecha]])</f>
        <v>10</v>
      </c>
      <c r="AP717">
        <f>WEEKNUM(FH[[#This Row],[Fecha]],2)</f>
        <v>40</v>
      </c>
      <c r="AQ717" s="25">
        <v>43739</v>
      </c>
      <c r="AR717" t="s">
        <v>148</v>
      </c>
      <c r="AS717" t="s">
        <v>77</v>
      </c>
      <c r="AT717" t="s">
        <v>156</v>
      </c>
      <c r="AU717">
        <v>859</v>
      </c>
      <c r="AV717">
        <v>20026</v>
      </c>
    </row>
    <row r="718" spans="40:48" x14ac:dyDescent="0.3">
      <c r="AN718">
        <f>YEAR(FH[[#This Row],[Fecha]])</f>
        <v>2019</v>
      </c>
      <c r="AO718">
        <f>MONTH(FH[[#This Row],[Fecha]])</f>
        <v>11</v>
      </c>
      <c r="AP718">
        <f>WEEKNUM(FH[[#This Row],[Fecha]],2)</f>
        <v>44</v>
      </c>
      <c r="AQ718" s="25">
        <v>43770</v>
      </c>
      <c r="AR718" t="s">
        <v>148</v>
      </c>
      <c r="AS718" t="s">
        <v>77</v>
      </c>
      <c r="AT718" t="s">
        <v>156</v>
      </c>
      <c r="AU718">
        <v>662</v>
      </c>
      <c r="AV718">
        <v>14078.11</v>
      </c>
    </row>
    <row r="719" spans="40:48" x14ac:dyDescent="0.3">
      <c r="AN719">
        <f>YEAR(FH[[#This Row],[Fecha]])</f>
        <v>2019</v>
      </c>
      <c r="AO719">
        <f>MONTH(FH[[#This Row],[Fecha]])</f>
        <v>12</v>
      </c>
      <c r="AP719">
        <f>WEEKNUM(FH[[#This Row],[Fecha]],2)</f>
        <v>48</v>
      </c>
      <c r="AQ719" s="25">
        <v>43800</v>
      </c>
      <c r="AR719" t="s">
        <v>148</v>
      </c>
      <c r="AS719" t="s">
        <v>77</v>
      </c>
      <c r="AT719" t="s">
        <v>156</v>
      </c>
      <c r="AU719">
        <v>54</v>
      </c>
      <c r="AV719">
        <v>1261.93</v>
      </c>
    </row>
    <row r="720" spans="40:48" x14ac:dyDescent="0.3">
      <c r="AN720">
        <f>YEAR(FH[[#This Row],[Fecha]])</f>
        <v>2020</v>
      </c>
      <c r="AO720">
        <f>MONTH(FH[[#This Row],[Fecha]])</f>
        <v>1</v>
      </c>
      <c r="AP720">
        <f>WEEKNUM(FH[[#This Row],[Fecha]],2)</f>
        <v>1</v>
      </c>
      <c r="AQ720" s="25">
        <v>43831</v>
      </c>
      <c r="AR720" t="s">
        <v>148</v>
      </c>
      <c r="AS720" t="s">
        <v>77</v>
      </c>
      <c r="AT720" t="s">
        <v>156</v>
      </c>
      <c r="AU720">
        <v>265</v>
      </c>
      <c r="AV720">
        <v>7509.4900000000007</v>
      </c>
    </row>
    <row r="721" spans="40:48" x14ac:dyDescent="0.3">
      <c r="AN721">
        <f>YEAR(FH[[#This Row],[Fecha]])</f>
        <v>2020</v>
      </c>
      <c r="AO721">
        <f>MONTH(FH[[#This Row],[Fecha]])</f>
        <v>2</v>
      </c>
      <c r="AP721">
        <f>WEEKNUM(FH[[#This Row],[Fecha]],2)</f>
        <v>5</v>
      </c>
      <c r="AQ721" s="25">
        <v>43862</v>
      </c>
      <c r="AR721" t="s">
        <v>148</v>
      </c>
      <c r="AS721" t="s">
        <v>77</v>
      </c>
      <c r="AT721" t="s">
        <v>156</v>
      </c>
      <c r="AU721">
        <v>1164</v>
      </c>
      <c r="AV721">
        <v>38324.1</v>
      </c>
    </row>
    <row r="722" spans="40:48" x14ac:dyDescent="0.3">
      <c r="AN722">
        <f>YEAR(FH[[#This Row],[Fecha]])</f>
        <v>2020</v>
      </c>
      <c r="AO722">
        <f>MONTH(FH[[#This Row],[Fecha]])</f>
        <v>3</v>
      </c>
      <c r="AP722">
        <f>WEEKNUM(FH[[#This Row],[Fecha]],2)</f>
        <v>9</v>
      </c>
      <c r="AQ722" s="25">
        <v>43891</v>
      </c>
      <c r="AR722" t="s">
        <v>148</v>
      </c>
      <c r="AS722" t="s">
        <v>77</v>
      </c>
      <c r="AT722" t="s">
        <v>156</v>
      </c>
      <c r="AU722">
        <v>1308</v>
      </c>
      <c r="AV722">
        <v>59620.780000000006</v>
      </c>
    </row>
    <row r="723" spans="40:48" x14ac:dyDescent="0.3">
      <c r="AN723">
        <f>YEAR(FH[[#This Row],[Fecha]])</f>
        <v>2020</v>
      </c>
      <c r="AO723">
        <f>MONTH(FH[[#This Row],[Fecha]])</f>
        <v>4</v>
      </c>
      <c r="AP723">
        <f>WEEKNUM(FH[[#This Row],[Fecha]],2)</f>
        <v>14</v>
      </c>
      <c r="AQ723" s="25">
        <v>43922</v>
      </c>
      <c r="AR723" t="s">
        <v>148</v>
      </c>
      <c r="AS723" t="s">
        <v>77</v>
      </c>
      <c r="AT723" t="s">
        <v>156</v>
      </c>
      <c r="AU723">
        <v>989</v>
      </c>
      <c r="AV723">
        <v>31665.799999999996</v>
      </c>
    </row>
    <row r="724" spans="40:48" x14ac:dyDescent="0.3">
      <c r="AN724">
        <f>YEAR(FH[[#This Row],[Fecha]])</f>
        <v>2020</v>
      </c>
      <c r="AO724">
        <f>MONTH(FH[[#This Row],[Fecha]])</f>
        <v>5</v>
      </c>
      <c r="AP724">
        <f>WEEKNUM(FH[[#This Row],[Fecha]],2)</f>
        <v>18</v>
      </c>
      <c r="AQ724" s="25">
        <v>43952</v>
      </c>
      <c r="AR724" t="s">
        <v>148</v>
      </c>
      <c r="AS724" t="s">
        <v>77</v>
      </c>
      <c r="AT724" t="s">
        <v>156</v>
      </c>
      <c r="AU724">
        <v>990</v>
      </c>
      <c r="AV724">
        <v>17839.8</v>
      </c>
    </row>
    <row r="725" spans="40:48" x14ac:dyDescent="0.3">
      <c r="AN725">
        <f>YEAR(FH[[#This Row],[Fecha]])</f>
        <v>2020</v>
      </c>
      <c r="AO725">
        <f>MONTH(FH[[#This Row],[Fecha]])</f>
        <v>6</v>
      </c>
      <c r="AP725">
        <f>WEEKNUM(FH[[#This Row],[Fecha]],2)</f>
        <v>23</v>
      </c>
      <c r="AQ725" s="25">
        <v>43983</v>
      </c>
      <c r="AR725" t="s">
        <v>148</v>
      </c>
      <c r="AS725" t="s">
        <v>77</v>
      </c>
      <c r="AT725" t="s">
        <v>156</v>
      </c>
      <c r="AU725">
        <v>1202</v>
      </c>
      <c r="AV725">
        <v>21660.04</v>
      </c>
    </row>
    <row r="726" spans="40:48" x14ac:dyDescent="0.3">
      <c r="AN726">
        <f>YEAR(FH[[#This Row],[Fecha]])</f>
        <v>2020</v>
      </c>
      <c r="AO726">
        <f>MONTH(FH[[#This Row],[Fecha]])</f>
        <v>7</v>
      </c>
      <c r="AP726">
        <f>WEEKNUM(FH[[#This Row],[Fecha]],2)</f>
        <v>27</v>
      </c>
      <c r="AQ726" s="25">
        <v>44013</v>
      </c>
      <c r="AR726" t="s">
        <v>148</v>
      </c>
      <c r="AS726" t="s">
        <v>77</v>
      </c>
      <c r="AT726" t="s">
        <v>156</v>
      </c>
      <c r="AU726">
        <v>955</v>
      </c>
      <c r="AV726">
        <v>17209.099999999999</v>
      </c>
    </row>
    <row r="727" spans="40:48" x14ac:dyDescent="0.3">
      <c r="AN727">
        <f>YEAR(FH[[#This Row],[Fecha]])</f>
        <v>2020</v>
      </c>
      <c r="AO727">
        <f>MONTH(FH[[#This Row],[Fecha]])</f>
        <v>8</v>
      </c>
      <c r="AP727">
        <f>WEEKNUM(FH[[#This Row],[Fecha]],2)</f>
        <v>31</v>
      </c>
      <c r="AQ727" s="25">
        <v>44044</v>
      </c>
      <c r="AR727" t="s">
        <v>148</v>
      </c>
      <c r="AS727" t="s">
        <v>77</v>
      </c>
      <c r="AT727" t="s">
        <v>156</v>
      </c>
      <c r="AU727">
        <v>467</v>
      </c>
      <c r="AV727">
        <v>8415.43</v>
      </c>
    </row>
    <row r="728" spans="40:48" x14ac:dyDescent="0.3">
      <c r="AN728">
        <f>YEAR(FH[[#This Row],[Fecha]])</f>
        <v>2020</v>
      </c>
      <c r="AO728">
        <f>MONTH(FH[[#This Row],[Fecha]])</f>
        <v>9</v>
      </c>
      <c r="AP728">
        <f>WEEKNUM(FH[[#This Row],[Fecha]],2)</f>
        <v>36</v>
      </c>
      <c r="AQ728" s="25">
        <v>44075</v>
      </c>
      <c r="AR728" t="s">
        <v>148</v>
      </c>
      <c r="AS728" t="s">
        <v>77</v>
      </c>
      <c r="AT728" t="s">
        <v>156</v>
      </c>
      <c r="AU728">
        <v>1124</v>
      </c>
      <c r="AV728">
        <v>20254.89</v>
      </c>
    </row>
    <row r="729" spans="40:48" x14ac:dyDescent="0.3">
      <c r="AN729">
        <f>YEAR(FH[[#This Row],[Fecha]])</f>
        <v>2020</v>
      </c>
      <c r="AO729">
        <f>MONTH(FH[[#This Row],[Fecha]])</f>
        <v>10</v>
      </c>
      <c r="AP729">
        <f>WEEKNUM(FH[[#This Row],[Fecha]],2)</f>
        <v>40</v>
      </c>
      <c r="AQ729" s="25">
        <v>44105</v>
      </c>
      <c r="AR729" t="s">
        <v>148</v>
      </c>
      <c r="AS729" t="s">
        <v>77</v>
      </c>
      <c r="AT729" t="s">
        <v>156</v>
      </c>
      <c r="AU729">
        <v>889</v>
      </c>
      <c r="AV729">
        <v>16020.04</v>
      </c>
    </row>
    <row r="730" spans="40:48" x14ac:dyDescent="0.3">
      <c r="AN730">
        <f>YEAR(FH[[#This Row],[Fecha]])</f>
        <v>2020</v>
      </c>
      <c r="AO730">
        <f>MONTH(FH[[#This Row],[Fecha]])</f>
        <v>11</v>
      </c>
      <c r="AP730">
        <f>WEEKNUM(FH[[#This Row],[Fecha]],2)</f>
        <v>44</v>
      </c>
      <c r="AQ730" s="25">
        <v>44136</v>
      </c>
      <c r="AR730" t="s">
        <v>148</v>
      </c>
      <c r="AS730" t="s">
        <v>77</v>
      </c>
      <c r="AT730" t="s">
        <v>156</v>
      </c>
      <c r="AU730">
        <v>840</v>
      </c>
      <c r="AV730">
        <v>15137.12</v>
      </c>
    </row>
    <row r="731" spans="40:48" x14ac:dyDescent="0.3">
      <c r="AN731">
        <f>YEAR(FH[[#This Row],[Fecha]])</f>
        <v>2020</v>
      </c>
      <c r="AO731">
        <f>MONTH(FH[[#This Row],[Fecha]])</f>
        <v>12</v>
      </c>
      <c r="AP731">
        <f>WEEKNUM(FH[[#This Row],[Fecha]],2)</f>
        <v>49</v>
      </c>
      <c r="AQ731" s="25">
        <v>44166</v>
      </c>
      <c r="AR731" t="s">
        <v>148</v>
      </c>
      <c r="AS731" t="s">
        <v>77</v>
      </c>
      <c r="AT731" t="s">
        <v>156</v>
      </c>
      <c r="AU731">
        <v>1046</v>
      </c>
      <c r="AV731">
        <v>18849.7</v>
      </c>
    </row>
    <row r="732" spans="40:48" x14ac:dyDescent="0.3">
      <c r="AN732">
        <f>YEAR(FH[[#This Row],[Fecha]])</f>
        <v>2018</v>
      </c>
      <c r="AO732">
        <f>MONTH(FH[[#This Row],[Fecha]])</f>
        <v>9</v>
      </c>
      <c r="AP732">
        <f>WEEKNUM(FH[[#This Row],[Fecha]],2)</f>
        <v>35</v>
      </c>
      <c r="AQ732" s="25">
        <v>43344</v>
      </c>
      <c r="AR732" t="s">
        <v>148</v>
      </c>
      <c r="AS732" t="s">
        <v>74</v>
      </c>
      <c r="AT732" t="s">
        <v>156</v>
      </c>
      <c r="AU732">
        <v>1098</v>
      </c>
      <c r="AV732">
        <v>32109.030000000002</v>
      </c>
    </row>
    <row r="733" spans="40:48" x14ac:dyDescent="0.3">
      <c r="AN733">
        <f>YEAR(FH[[#This Row],[Fecha]])</f>
        <v>2018</v>
      </c>
      <c r="AO733">
        <f>MONTH(FH[[#This Row],[Fecha]])</f>
        <v>10</v>
      </c>
      <c r="AP733">
        <f>WEEKNUM(FH[[#This Row],[Fecha]],2)</f>
        <v>40</v>
      </c>
      <c r="AQ733" s="25">
        <v>43374</v>
      </c>
      <c r="AR733" t="s">
        <v>148</v>
      </c>
      <c r="AS733" t="s">
        <v>74</v>
      </c>
      <c r="AT733" t="s">
        <v>156</v>
      </c>
      <c r="AU733">
        <v>1348</v>
      </c>
      <c r="AV733">
        <v>39906.17</v>
      </c>
    </row>
    <row r="734" spans="40:48" x14ac:dyDescent="0.3">
      <c r="AN734">
        <f>YEAR(FH[[#This Row],[Fecha]])</f>
        <v>2018</v>
      </c>
      <c r="AO734">
        <f>MONTH(FH[[#This Row],[Fecha]])</f>
        <v>11</v>
      </c>
      <c r="AP734">
        <f>WEEKNUM(FH[[#This Row],[Fecha]],2)</f>
        <v>44</v>
      </c>
      <c r="AQ734" s="25">
        <v>43405</v>
      </c>
      <c r="AR734" t="s">
        <v>148</v>
      </c>
      <c r="AS734" t="s">
        <v>74</v>
      </c>
      <c r="AT734" t="s">
        <v>156</v>
      </c>
      <c r="AU734">
        <v>1038</v>
      </c>
      <c r="AV734">
        <v>30916.950000000004</v>
      </c>
    </row>
    <row r="735" spans="40:48" x14ac:dyDescent="0.3">
      <c r="AN735">
        <f>YEAR(FH[[#This Row],[Fecha]])</f>
        <v>2018</v>
      </c>
      <c r="AO735">
        <f>MONTH(FH[[#This Row],[Fecha]])</f>
        <v>12</v>
      </c>
      <c r="AP735">
        <f>WEEKNUM(FH[[#This Row],[Fecha]],2)</f>
        <v>48</v>
      </c>
      <c r="AQ735" s="25">
        <v>43435</v>
      </c>
      <c r="AR735" t="s">
        <v>148</v>
      </c>
      <c r="AS735" t="s">
        <v>74</v>
      </c>
      <c r="AT735" t="s">
        <v>156</v>
      </c>
      <c r="AU735">
        <v>1291</v>
      </c>
      <c r="AV735">
        <v>38469.56</v>
      </c>
    </row>
    <row r="736" spans="40:48" x14ac:dyDescent="0.3">
      <c r="AN736">
        <f>YEAR(FH[[#This Row],[Fecha]])</f>
        <v>2019</v>
      </c>
      <c r="AO736">
        <f>MONTH(FH[[#This Row],[Fecha]])</f>
        <v>1</v>
      </c>
      <c r="AP736">
        <f>WEEKNUM(FH[[#This Row],[Fecha]],2)</f>
        <v>1</v>
      </c>
      <c r="AQ736" s="25">
        <v>43466</v>
      </c>
      <c r="AR736" t="s">
        <v>148</v>
      </c>
      <c r="AS736" t="s">
        <v>74</v>
      </c>
      <c r="AT736" t="s">
        <v>156</v>
      </c>
      <c r="AU736">
        <v>1003</v>
      </c>
      <c r="AV736">
        <v>29889.030000000002</v>
      </c>
    </row>
    <row r="737" spans="40:48" x14ac:dyDescent="0.3">
      <c r="AN737">
        <f>YEAR(FH[[#This Row],[Fecha]])</f>
        <v>2019</v>
      </c>
      <c r="AO737">
        <f>MONTH(FH[[#This Row],[Fecha]])</f>
        <v>2</v>
      </c>
      <c r="AP737">
        <f>WEEKNUM(FH[[#This Row],[Fecha]],2)</f>
        <v>5</v>
      </c>
      <c r="AQ737" s="25">
        <v>43497</v>
      </c>
      <c r="AR737" t="s">
        <v>148</v>
      </c>
      <c r="AS737" t="s">
        <v>74</v>
      </c>
      <c r="AT737" t="s">
        <v>156</v>
      </c>
      <c r="AU737">
        <v>983</v>
      </c>
      <c r="AV737">
        <v>28999.339999999997</v>
      </c>
    </row>
    <row r="738" spans="40:48" x14ac:dyDescent="0.3">
      <c r="AN738">
        <f>YEAR(FH[[#This Row],[Fecha]])</f>
        <v>2019</v>
      </c>
      <c r="AO738">
        <f>MONTH(FH[[#This Row],[Fecha]])</f>
        <v>3</v>
      </c>
      <c r="AP738">
        <f>WEEKNUM(FH[[#This Row],[Fecha]],2)</f>
        <v>9</v>
      </c>
      <c r="AQ738" s="25">
        <v>43525</v>
      </c>
      <c r="AR738" t="s">
        <v>148</v>
      </c>
      <c r="AS738" t="s">
        <v>74</v>
      </c>
      <c r="AT738" t="s">
        <v>156</v>
      </c>
      <c r="AU738">
        <v>946</v>
      </c>
      <c r="AV738">
        <v>27674.3</v>
      </c>
    </row>
    <row r="739" spans="40:48" x14ac:dyDescent="0.3">
      <c r="AN739">
        <f>YEAR(FH[[#This Row],[Fecha]])</f>
        <v>2019</v>
      </c>
      <c r="AO739">
        <f>MONTH(FH[[#This Row],[Fecha]])</f>
        <v>4</v>
      </c>
      <c r="AP739">
        <f>WEEKNUM(FH[[#This Row],[Fecha]],2)</f>
        <v>14</v>
      </c>
      <c r="AQ739" s="25">
        <v>43556</v>
      </c>
      <c r="AR739" t="s">
        <v>148</v>
      </c>
      <c r="AS739" t="s">
        <v>74</v>
      </c>
      <c r="AT739" t="s">
        <v>156</v>
      </c>
      <c r="AU739">
        <v>179</v>
      </c>
      <c r="AV739">
        <v>5231.51</v>
      </c>
    </row>
    <row r="740" spans="40:48" x14ac:dyDescent="0.3">
      <c r="AN740">
        <f>YEAR(FH[[#This Row],[Fecha]])</f>
        <v>2019</v>
      </c>
      <c r="AO740">
        <f>MONTH(FH[[#This Row],[Fecha]])</f>
        <v>5</v>
      </c>
      <c r="AP740">
        <f>WEEKNUM(FH[[#This Row],[Fecha]],2)</f>
        <v>18</v>
      </c>
      <c r="AQ740" s="25">
        <v>43586</v>
      </c>
      <c r="AR740" t="s">
        <v>148</v>
      </c>
      <c r="AS740" t="s">
        <v>74</v>
      </c>
      <c r="AT740" t="s">
        <v>156</v>
      </c>
      <c r="AU740">
        <v>575</v>
      </c>
      <c r="AV740">
        <v>16793.599999999999</v>
      </c>
    </row>
    <row r="741" spans="40:48" x14ac:dyDescent="0.3">
      <c r="AN741">
        <f>YEAR(FH[[#This Row],[Fecha]])</f>
        <v>2019</v>
      </c>
      <c r="AO741">
        <f>MONTH(FH[[#This Row],[Fecha]])</f>
        <v>6</v>
      </c>
      <c r="AP741">
        <f>WEEKNUM(FH[[#This Row],[Fecha]],2)</f>
        <v>22</v>
      </c>
      <c r="AQ741" s="25">
        <v>43617</v>
      </c>
      <c r="AR741" t="s">
        <v>148</v>
      </c>
      <c r="AS741" t="s">
        <v>74</v>
      </c>
      <c r="AT741" t="s">
        <v>156</v>
      </c>
      <c r="AU741">
        <v>829</v>
      </c>
      <c r="AV741">
        <v>24208.58</v>
      </c>
    </row>
    <row r="742" spans="40:48" x14ac:dyDescent="0.3">
      <c r="AN742">
        <f>YEAR(FH[[#This Row],[Fecha]])</f>
        <v>2019</v>
      </c>
      <c r="AO742">
        <f>MONTH(FH[[#This Row],[Fecha]])</f>
        <v>7</v>
      </c>
      <c r="AP742">
        <f>WEEKNUM(FH[[#This Row],[Fecha]],2)</f>
        <v>27</v>
      </c>
      <c r="AQ742" s="25">
        <v>43647</v>
      </c>
      <c r="AR742" t="s">
        <v>148</v>
      </c>
      <c r="AS742" t="s">
        <v>74</v>
      </c>
      <c r="AT742" t="s">
        <v>156</v>
      </c>
      <c r="AU742">
        <v>832</v>
      </c>
      <c r="AV742">
        <v>24311.96</v>
      </c>
    </row>
    <row r="743" spans="40:48" x14ac:dyDescent="0.3">
      <c r="AN743">
        <f>YEAR(FH[[#This Row],[Fecha]])</f>
        <v>2019</v>
      </c>
      <c r="AO743">
        <f>MONTH(FH[[#This Row],[Fecha]])</f>
        <v>8</v>
      </c>
      <c r="AP743">
        <f>WEEKNUM(FH[[#This Row],[Fecha]],2)</f>
        <v>31</v>
      </c>
      <c r="AQ743" s="25">
        <v>43678</v>
      </c>
      <c r="AR743" t="s">
        <v>148</v>
      </c>
      <c r="AS743" t="s">
        <v>74</v>
      </c>
      <c r="AT743" t="s">
        <v>156</v>
      </c>
      <c r="AU743">
        <v>1083</v>
      </c>
      <c r="AV743">
        <v>31634.61</v>
      </c>
    </row>
    <row r="744" spans="40:48" x14ac:dyDescent="0.3">
      <c r="AN744">
        <f>YEAR(FH[[#This Row],[Fecha]])</f>
        <v>2019</v>
      </c>
      <c r="AO744">
        <f>MONTH(FH[[#This Row],[Fecha]])</f>
        <v>9</v>
      </c>
      <c r="AP744">
        <f>WEEKNUM(FH[[#This Row],[Fecha]],2)</f>
        <v>35</v>
      </c>
      <c r="AQ744" s="25">
        <v>43709</v>
      </c>
      <c r="AR744" t="s">
        <v>148</v>
      </c>
      <c r="AS744" t="s">
        <v>74</v>
      </c>
      <c r="AT744" t="s">
        <v>156</v>
      </c>
      <c r="AU744">
        <v>800</v>
      </c>
      <c r="AV744">
        <v>23364.31</v>
      </c>
    </row>
    <row r="745" spans="40:48" x14ac:dyDescent="0.3">
      <c r="AN745">
        <f>YEAR(FH[[#This Row],[Fecha]])</f>
        <v>2019</v>
      </c>
      <c r="AO745">
        <f>MONTH(FH[[#This Row],[Fecha]])</f>
        <v>10</v>
      </c>
      <c r="AP745">
        <f>WEEKNUM(FH[[#This Row],[Fecha]],2)</f>
        <v>40</v>
      </c>
      <c r="AQ745" s="25">
        <v>43739</v>
      </c>
      <c r="AR745" t="s">
        <v>148</v>
      </c>
      <c r="AS745" t="s">
        <v>74</v>
      </c>
      <c r="AT745" t="s">
        <v>156</v>
      </c>
      <c r="AU745">
        <v>997</v>
      </c>
      <c r="AV745">
        <v>23277.65</v>
      </c>
    </row>
    <row r="746" spans="40:48" x14ac:dyDescent="0.3">
      <c r="AN746">
        <f>YEAR(FH[[#This Row],[Fecha]])</f>
        <v>2019</v>
      </c>
      <c r="AO746">
        <f>MONTH(FH[[#This Row],[Fecha]])</f>
        <v>11</v>
      </c>
      <c r="AP746">
        <f>WEEKNUM(FH[[#This Row],[Fecha]],2)</f>
        <v>44</v>
      </c>
      <c r="AQ746" s="25">
        <v>43770</v>
      </c>
      <c r="AR746" t="s">
        <v>148</v>
      </c>
      <c r="AS746" t="s">
        <v>74</v>
      </c>
      <c r="AT746" t="s">
        <v>156</v>
      </c>
      <c r="AU746">
        <v>809</v>
      </c>
      <c r="AV746">
        <v>17204.21</v>
      </c>
    </row>
    <row r="747" spans="40:48" x14ac:dyDescent="0.3">
      <c r="AN747">
        <f>YEAR(FH[[#This Row],[Fecha]])</f>
        <v>2019</v>
      </c>
      <c r="AO747">
        <f>MONTH(FH[[#This Row],[Fecha]])</f>
        <v>12</v>
      </c>
      <c r="AP747">
        <f>WEEKNUM(FH[[#This Row],[Fecha]],2)</f>
        <v>48</v>
      </c>
      <c r="AQ747" s="25">
        <v>43800</v>
      </c>
      <c r="AR747" t="s">
        <v>148</v>
      </c>
      <c r="AS747" t="s">
        <v>74</v>
      </c>
      <c r="AT747" t="s">
        <v>156</v>
      </c>
      <c r="AU747">
        <v>753</v>
      </c>
      <c r="AV747">
        <v>18268.87</v>
      </c>
    </row>
    <row r="748" spans="40:48" x14ac:dyDescent="0.3">
      <c r="AN748">
        <f>YEAR(FH[[#This Row],[Fecha]])</f>
        <v>2020</v>
      </c>
      <c r="AO748">
        <f>MONTH(FH[[#This Row],[Fecha]])</f>
        <v>1</v>
      </c>
      <c r="AP748">
        <f>WEEKNUM(FH[[#This Row],[Fecha]],2)</f>
        <v>1</v>
      </c>
      <c r="AQ748" s="25">
        <v>43831</v>
      </c>
      <c r="AR748" t="s">
        <v>148</v>
      </c>
      <c r="AS748" t="s">
        <v>74</v>
      </c>
      <c r="AT748" t="s">
        <v>156</v>
      </c>
      <c r="AU748">
        <v>852</v>
      </c>
      <c r="AV748">
        <v>23692.560000000001</v>
      </c>
    </row>
    <row r="749" spans="40:48" x14ac:dyDescent="0.3">
      <c r="AN749">
        <f>YEAR(FH[[#This Row],[Fecha]])</f>
        <v>2020</v>
      </c>
      <c r="AO749">
        <f>MONTH(FH[[#This Row],[Fecha]])</f>
        <v>2</v>
      </c>
      <c r="AP749">
        <f>WEEKNUM(FH[[#This Row],[Fecha]],2)</f>
        <v>5</v>
      </c>
      <c r="AQ749" s="25">
        <v>43862</v>
      </c>
      <c r="AR749" t="s">
        <v>148</v>
      </c>
      <c r="AS749" t="s">
        <v>74</v>
      </c>
      <c r="AT749" t="s">
        <v>156</v>
      </c>
      <c r="AU749">
        <v>520</v>
      </c>
      <c r="AV749">
        <v>17353.150000000001</v>
      </c>
    </row>
    <row r="750" spans="40:48" x14ac:dyDescent="0.3">
      <c r="AN750">
        <f>YEAR(FH[[#This Row],[Fecha]])</f>
        <v>2020</v>
      </c>
      <c r="AO750">
        <f>MONTH(FH[[#This Row],[Fecha]])</f>
        <v>3</v>
      </c>
      <c r="AP750">
        <f>WEEKNUM(FH[[#This Row],[Fecha]],2)</f>
        <v>9</v>
      </c>
      <c r="AQ750" s="25">
        <v>43891</v>
      </c>
      <c r="AR750" t="s">
        <v>148</v>
      </c>
      <c r="AS750" t="s">
        <v>74</v>
      </c>
      <c r="AT750" t="s">
        <v>156</v>
      </c>
      <c r="AU750">
        <v>410</v>
      </c>
      <c r="AV750">
        <v>16974.54</v>
      </c>
    </row>
    <row r="751" spans="40:48" x14ac:dyDescent="0.3">
      <c r="AN751">
        <f>YEAR(FH[[#This Row],[Fecha]])</f>
        <v>2020</v>
      </c>
      <c r="AO751">
        <f>MONTH(FH[[#This Row],[Fecha]])</f>
        <v>4</v>
      </c>
      <c r="AP751">
        <f>WEEKNUM(FH[[#This Row],[Fecha]],2)</f>
        <v>14</v>
      </c>
      <c r="AQ751" s="25">
        <v>43922</v>
      </c>
      <c r="AR751" t="s">
        <v>148</v>
      </c>
      <c r="AS751" t="s">
        <v>74</v>
      </c>
      <c r="AT751" t="s">
        <v>156</v>
      </c>
      <c r="AU751">
        <v>970</v>
      </c>
      <c r="AV751">
        <v>23463.589999999997</v>
      </c>
    </row>
    <row r="752" spans="40:48" x14ac:dyDescent="0.3">
      <c r="AN752">
        <f>YEAR(FH[[#This Row],[Fecha]])</f>
        <v>2020</v>
      </c>
      <c r="AO752">
        <f>MONTH(FH[[#This Row],[Fecha]])</f>
        <v>5</v>
      </c>
      <c r="AP752">
        <f>WEEKNUM(FH[[#This Row],[Fecha]],2)</f>
        <v>18</v>
      </c>
      <c r="AQ752" s="25">
        <v>43952</v>
      </c>
      <c r="AR752" t="s">
        <v>148</v>
      </c>
      <c r="AS752" t="s">
        <v>74</v>
      </c>
      <c r="AT752" t="s">
        <v>156</v>
      </c>
      <c r="AU752">
        <v>1149</v>
      </c>
      <c r="AV752">
        <v>20704.979999999996</v>
      </c>
    </row>
    <row r="753" spans="40:48" x14ac:dyDescent="0.3">
      <c r="AN753">
        <f>YEAR(FH[[#This Row],[Fecha]])</f>
        <v>2020</v>
      </c>
      <c r="AO753">
        <f>MONTH(FH[[#This Row],[Fecha]])</f>
        <v>6</v>
      </c>
      <c r="AP753">
        <f>WEEKNUM(FH[[#This Row],[Fecha]],2)</f>
        <v>23</v>
      </c>
      <c r="AQ753" s="25">
        <v>43983</v>
      </c>
      <c r="AR753" t="s">
        <v>148</v>
      </c>
      <c r="AS753" t="s">
        <v>74</v>
      </c>
      <c r="AT753" t="s">
        <v>156</v>
      </c>
      <c r="AU753">
        <v>1354</v>
      </c>
      <c r="AV753">
        <v>24399.08</v>
      </c>
    </row>
    <row r="754" spans="40:48" x14ac:dyDescent="0.3">
      <c r="AN754">
        <f>YEAR(FH[[#This Row],[Fecha]])</f>
        <v>2020</v>
      </c>
      <c r="AO754">
        <f>MONTH(FH[[#This Row],[Fecha]])</f>
        <v>7</v>
      </c>
      <c r="AP754">
        <f>WEEKNUM(FH[[#This Row],[Fecha]],2)</f>
        <v>27</v>
      </c>
      <c r="AQ754" s="25">
        <v>44013</v>
      </c>
      <c r="AR754" t="s">
        <v>148</v>
      </c>
      <c r="AS754" t="s">
        <v>74</v>
      </c>
      <c r="AT754" t="s">
        <v>156</v>
      </c>
      <c r="AU754">
        <v>1093</v>
      </c>
      <c r="AV754">
        <v>19695.86</v>
      </c>
    </row>
    <row r="755" spans="40:48" x14ac:dyDescent="0.3">
      <c r="AN755">
        <f>YEAR(FH[[#This Row],[Fecha]])</f>
        <v>2020</v>
      </c>
      <c r="AO755">
        <f>MONTH(FH[[#This Row],[Fecha]])</f>
        <v>8</v>
      </c>
      <c r="AP755">
        <f>WEEKNUM(FH[[#This Row],[Fecha]],2)</f>
        <v>31</v>
      </c>
      <c r="AQ755" s="25">
        <v>44044</v>
      </c>
      <c r="AR755" t="s">
        <v>148</v>
      </c>
      <c r="AS755" t="s">
        <v>74</v>
      </c>
      <c r="AT755" t="s">
        <v>156</v>
      </c>
      <c r="AU755">
        <v>810</v>
      </c>
      <c r="AV755">
        <v>14596.419999999998</v>
      </c>
    </row>
    <row r="756" spans="40:48" x14ac:dyDescent="0.3">
      <c r="AN756">
        <f>YEAR(FH[[#This Row],[Fecha]])</f>
        <v>2020</v>
      </c>
      <c r="AO756">
        <f>MONTH(FH[[#This Row],[Fecha]])</f>
        <v>9</v>
      </c>
      <c r="AP756">
        <f>WEEKNUM(FH[[#This Row],[Fecha]],2)</f>
        <v>36</v>
      </c>
      <c r="AQ756" s="25">
        <v>44075</v>
      </c>
      <c r="AR756" t="s">
        <v>148</v>
      </c>
      <c r="AS756" t="s">
        <v>74</v>
      </c>
      <c r="AT756" t="s">
        <v>156</v>
      </c>
      <c r="AU756">
        <v>1313</v>
      </c>
      <c r="AV756">
        <v>23660.720000000001</v>
      </c>
    </row>
    <row r="757" spans="40:48" x14ac:dyDescent="0.3">
      <c r="AN757">
        <f>YEAR(FH[[#This Row],[Fecha]])</f>
        <v>2020</v>
      </c>
      <c r="AO757">
        <f>MONTH(FH[[#This Row],[Fecha]])</f>
        <v>10</v>
      </c>
      <c r="AP757">
        <f>WEEKNUM(FH[[#This Row],[Fecha]],2)</f>
        <v>40</v>
      </c>
      <c r="AQ757" s="25">
        <v>44105</v>
      </c>
      <c r="AR757" t="s">
        <v>148</v>
      </c>
      <c r="AS757" t="s">
        <v>74</v>
      </c>
      <c r="AT757" t="s">
        <v>156</v>
      </c>
      <c r="AU757">
        <v>987</v>
      </c>
      <c r="AV757">
        <v>17786.009999999998</v>
      </c>
    </row>
    <row r="758" spans="40:48" x14ac:dyDescent="0.3">
      <c r="AN758">
        <f>YEAR(FH[[#This Row],[Fecha]])</f>
        <v>2020</v>
      </c>
      <c r="AO758">
        <f>MONTH(FH[[#This Row],[Fecha]])</f>
        <v>11</v>
      </c>
      <c r="AP758">
        <f>WEEKNUM(FH[[#This Row],[Fecha]],2)</f>
        <v>44</v>
      </c>
      <c r="AQ758" s="25">
        <v>44136</v>
      </c>
      <c r="AR758" t="s">
        <v>148</v>
      </c>
      <c r="AS758" t="s">
        <v>74</v>
      </c>
      <c r="AT758" t="s">
        <v>156</v>
      </c>
      <c r="AU758">
        <v>948</v>
      </c>
      <c r="AV758">
        <v>17083.34</v>
      </c>
    </row>
    <row r="759" spans="40:48" x14ac:dyDescent="0.3">
      <c r="AN759">
        <f>YEAR(FH[[#This Row],[Fecha]])</f>
        <v>2020</v>
      </c>
      <c r="AO759">
        <f>MONTH(FH[[#This Row],[Fecha]])</f>
        <v>12</v>
      </c>
      <c r="AP759">
        <f>WEEKNUM(FH[[#This Row],[Fecha]],2)</f>
        <v>49</v>
      </c>
      <c r="AQ759" s="25">
        <v>44166</v>
      </c>
      <c r="AR759" t="s">
        <v>148</v>
      </c>
      <c r="AS759" t="s">
        <v>74</v>
      </c>
      <c r="AT759" t="s">
        <v>156</v>
      </c>
      <c r="AU759">
        <v>1234</v>
      </c>
      <c r="AV759">
        <v>22237.59</v>
      </c>
    </row>
    <row r="760" spans="40:48" x14ac:dyDescent="0.3">
      <c r="AN760">
        <f>YEAR(FH[[#This Row],[Fecha]])</f>
        <v>2018</v>
      </c>
      <c r="AO760">
        <f>MONTH(FH[[#This Row],[Fecha]])</f>
        <v>9</v>
      </c>
      <c r="AP760">
        <f>WEEKNUM(FH[[#This Row],[Fecha]],2)</f>
        <v>35</v>
      </c>
      <c r="AQ760" s="25">
        <v>43344</v>
      </c>
      <c r="AR760" t="s">
        <v>148</v>
      </c>
      <c r="AS760" t="s">
        <v>78</v>
      </c>
      <c r="AT760" t="s">
        <v>156</v>
      </c>
      <c r="AU760">
        <v>278</v>
      </c>
      <c r="AV760">
        <v>8129.6399999999994</v>
      </c>
    </row>
    <row r="761" spans="40:48" x14ac:dyDescent="0.3">
      <c r="AN761">
        <f>YEAR(FH[[#This Row],[Fecha]])</f>
        <v>2018</v>
      </c>
      <c r="AO761">
        <f>MONTH(FH[[#This Row],[Fecha]])</f>
        <v>10</v>
      </c>
      <c r="AP761">
        <f>WEEKNUM(FH[[#This Row],[Fecha]],2)</f>
        <v>40</v>
      </c>
      <c r="AQ761" s="25">
        <v>43374</v>
      </c>
      <c r="AR761" t="s">
        <v>148</v>
      </c>
      <c r="AS761" t="s">
        <v>78</v>
      </c>
      <c r="AT761" t="s">
        <v>156</v>
      </c>
      <c r="AU761">
        <v>321</v>
      </c>
      <c r="AV761">
        <v>9502.52</v>
      </c>
    </row>
    <row r="762" spans="40:48" x14ac:dyDescent="0.3">
      <c r="AN762">
        <f>YEAR(FH[[#This Row],[Fecha]])</f>
        <v>2018</v>
      </c>
      <c r="AO762">
        <f>MONTH(FH[[#This Row],[Fecha]])</f>
        <v>11</v>
      </c>
      <c r="AP762">
        <f>WEEKNUM(FH[[#This Row],[Fecha]],2)</f>
        <v>44</v>
      </c>
      <c r="AQ762" s="25">
        <v>43405</v>
      </c>
      <c r="AR762" t="s">
        <v>148</v>
      </c>
      <c r="AS762" t="s">
        <v>78</v>
      </c>
      <c r="AT762" t="s">
        <v>156</v>
      </c>
      <c r="AU762">
        <v>243</v>
      </c>
      <c r="AV762">
        <v>7237.79</v>
      </c>
    </row>
    <row r="763" spans="40:48" x14ac:dyDescent="0.3">
      <c r="AN763">
        <f>YEAR(FH[[#This Row],[Fecha]])</f>
        <v>2018</v>
      </c>
      <c r="AO763">
        <f>MONTH(FH[[#This Row],[Fecha]])</f>
        <v>12</v>
      </c>
      <c r="AP763">
        <f>WEEKNUM(FH[[#This Row],[Fecha]],2)</f>
        <v>48</v>
      </c>
      <c r="AQ763" s="25">
        <v>43435</v>
      </c>
      <c r="AR763" t="s">
        <v>148</v>
      </c>
      <c r="AS763" t="s">
        <v>78</v>
      </c>
      <c r="AT763" t="s">
        <v>156</v>
      </c>
      <c r="AU763">
        <v>364</v>
      </c>
      <c r="AV763">
        <v>10846.539999999999</v>
      </c>
    </row>
    <row r="764" spans="40:48" x14ac:dyDescent="0.3">
      <c r="AN764">
        <f>YEAR(FH[[#This Row],[Fecha]])</f>
        <v>2019</v>
      </c>
      <c r="AO764">
        <f>MONTH(FH[[#This Row],[Fecha]])</f>
        <v>1</v>
      </c>
      <c r="AP764">
        <f>WEEKNUM(FH[[#This Row],[Fecha]],2)</f>
        <v>1</v>
      </c>
      <c r="AQ764" s="25">
        <v>43466</v>
      </c>
      <c r="AR764" t="s">
        <v>148</v>
      </c>
      <c r="AS764" t="s">
        <v>78</v>
      </c>
      <c r="AT764" t="s">
        <v>156</v>
      </c>
      <c r="AU764">
        <v>288</v>
      </c>
      <c r="AV764">
        <v>8582.27</v>
      </c>
    </row>
    <row r="765" spans="40:48" x14ac:dyDescent="0.3">
      <c r="AN765">
        <f>YEAR(FH[[#This Row],[Fecha]])</f>
        <v>2019</v>
      </c>
      <c r="AO765">
        <f>MONTH(FH[[#This Row],[Fecha]])</f>
        <v>2</v>
      </c>
      <c r="AP765">
        <f>WEEKNUM(FH[[#This Row],[Fecha]],2)</f>
        <v>5</v>
      </c>
      <c r="AQ765" s="25">
        <v>43497</v>
      </c>
      <c r="AR765" t="s">
        <v>148</v>
      </c>
      <c r="AS765" t="s">
        <v>78</v>
      </c>
      <c r="AT765" t="s">
        <v>156</v>
      </c>
      <c r="AU765">
        <v>118</v>
      </c>
      <c r="AV765">
        <v>3491.99</v>
      </c>
    </row>
    <row r="766" spans="40:48" x14ac:dyDescent="0.3">
      <c r="AN766">
        <f>YEAR(FH[[#This Row],[Fecha]])</f>
        <v>2019</v>
      </c>
      <c r="AO766">
        <f>MONTH(FH[[#This Row],[Fecha]])</f>
        <v>4</v>
      </c>
      <c r="AP766">
        <f>WEEKNUM(FH[[#This Row],[Fecha]],2)</f>
        <v>14</v>
      </c>
      <c r="AQ766" s="25">
        <v>43556</v>
      </c>
      <c r="AR766" t="s">
        <v>148</v>
      </c>
      <c r="AS766" t="s">
        <v>78</v>
      </c>
      <c r="AT766" t="s">
        <v>156</v>
      </c>
      <c r="AU766">
        <v>285</v>
      </c>
      <c r="AV766">
        <v>8327.23</v>
      </c>
    </row>
    <row r="767" spans="40:48" x14ac:dyDescent="0.3">
      <c r="AN767">
        <f>YEAR(FH[[#This Row],[Fecha]])</f>
        <v>2019</v>
      </c>
      <c r="AO767">
        <f>MONTH(FH[[#This Row],[Fecha]])</f>
        <v>5</v>
      </c>
      <c r="AP767">
        <f>WEEKNUM(FH[[#This Row],[Fecha]],2)</f>
        <v>18</v>
      </c>
      <c r="AQ767" s="25">
        <v>43586</v>
      </c>
      <c r="AR767" t="s">
        <v>148</v>
      </c>
      <c r="AS767" t="s">
        <v>78</v>
      </c>
      <c r="AT767" t="s">
        <v>156</v>
      </c>
      <c r="AU767">
        <v>361</v>
      </c>
      <c r="AV767">
        <v>10543.460000000001</v>
      </c>
    </row>
    <row r="768" spans="40:48" x14ac:dyDescent="0.3">
      <c r="AN768">
        <f>YEAR(FH[[#This Row],[Fecha]])</f>
        <v>2019</v>
      </c>
      <c r="AO768">
        <f>MONTH(FH[[#This Row],[Fecha]])</f>
        <v>6</v>
      </c>
      <c r="AP768">
        <f>WEEKNUM(FH[[#This Row],[Fecha]],2)</f>
        <v>22</v>
      </c>
      <c r="AQ768" s="25">
        <v>43617</v>
      </c>
      <c r="AR768" t="s">
        <v>148</v>
      </c>
      <c r="AS768" t="s">
        <v>78</v>
      </c>
      <c r="AT768" t="s">
        <v>156</v>
      </c>
      <c r="AU768">
        <v>371</v>
      </c>
      <c r="AV768">
        <v>10834</v>
      </c>
    </row>
    <row r="769" spans="40:48" x14ac:dyDescent="0.3">
      <c r="AN769">
        <f>YEAR(FH[[#This Row],[Fecha]])</f>
        <v>2019</v>
      </c>
      <c r="AO769">
        <f>MONTH(FH[[#This Row],[Fecha]])</f>
        <v>7</v>
      </c>
      <c r="AP769">
        <f>WEEKNUM(FH[[#This Row],[Fecha]],2)</f>
        <v>27</v>
      </c>
      <c r="AQ769" s="25">
        <v>43647</v>
      </c>
      <c r="AR769" t="s">
        <v>148</v>
      </c>
      <c r="AS769" t="s">
        <v>78</v>
      </c>
      <c r="AT769" t="s">
        <v>156</v>
      </c>
      <c r="AU769">
        <v>371</v>
      </c>
      <c r="AV769">
        <v>10841.02</v>
      </c>
    </row>
    <row r="770" spans="40:48" x14ac:dyDescent="0.3">
      <c r="AN770">
        <f>YEAR(FH[[#This Row],[Fecha]])</f>
        <v>2019</v>
      </c>
      <c r="AO770">
        <f>MONTH(FH[[#This Row],[Fecha]])</f>
        <v>8</v>
      </c>
      <c r="AP770">
        <f>WEEKNUM(FH[[#This Row],[Fecha]],2)</f>
        <v>31</v>
      </c>
      <c r="AQ770" s="25">
        <v>43678</v>
      </c>
      <c r="AR770" t="s">
        <v>148</v>
      </c>
      <c r="AS770" t="s">
        <v>78</v>
      </c>
      <c r="AT770" t="s">
        <v>156</v>
      </c>
      <c r="AU770">
        <v>464</v>
      </c>
      <c r="AV770">
        <v>13553.44</v>
      </c>
    </row>
    <row r="771" spans="40:48" x14ac:dyDescent="0.3">
      <c r="AN771">
        <f>YEAR(FH[[#This Row],[Fecha]])</f>
        <v>2019</v>
      </c>
      <c r="AO771">
        <f>MONTH(FH[[#This Row],[Fecha]])</f>
        <v>9</v>
      </c>
      <c r="AP771">
        <f>WEEKNUM(FH[[#This Row],[Fecha]],2)</f>
        <v>35</v>
      </c>
      <c r="AQ771" s="25">
        <v>43709</v>
      </c>
      <c r="AR771" t="s">
        <v>148</v>
      </c>
      <c r="AS771" t="s">
        <v>78</v>
      </c>
      <c r="AT771" t="s">
        <v>156</v>
      </c>
      <c r="AU771">
        <v>360</v>
      </c>
      <c r="AV771">
        <v>10513.93</v>
      </c>
    </row>
    <row r="772" spans="40:48" x14ac:dyDescent="0.3">
      <c r="AN772">
        <f>YEAR(FH[[#This Row],[Fecha]])</f>
        <v>2019</v>
      </c>
      <c r="AO772">
        <f>MONTH(FH[[#This Row],[Fecha]])</f>
        <v>10</v>
      </c>
      <c r="AP772">
        <f>WEEKNUM(FH[[#This Row],[Fecha]],2)</f>
        <v>40</v>
      </c>
      <c r="AQ772" s="25">
        <v>43739</v>
      </c>
      <c r="AR772" t="s">
        <v>148</v>
      </c>
      <c r="AS772" t="s">
        <v>78</v>
      </c>
      <c r="AT772" t="s">
        <v>156</v>
      </c>
      <c r="AU772">
        <v>449</v>
      </c>
      <c r="AV772">
        <v>10543.55</v>
      </c>
    </row>
    <row r="773" spans="40:48" x14ac:dyDescent="0.3">
      <c r="AN773">
        <f>YEAR(FH[[#This Row],[Fecha]])</f>
        <v>2019</v>
      </c>
      <c r="AO773">
        <f>MONTH(FH[[#This Row],[Fecha]])</f>
        <v>11</v>
      </c>
      <c r="AP773">
        <f>WEEKNUM(FH[[#This Row],[Fecha]],2)</f>
        <v>44</v>
      </c>
      <c r="AQ773" s="25">
        <v>43770</v>
      </c>
      <c r="AR773" t="s">
        <v>148</v>
      </c>
      <c r="AS773" t="s">
        <v>78</v>
      </c>
      <c r="AT773" t="s">
        <v>156</v>
      </c>
      <c r="AU773">
        <v>340</v>
      </c>
      <c r="AV773">
        <v>7230.4500000000007</v>
      </c>
    </row>
    <row r="774" spans="40:48" x14ac:dyDescent="0.3">
      <c r="AN774">
        <f>YEAR(FH[[#This Row],[Fecha]])</f>
        <v>2019</v>
      </c>
      <c r="AO774">
        <f>MONTH(FH[[#This Row],[Fecha]])</f>
        <v>12</v>
      </c>
      <c r="AP774">
        <f>WEEKNUM(FH[[#This Row],[Fecha]],2)</f>
        <v>48</v>
      </c>
      <c r="AQ774" s="25">
        <v>43800</v>
      </c>
      <c r="AR774" t="s">
        <v>148</v>
      </c>
      <c r="AS774" t="s">
        <v>78</v>
      </c>
      <c r="AT774" t="s">
        <v>156</v>
      </c>
      <c r="AU774">
        <v>253</v>
      </c>
      <c r="AV774">
        <v>6199.84</v>
      </c>
    </row>
    <row r="775" spans="40:48" x14ac:dyDescent="0.3">
      <c r="AN775">
        <f>YEAR(FH[[#This Row],[Fecha]])</f>
        <v>2020</v>
      </c>
      <c r="AO775">
        <f>MONTH(FH[[#This Row],[Fecha]])</f>
        <v>1</v>
      </c>
      <c r="AP775">
        <f>WEEKNUM(FH[[#This Row],[Fecha]],2)</f>
        <v>1</v>
      </c>
      <c r="AQ775" s="25">
        <v>43831</v>
      </c>
      <c r="AR775" t="s">
        <v>148</v>
      </c>
      <c r="AS775" t="s">
        <v>78</v>
      </c>
      <c r="AT775" t="s">
        <v>156</v>
      </c>
      <c r="AU775">
        <v>291</v>
      </c>
      <c r="AV775">
        <v>8137.05</v>
      </c>
    </row>
    <row r="776" spans="40:48" x14ac:dyDescent="0.3">
      <c r="AN776">
        <f>YEAR(FH[[#This Row],[Fecha]])</f>
        <v>2020</v>
      </c>
      <c r="AO776">
        <f>MONTH(FH[[#This Row],[Fecha]])</f>
        <v>2</v>
      </c>
      <c r="AP776">
        <f>WEEKNUM(FH[[#This Row],[Fecha]],2)</f>
        <v>5</v>
      </c>
      <c r="AQ776" s="25">
        <v>43862</v>
      </c>
      <c r="AR776" t="s">
        <v>148</v>
      </c>
      <c r="AS776" t="s">
        <v>78</v>
      </c>
      <c r="AT776" t="s">
        <v>156</v>
      </c>
      <c r="AU776">
        <v>308</v>
      </c>
      <c r="AV776">
        <v>10180.130000000001</v>
      </c>
    </row>
    <row r="777" spans="40:48" x14ac:dyDescent="0.3">
      <c r="AN777">
        <f>YEAR(FH[[#This Row],[Fecha]])</f>
        <v>2020</v>
      </c>
      <c r="AO777">
        <f>MONTH(FH[[#This Row],[Fecha]])</f>
        <v>3</v>
      </c>
      <c r="AP777">
        <f>WEEKNUM(FH[[#This Row],[Fecha]],2)</f>
        <v>9</v>
      </c>
      <c r="AQ777" s="25">
        <v>43891</v>
      </c>
      <c r="AR777" t="s">
        <v>148</v>
      </c>
      <c r="AS777" t="s">
        <v>78</v>
      </c>
      <c r="AT777" t="s">
        <v>156</v>
      </c>
      <c r="AU777">
        <v>380</v>
      </c>
      <c r="AV777">
        <v>17365.57</v>
      </c>
    </row>
    <row r="778" spans="40:48" x14ac:dyDescent="0.3">
      <c r="AN778">
        <f>YEAR(FH[[#This Row],[Fecha]])</f>
        <v>2020</v>
      </c>
      <c r="AO778">
        <f>MONTH(FH[[#This Row],[Fecha]])</f>
        <v>4</v>
      </c>
      <c r="AP778">
        <f>WEEKNUM(FH[[#This Row],[Fecha]],2)</f>
        <v>14</v>
      </c>
      <c r="AQ778" s="25">
        <v>43922</v>
      </c>
      <c r="AR778" t="s">
        <v>148</v>
      </c>
      <c r="AS778" t="s">
        <v>78</v>
      </c>
      <c r="AT778" t="s">
        <v>156</v>
      </c>
      <c r="AU778">
        <v>288</v>
      </c>
      <c r="AV778">
        <v>7573.8899999999994</v>
      </c>
    </row>
    <row r="779" spans="40:48" x14ac:dyDescent="0.3">
      <c r="AN779">
        <f>YEAR(FH[[#This Row],[Fecha]])</f>
        <v>2020</v>
      </c>
      <c r="AO779">
        <f>MONTH(FH[[#This Row],[Fecha]])</f>
        <v>5</v>
      </c>
      <c r="AP779">
        <f>WEEKNUM(FH[[#This Row],[Fecha]],2)</f>
        <v>18</v>
      </c>
      <c r="AQ779" s="25">
        <v>43952</v>
      </c>
      <c r="AR779" t="s">
        <v>148</v>
      </c>
      <c r="AS779" t="s">
        <v>78</v>
      </c>
      <c r="AT779" t="s">
        <v>156</v>
      </c>
      <c r="AU779">
        <v>302</v>
      </c>
      <c r="AV779">
        <v>5442.04</v>
      </c>
    </row>
    <row r="780" spans="40:48" x14ac:dyDescent="0.3">
      <c r="AN780">
        <f>YEAR(FH[[#This Row],[Fecha]])</f>
        <v>2020</v>
      </c>
      <c r="AO780">
        <f>MONTH(FH[[#This Row],[Fecha]])</f>
        <v>6</v>
      </c>
      <c r="AP780">
        <f>WEEKNUM(FH[[#This Row],[Fecha]],2)</f>
        <v>23</v>
      </c>
      <c r="AQ780" s="25">
        <v>43983</v>
      </c>
      <c r="AR780" t="s">
        <v>148</v>
      </c>
      <c r="AS780" t="s">
        <v>78</v>
      </c>
      <c r="AT780" t="s">
        <v>156</v>
      </c>
      <c r="AU780">
        <v>340</v>
      </c>
      <c r="AV780">
        <v>6126.7999999999993</v>
      </c>
    </row>
    <row r="781" spans="40:48" x14ac:dyDescent="0.3">
      <c r="AN781">
        <f>YEAR(FH[[#This Row],[Fecha]])</f>
        <v>2020</v>
      </c>
      <c r="AO781">
        <f>MONTH(FH[[#This Row],[Fecha]])</f>
        <v>7</v>
      </c>
      <c r="AP781">
        <f>WEEKNUM(FH[[#This Row],[Fecha]],2)</f>
        <v>27</v>
      </c>
      <c r="AQ781" s="25">
        <v>44013</v>
      </c>
      <c r="AR781" t="s">
        <v>148</v>
      </c>
      <c r="AS781" t="s">
        <v>78</v>
      </c>
      <c r="AT781" t="s">
        <v>156</v>
      </c>
      <c r="AU781">
        <v>196</v>
      </c>
      <c r="AV781">
        <v>3531.92</v>
      </c>
    </row>
    <row r="782" spans="40:48" x14ac:dyDescent="0.3">
      <c r="AN782">
        <f>YEAR(FH[[#This Row],[Fecha]])</f>
        <v>2020</v>
      </c>
      <c r="AO782">
        <f>MONTH(FH[[#This Row],[Fecha]])</f>
        <v>8</v>
      </c>
      <c r="AP782">
        <f>WEEKNUM(FH[[#This Row],[Fecha]],2)</f>
        <v>31</v>
      </c>
      <c r="AQ782" s="25">
        <v>44044</v>
      </c>
      <c r="AR782" t="s">
        <v>148</v>
      </c>
      <c r="AS782" t="s">
        <v>78</v>
      </c>
      <c r="AT782" t="s">
        <v>156</v>
      </c>
      <c r="AU782">
        <v>125</v>
      </c>
      <c r="AV782">
        <v>2252.5300000000002</v>
      </c>
    </row>
    <row r="783" spans="40:48" x14ac:dyDescent="0.3">
      <c r="AN783">
        <f>YEAR(FH[[#This Row],[Fecha]])</f>
        <v>2020</v>
      </c>
      <c r="AO783">
        <f>MONTH(FH[[#This Row],[Fecha]])</f>
        <v>9</v>
      </c>
      <c r="AP783">
        <f>WEEKNUM(FH[[#This Row],[Fecha]],2)</f>
        <v>36</v>
      </c>
      <c r="AQ783" s="25">
        <v>44075</v>
      </c>
      <c r="AR783" t="s">
        <v>148</v>
      </c>
      <c r="AS783" t="s">
        <v>78</v>
      </c>
      <c r="AT783" t="s">
        <v>156</v>
      </c>
      <c r="AU783">
        <v>273</v>
      </c>
      <c r="AV783">
        <v>4919.5599999999995</v>
      </c>
    </row>
    <row r="784" spans="40:48" x14ac:dyDescent="0.3">
      <c r="AN784">
        <f>YEAR(FH[[#This Row],[Fecha]])</f>
        <v>2020</v>
      </c>
      <c r="AO784">
        <f>MONTH(FH[[#This Row],[Fecha]])</f>
        <v>10</v>
      </c>
      <c r="AP784">
        <f>WEEKNUM(FH[[#This Row],[Fecha]],2)</f>
        <v>40</v>
      </c>
      <c r="AQ784" s="25">
        <v>44105</v>
      </c>
      <c r="AR784" t="s">
        <v>148</v>
      </c>
      <c r="AS784" t="s">
        <v>78</v>
      </c>
      <c r="AT784" t="s">
        <v>156</v>
      </c>
      <c r="AU784">
        <v>211</v>
      </c>
      <c r="AV784">
        <v>3802.29</v>
      </c>
    </row>
    <row r="785" spans="40:48" x14ac:dyDescent="0.3">
      <c r="AN785">
        <f>YEAR(FH[[#This Row],[Fecha]])</f>
        <v>2019</v>
      </c>
      <c r="AO785">
        <f>MONTH(FH[[#This Row],[Fecha]])</f>
        <v>1</v>
      </c>
      <c r="AP785">
        <f>WEEKNUM(FH[[#This Row],[Fecha]],2)</f>
        <v>1</v>
      </c>
      <c r="AQ785" s="25">
        <v>43466</v>
      </c>
      <c r="AR785" t="s">
        <v>149</v>
      </c>
      <c r="AS785" t="s">
        <v>74</v>
      </c>
      <c r="AT785" t="s">
        <v>128</v>
      </c>
      <c r="AU785">
        <v>20</v>
      </c>
      <c r="AV785">
        <v>107599.95</v>
      </c>
    </row>
    <row r="786" spans="40:48" x14ac:dyDescent="0.3">
      <c r="AN786">
        <f>YEAR(FH[[#This Row],[Fecha]])</f>
        <v>2019</v>
      </c>
      <c r="AO786">
        <f>MONTH(FH[[#This Row],[Fecha]])</f>
        <v>2</v>
      </c>
      <c r="AP786">
        <f>WEEKNUM(FH[[#This Row],[Fecha]],2)</f>
        <v>5</v>
      </c>
      <c r="AQ786" s="25">
        <v>43497</v>
      </c>
      <c r="AR786" t="s">
        <v>149</v>
      </c>
      <c r="AS786" t="s">
        <v>74</v>
      </c>
      <c r="AT786" t="s">
        <v>128</v>
      </c>
      <c r="AU786">
        <v>44</v>
      </c>
      <c r="AV786">
        <v>209880.39</v>
      </c>
    </row>
    <row r="787" spans="40:48" x14ac:dyDescent="0.3">
      <c r="AN787">
        <f>YEAR(FH[[#This Row],[Fecha]])</f>
        <v>2019</v>
      </c>
      <c r="AO787">
        <f>MONTH(FH[[#This Row],[Fecha]])</f>
        <v>3</v>
      </c>
      <c r="AP787">
        <f>WEEKNUM(FH[[#This Row],[Fecha]],2)</f>
        <v>9</v>
      </c>
      <c r="AQ787" s="25">
        <v>43525</v>
      </c>
      <c r="AR787" t="s">
        <v>149</v>
      </c>
      <c r="AS787" t="s">
        <v>74</v>
      </c>
      <c r="AT787" t="s">
        <v>128</v>
      </c>
      <c r="AU787">
        <v>22</v>
      </c>
      <c r="AV787">
        <v>91405.260000000009</v>
      </c>
    </row>
    <row r="788" spans="40:48" x14ac:dyDescent="0.3">
      <c r="AN788">
        <f>YEAR(FH[[#This Row],[Fecha]])</f>
        <v>2020</v>
      </c>
      <c r="AO788">
        <f>MONTH(FH[[#This Row],[Fecha]])</f>
        <v>7</v>
      </c>
      <c r="AP788">
        <f>WEEKNUM(FH[[#This Row],[Fecha]],2)</f>
        <v>27</v>
      </c>
      <c r="AQ788" s="25">
        <v>44013</v>
      </c>
      <c r="AR788" t="s">
        <v>149</v>
      </c>
      <c r="AS788" t="s">
        <v>74</v>
      </c>
      <c r="AT788" t="s">
        <v>128</v>
      </c>
      <c r="AU788">
        <v>39</v>
      </c>
      <c r="AV788">
        <v>245294.22</v>
      </c>
    </row>
    <row r="789" spans="40:48" x14ac:dyDescent="0.3">
      <c r="AN789">
        <f>YEAR(FH[[#This Row],[Fecha]])</f>
        <v>2020</v>
      </c>
      <c r="AO789">
        <f>MONTH(FH[[#This Row],[Fecha]])</f>
        <v>8</v>
      </c>
      <c r="AP789">
        <f>WEEKNUM(FH[[#This Row],[Fecha]],2)</f>
        <v>31</v>
      </c>
      <c r="AQ789" s="25">
        <v>44044</v>
      </c>
      <c r="AR789" t="s">
        <v>149</v>
      </c>
      <c r="AS789" t="s">
        <v>74</v>
      </c>
      <c r="AT789" t="s">
        <v>128</v>
      </c>
      <c r="AU789">
        <v>27</v>
      </c>
      <c r="AV789">
        <v>162999.5</v>
      </c>
    </row>
    <row r="790" spans="40:48" x14ac:dyDescent="0.3">
      <c r="AN790">
        <f>YEAR(FH[[#This Row],[Fecha]])</f>
        <v>2020</v>
      </c>
      <c r="AO790">
        <f>MONTH(FH[[#This Row],[Fecha]])</f>
        <v>6</v>
      </c>
      <c r="AP790">
        <f>WEEKNUM(FH[[#This Row],[Fecha]],2)</f>
        <v>23</v>
      </c>
      <c r="AQ790" s="25">
        <v>43983</v>
      </c>
      <c r="AR790" t="s">
        <v>150</v>
      </c>
      <c r="AS790" t="s">
        <v>75</v>
      </c>
      <c r="AT790" t="s">
        <v>128</v>
      </c>
      <c r="AU790">
        <v>27</v>
      </c>
      <c r="AV790">
        <v>156865.90999999997</v>
      </c>
    </row>
    <row r="791" spans="40:48" x14ac:dyDescent="0.3">
      <c r="AN791">
        <f>YEAR(FH[[#This Row],[Fecha]])</f>
        <v>2020</v>
      </c>
      <c r="AO791">
        <f>MONTH(FH[[#This Row],[Fecha]])</f>
        <v>7</v>
      </c>
      <c r="AP791">
        <f>WEEKNUM(FH[[#This Row],[Fecha]],2)</f>
        <v>27</v>
      </c>
      <c r="AQ791" s="25">
        <v>44013</v>
      </c>
      <c r="AR791" t="s">
        <v>150</v>
      </c>
      <c r="AS791" t="s">
        <v>75</v>
      </c>
      <c r="AT791" t="s">
        <v>128</v>
      </c>
      <c r="AU791">
        <v>30</v>
      </c>
      <c r="AV791">
        <v>172528.37</v>
      </c>
    </row>
    <row r="792" spans="40:48" x14ac:dyDescent="0.3">
      <c r="AN792">
        <f>YEAR(FH[[#This Row],[Fecha]])</f>
        <v>2020</v>
      </c>
      <c r="AO792">
        <f>MONTH(FH[[#This Row],[Fecha]])</f>
        <v>8</v>
      </c>
      <c r="AP792">
        <f>WEEKNUM(FH[[#This Row],[Fecha]],2)</f>
        <v>31</v>
      </c>
      <c r="AQ792" s="25">
        <v>44044</v>
      </c>
      <c r="AR792" t="s">
        <v>150</v>
      </c>
      <c r="AS792" t="s">
        <v>75</v>
      </c>
      <c r="AT792" t="s">
        <v>128</v>
      </c>
      <c r="AU792">
        <v>36</v>
      </c>
      <c r="AV792">
        <v>205844.74</v>
      </c>
    </row>
    <row r="793" spans="40:48" x14ac:dyDescent="0.3">
      <c r="AN793">
        <f>YEAR(FH[[#This Row],[Fecha]])</f>
        <v>2020</v>
      </c>
      <c r="AO793">
        <f>MONTH(FH[[#This Row],[Fecha]])</f>
        <v>9</v>
      </c>
      <c r="AP793">
        <f>WEEKNUM(FH[[#This Row],[Fecha]],2)</f>
        <v>36</v>
      </c>
      <c r="AQ793" s="25">
        <v>44075</v>
      </c>
      <c r="AR793" t="s">
        <v>150</v>
      </c>
      <c r="AS793" t="s">
        <v>75</v>
      </c>
      <c r="AT793" t="s">
        <v>128</v>
      </c>
      <c r="AU793">
        <v>39</v>
      </c>
      <c r="AV793">
        <v>221368.6</v>
      </c>
    </row>
    <row r="794" spans="40:48" x14ac:dyDescent="0.3">
      <c r="AN794">
        <f>YEAR(FH[[#This Row],[Fecha]])</f>
        <v>2020</v>
      </c>
      <c r="AO794">
        <f>MONTH(FH[[#This Row],[Fecha]])</f>
        <v>6</v>
      </c>
      <c r="AP794">
        <f>WEEKNUM(FH[[#This Row],[Fecha]],2)</f>
        <v>23</v>
      </c>
      <c r="AQ794" s="25">
        <v>43983</v>
      </c>
      <c r="AR794" t="s">
        <v>150</v>
      </c>
      <c r="AS794" t="s">
        <v>76</v>
      </c>
      <c r="AT794" t="s">
        <v>128</v>
      </c>
      <c r="AU794">
        <v>24</v>
      </c>
      <c r="AV794">
        <v>3503609.44</v>
      </c>
    </row>
    <row r="795" spans="40:48" x14ac:dyDescent="0.3">
      <c r="AN795">
        <f>YEAR(FH[[#This Row],[Fecha]])</f>
        <v>2019</v>
      </c>
      <c r="AO795">
        <f>MONTH(FH[[#This Row],[Fecha]])</f>
        <v>3</v>
      </c>
      <c r="AP795">
        <f>WEEKNUM(FH[[#This Row],[Fecha]],2)</f>
        <v>9</v>
      </c>
      <c r="AQ795" s="25">
        <v>43525</v>
      </c>
      <c r="AR795" t="s">
        <v>150</v>
      </c>
      <c r="AS795" t="s">
        <v>74</v>
      </c>
      <c r="AT795" t="s">
        <v>128</v>
      </c>
      <c r="AU795">
        <v>9</v>
      </c>
      <c r="AV795">
        <v>42918.86</v>
      </c>
    </row>
    <row r="796" spans="40:48" x14ac:dyDescent="0.3">
      <c r="AN796">
        <f>YEAR(FH[[#This Row],[Fecha]])</f>
        <v>2019</v>
      </c>
      <c r="AO796">
        <f>MONTH(FH[[#This Row],[Fecha]])</f>
        <v>4</v>
      </c>
      <c r="AP796">
        <f>WEEKNUM(FH[[#This Row],[Fecha]],2)</f>
        <v>14</v>
      </c>
      <c r="AQ796" s="25">
        <v>43556</v>
      </c>
      <c r="AR796" t="s">
        <v>150</v>
      </c>
      <c r="AS796" t="s">
        <v>74</v>
      </c>
      <c r="AT796" t="s">
        <v>128</v>
      </c>
      <c r="AU796">
        <v>3</v>
      </c>
      <c r="AV796">
        <v>14523.89</v>
      </c>
    </row>
    <row r="797" spans="40:48" x14ac:dyDescent="0.3">
      <c r="AN797">
        <f>YEAR(FH[[#This Row],[Fecha]])</f>
        <v>2019</v>
      </c>
      <c r="AO797">
        <f>MONTH(FH[[#This Row],[Fecha]])</f>
        <v>8</v>
      </c>
      <c r="AP797">
        <f>WEEKNUM(FH[[#This Row],[Fecha]],2)</f>
        <v>31</v>
      </c>
      <c r="AQ797" s="25">
        <v>43678</v>
      </c>
      <c r="AR797" t="s">
        <v>150</v>
      </c>
      <c r="AS797" t="s">
        <v>74</v>
      </c>
      <c r="AT797" t="s">
        <v>128</v>
      </c>
      <c r="AU797">
        <v>9</v>
      </c>
      <c r="AV797">
        <v>46593.36</v>
      </c>
    </row>
    <row r="798" spans="40:48" x14ac:dyDescent="0.3">
      <c r="AN798">
        <f>YEAR(FH[[#This Row],[Fecha]])</f>
        <v>2019</v>
      </c>
      <c r="AO798">
        <f>MONTH(FH[[#This Row],[Fecha]])</f>
        <v>10</v>
      </c>
      <c r="AP798">
        <f>WEEKNUM(FH[[#This Row],[Fecha]],2)</f>
        <v>40</v>
      </c>
      <c r="AQ798" s="25">
        <v>43739</v>
      </c>
      <c r="AR798" t="s">
        <v>150</v>
      </c>
      <c r="AS798" t="s">
        <v>74</v>
      </c>
      <c r="AT798" t="s">
        <v>128</v>
      </c>
      <c r="AU798">
        <v>39</v>
      </c>
      <c r="AV798">
        <v>200680.94</v>
      </c>
    </row>
    <row r="799" spans="40:48" x14ac:dyDescent="0.3">
      <c r="AN799">
        <f>YEAR(FH[[#This Row],[Fecha]])</f>
        <v>2020</v>
      </c>
      <c r="AO799">
        <f>MONTH(FH[[#This Row],[Fecha]])</f>
        <v>4</v>
      </c>
      <c r="AP799">
        <f>WEEKNUM(FH[[#This Row],[Fecha]],2)</f>
        <v>14</v>
      </c>
      <c r="AQ799" s="25">
        <v>43922</v>
      </c>
      <c r="AR799" t="s">
        <v>151</v>
      </c>
      <c r="AS799" t="s">
        <v>73</v>
      </c>
      <c r="AT799" t="s">
        <v>128</v>
      </c>
      <c r="AU799">
        <v>9</v>
      </c>
      <c r="AV799">
        <v>51812.59</v>
      </c>
    </row>
    <row r="800" spans="40:48" x14ac:dyDescent="0.3">
      <c r="AN800">
        <f>YEAR(FH[[#This Row],[Fecha]])</f>
        <v>2020</v>
      </c>
      <c r="AO800">
        <f>MONTH(FH[[#This Row],[Fecha]])</f>
        <v>2</v>
      </c>
      <c r="AP800">
        <f>WEEKNUM(FH[[#This Row],[Fecha]],2)</f>
        <v>5</v>
      </c>
      <c r="AQ800" s="25">
        <v>43862</v>
      </c>
      <c r="AR800" t="s">
        <v>151</v>
      </c>
      <c r="AS800" t="s">
        <v>75</v>
      </c>
      <c r="AT800" t="s">
        <v>128</v>
      </c>
      <c r="AU800">
        <v>12</v>
      </c>
      <c r="AV800">
        <v>50409.72</v>
      </c>
    </row>
    <row r="801" spans="40:48" x14ac:dyDescent="0.3">
      <c r="AN801">
        <f>YEAR(FH[[#This Row],[Fecha]])</f>
        <v>2020</v>
      </c>
      <c r="AO801">
        <f>MONTH(FH[[#This Row],[Fecha]])</f>
        <v>3</v>
      </c>
      <c r="AP801">
        <f>WEEKNUM(FH[[#This Row],[Fecha]],2)</f>
        <v>9</v>
      </c>
      <c r="AQ801" s="25">
        <v>43891</v>
      </c>
      <c r="AR801" t="s">
        <v>151</v>
      </c>
      <c r="AS801" t="s">
        <v>75</v>
      </c>
      <c r="AT801" t="s">
        <v>128</v>
      </c>
      <c r="AU801">
        <v>39</v>
      </c>
      <c r="AV801">
        <v>192579.71</v>
      </c>
    </row>
    <row r="802" spans="40:48" x14ac:dyDescent="0.3">
      <c r="AN802">
        <f>YEAR(FH[[#This Row],[Fecha]])</f>
        <v>2020</v>
      </c>
      <c r="AO802">
        <f>MONTH(FH[[#This Row],[Fecha]])</f>
        <v>4</v>
      </c>
      <c r="AP802">
        <f>WEEKNUM(FH[[#This Row],[Fecha]],2)</f>
        <v>14</v>
      </c>
      <c r="AQ802" s="25">
        <v>43922</v>
      </c>
      <c r="AR802" t="s">
        <v>151</v>
      </c>
      <c r="AS802" t="s">
        <v>75</v>
      </c>
      <c r="AT802" t="s">
        <v>128</v>
      </c>
      <c r="AU802">
        <v>27</v>
      </c>
      <c r="AV802">
        <v>151305.87</v>
      </c>
    </row>
    <row r="803" spans="40:48" x14ac:dyDescent="0.3">
      <c r="AN803">
        <f>YEAR(FH[[#This Row],[Fecha]])</f>
        <v>2020</v>
      </c>
      <c r="AO803">
        <f>MONTH(FH[[#This Row],[Fecha]])</f>
        <v>5</v>
      </c>
      <c r="AP803">
        <f>WEEKNUM(FH[[#This Row],[Fecha]],2)</f>
        <v>18</v>
      </c>
      <c r="AQ803" s="25">
        <v>43952</v>
      </c>
      <c r="AR803" t="s">
        <v>151</v>
      </c>
      <c r="AS803" t="s">
        <v>75</v>
      </c>
      <c r="AT803" t="s">
        <v>128</v>
      </c>
      <c r="AU803">
        <v>36</v>
      </c>
      <c r="AV803">
        <v>196701.36000000002</v>
      </c>
    </row>
    <row r="804" spans="40:48" x14ac:dyDescent="0.3">
      <c r="AN804">
        <f>YEAR(FH[[#This Row],[Fecha]])</f>
        <v>2020</v>
      </c>
      <c r="AO804">
        <f>MONTH(FH[[#This Row],[Fecha]])</f>
        <v>6</v>
      </c>
      <c r="AP804">
        <f>WEEKNUM(FH[[#This Row],[Fecha]],2)</f>
        <v>23</v>
      </c>
      <c r="AQ804" s="25">
        <v>43983</v>
      </c>
      <c r="AR804" t="s">
        <v>151</v>
      </c>
      <c r="AS804" t="s">
        <v>75</v>
      </c>
      <c r="AT804" t="s">
        <v>128</v>
      </c>
      <c r="AU804">
        <v>12</v>
      </c>
      <c r="AV804">
        <v>73704.320000000007</v>
      </c>
    </row>
    <row r="805" spans="40:48" x14ac:dyDescent="0.3">
      <c r="AN805">
        <f>YEAR(FH[[#This Row],[Fecha]])</f>
        <v>2019</v>
      </c>
      <c r="AO805">
        <f>MONTH(FH[[#This Row],[Fecha]])</f>
        <v>4</v>
      </c>
      <c r="AP805">
        <f>WEEKNUM(FH[[#This Row],[Fecha]],2)</f>
        <v>14</v>
      </c>
      <c r="AQ805" s="25">
        <v>43556</v>
      </c>
      <c r="AR805" t="s">
        <v>151</v>
      </c>
      <c r="AS805" t="s">
        <v>74</v>
      </c>
      <c r="AT805" t="s">
        <v>128</v>
      </c>
      <c r="AU805">
        <v>9</v>
      </c>
      <c r="AV805">
        <v>41941.5</v>
      </c>
    </row>
    <row r="806" spans="40:48" x14ac:dyDescent="0.3">
      <c r="AN806">
        <f>YEAR(FH[[#This Row],[Fecha]])</f>
        <v>2020</v>
      </c>
      <c r="AO806">
        <f>MONTH(FH[[#This Row],[Fecha]])</f>
        <v>8</v>
      </c>
      <c r="AP806">
        <f>WEEKNUM(FH[[#This Row],[Fecha]],2)</f>
        <v>31</v>
      </c>
      <c r="AQ806" s="25">
        <v>44044</v>
      </c>
      <c r="AR806" t="s">
        <v>151</v>
      </c>
      <c r="AS806" t="s">
        <v>74</v>
      </c>
      <c r="AT806" t="s">
        <v>128</v>
      </c>
      <c r="AU806">
        <v>9</v>
      </c>
      <c r="AV806">
        <v>53576.37</v>
      </c>
    </row>
    <row r="807" spans="40:48" x14ac:dyDescent="0.3">
      <c r="AN807">
        <f>YEAR(FH[[#This Row],[Fecha]])</f>
        <v>2020</v>
      </c>
      <c r="AO807">
        <f>MONTH(FH[[#This Row],[Fecha]])</f>
        <v>9</v>
      </c>
      <c r="AP807">
        <f>WEEKNUM(FH[[#This Row],[Fecha]],2)</f>
        <v>36</v>
      </c>
      <c r="AQ807" s="25">
        <v>44075</v>
      </c>
      <c r="AR807" t="s">
        <v>151</v>
      </c>
      <c r="AS807" t="s">
        <v>74</v>
      </c>
      <c r="AT807" t="s">
        <v>128</v>
      </c>
      <c r="AU807">
        <v>51</v>
      </c>
      <c r="AV807">
        <v>302810.5</v>
      </c>
    </row>
    <row r="808" spans="40:48" x14ac:dyDescent="0.3">
      <c r="AN808">
        <f>YEAR(FH[[#This Row],[Fecha]])</f>
        <v>2020</v>
      </c>
      <c r="AO808">
        <f>MONTH(FH[[#This Row],[Fecha]])</f>
        <v>10</v>
      </c>
      <c r="AP808">
        <f>WEEKNUM(FH[[#This Row],[Fecha]],2)</f>
        <v>40</v>
      </c>
      <c r="AQ808" s="25">
        <v>44105</v>
      </c>
      <c r="AR808" t="s">
        <v>151</v>
      </c>
      <c r="AS808" t="s">
        <v>74</v>
      </c>
      <c r="AT808" t="s">
        <v>128</v>
      </c>
      <c r="AU808">
        <v>9</v>
      </c>
      <c r="AV808">
        <v>53521.599999999999</v>
      </c>
    </row>
    <row r="809" spans="40:48" x14ac:dyDescent="0.3">
      <c r="AN809">
        <f>YEAR(FH[[#This Row],[Fecha]])</f>
        <v>2019</v>
      </c>
      <c r="AO809">
        <f>MONTH(FH[[#This Row],[Fecha]])</f>
        <v>5</v>
      </c>
      <c r="AP809">
        <f>WEEKNUM(FH[[#This Row],[Fecha]],2)</f>
        <v>18</v>
      </c>
      <c r="AQ809" s="25">
        <v>43586</v>
      </c>
      <c r="AR809" t="s">
        <v>152</v>
      </c>
      <c r="AS809" t="s">
        <v>74</v>
      </c>
      <c r="AT809" t="s">
        <v>128</v>
      </c>
      <c r="AU809">
        <v>30</v>
      </c>
      <c r="AV809">
        <v>158534.5</v>
      </c>
    </row>
    <row r="810" spans="40:48" x14ac:dyDescent="0.3">
      <c r="AN810">
        <f>YEAR(FH[[#This Row],[Fecha]])</f>
        <v>2019</v>
      </c>
      <c r="AO810">
        <f>MONTH(FH[[#This Row],[Fecha]])</f>
        <v>6</v>
      </c>
      <c r="AP810">
        <f>WEEKNUM(FH[[#This Row],[Fecha]],2)</f>
        <v>22</v>
      </c>
      <c r="AQ810" s="25">
        <v>43617</v>
      </c>
      <c r="AR810" t="s">
        <v>152</v>
      </c>
      <c r="AS810" t="s">
        <v>74</v>
      </c>
      <c r="AT810" t="s">
        <v>128</v>
      </c>
      <c r="AU810">
        <v>19</v>
      </c>
      <c r="AV810">
        <v>101815.39</v>
      </c>
    </row>
    <row r="811" spans="40:48" x14ac:dyDescent="0.3">
      <c r="AN811">
        <f>YEAR(FH[[#This Row],[Fecha]])</f>
        <v>2019</v>
      </c>
      <c r="AO811">
        <f>MONTH(FH[[#This Row],[Fecha]])</f>
        <v>7</v>
      </c>
      <c r="AP811">
        <f>WEEKNUM(FH[[#This Row],[Fecha]],2)</f>
        <v>27</v>
      </c>
      <c r="AQ811" s="25">
        <v>43647</v>
      </c>
      <c r="AR811" t="s">
        <v>152</v>
      </c>
      <c r="AS811" t="s">
        <v>74</v>
      </c>
      <c r="AT811" t="s">
        <v>128</v>
      </c>
      <c r="AU811">
        <v>36</v>
      </c>
      <c r="AV811">
        <v>185115.69</v>
      </c>
    </row>
    <row r="812" spans="40:48" x14ac:dyDescent="0.3">
      <c r="AN812">
        <f>YEAR(FH[[#This Row],[Fecha]])</f>
        <v>2019</v>
      </c>
      <c r="AO812">
        <f>MONTH(FH[[#This Row],[Fecha]])</f>
        <v>8</v>
      </c>
      <c r="AP812">
        <f>WEEKNUM(FH[[#This Row],[Fecha]],2)</f>
        <v>31</v>
      </c>
      <c r="AQ812" s="25">
        <v>43678</v>
      </c>
      <c r="AR812" t="s">
        <v>152</v>
      </c>
      <c r="AS812" t="s">
        <v>74</v>
      </c>
      <c r="AT812" t="s">
        <v>128</v>
      </c>
      <c r="AU812">
        <v>30</v>
      </c>
      <c r="AV812">
        <v>155170.79999999999</v>
      </c>
    </row>
    <row r="813" spans="40:48" x14ac:dyDescent="0.3">
      <c r="AN813">
        <f>YEAR(FH[[#This Row],[Fecha]])</f>
        <v>2019</v>
      </c>
      <c r="AO813">
        <f>MONTH(FH[[#This Row],[Fecha]])</f>
        <v>9</v>
      </c>
      <c r="AP813">
        <f>WEEKNUM(FH[[#This Row],[Fecha]],2)</f>
        <v>35</v>
      </c>
      <c r="AQ813" s="25">
        <v>43709</v>
      </c>
      <c r="AR813" t="s">
        <v>152</v>
      </c>
      <c r="AS813" t="s">
        <v>74</v>
      </c>
      <c r="AT813" t="s">
        <v>128</v>
      </c>
      <c r="AU813">
        <v>30</v>
      </c>
      <c r="AV813">
        <v>184755.87</v>
      </c>
    </row>
    <row r="814" spans="40:48" x14ac:dyDescent="0.3">
      <c r="AN814">
        <f>YEAR(FH[[#This Row],[Fecha]])</f>
        <v>2019</v>
      </c>
      <c r="AO814">
        <f>MONTH(FH[[#This Row],[Fecha]])</f>
        <v>10</v>
      </c>
      <c r="AP814">
        <f>WEEKNUM(FH[[#This Row],[Fecha]],2)</f>
        <v>40</v>
      </c>
      <c r="AQ814" s="25">
        <v>43739</v>
      </c>
      <c r="AR814" t="s">
        <v>152</v>
      </c>
      <c r="AS814" t="s">
        <v>74</v>
      </c>
      <c r="AT814" t="s">
        <v>128</v>
      </c>
      <c r="AU814">
        <v>9</v>
      </c>
      <c r="AV814">
        <v>51478.29</v>
      </c>
    </row>
    <row r="815" spans="40:48" x14ac:dyDescent="0.3">
      <c r="AN815">
        <f>YEAR(FH[[#This Row],[Fecha]])</f>
        <v>2019</v>
      </c>
      <c r="AO815">
        <f>MONTH(FH[[#This Row],[Fecha]])</f>
        <v>11</v>
      </c>
      <c r="AP815">
        <f>WEEKNUM(FH[[#This Row],[Fecha]],2)</f>
        <v>44</v>
      </c>
      <c r="AQ815" s="25">
        <v>43770</v>
      </c>
      <c r="AR815" t="s">
        <v>152</v>
      </c>
      <c r="AS815" t="s">
        <v>74</v>
      </c>
      <c r="AT815" t="s">
        <v>128</v>
      </c>
      <c r="AU815">
        <v>14</v>
      </c>
      <c r="AV815">
        <v>66160.25</v>
      </c>
    </row>
    <row r="816" spans="40:48" x14ac:dyDescent="0.3">
      <c r="AN816">
        <f>YEAR(FH[[#This Row],[Fecha]])</f>
        <v>2019</v>
      </c>
      <c r="AO816">
        <f>MONTH(FH[[#This Row],[Fecha]])</f>
        <v>12</v>
      </c>
      <c r="AP816">
        <f>WEEKNUM(FH[[#This Row],[Fecha]],2)</f>
        <v>48</v>
      </c>
      <c r="AQ816" s="25">
        <v>43800</v>
      </c>
      <c r="AR816" t="s">
        <v>152</v>
      </c>
      <c r="AS816" t="s">
        <v>74</v>
      </c>
      <c r="AT816" t="s">
        <v>128</v>
      </c>
      <c r="AU816">
        <v>33</v>
      </c>
      <c r="AV816">
        <v>144867.16</v>
      </c>
    </row>
    <row r="817" spans="40:48" x14ac:dyDescent="0.3">
      <c r="AN817">
        <f>YEAR(FH[[#This Row],[Fecha]])</f>
        <v>2020</v>
      </c>
      <c r="AO817">
        <f>MONTH(FH[[#This Row],[Fecha]])</f>
        <v>1</v>
      </c>
      <c r="AP817">
        <f>WEEKNUM(FH[[#This Row],[Fecha]],2)</f>
        <v>1</v>
      </c>
      <c r="AQ817" s="25">
        <v>43831</v>
      </c>
      <c r="AR817" t="s">
        <v>152</v>
      </c>
      <c r="AS817" t="s">
        <v>74</v>
      </c>
      <c r="AT817" t="s">
        <v>128</v>
      </c>
      <c r="AU817">
        <v>32</v>
      </c>
      <c r="AV817">
        <v>149931.54</v>
      </c>
    </row>
    <row r="818" spans="40:48" x14ac:dyDescent="0.3">
      <c r="AN818">
        <f>YEAR(FH[[#This Row],[Fecha]])</f>
        <v>2020</v>
      </c>
      <c r="AO818">
        <f>MONTH(FH[[#This Row],[Fecha]])</f>
        <v>2</v>
      </c>
      <c r="AP818">
        <f>WEEKNUM(FH[[#This Row],[Fecha]],2)</f>
        <v>5</v>
      </c>
      <c r="AQ818" s="25">
        <v>43862</v>
      </c>
      <c r="AR818" t="s">
        <v>152</v>
      </c>
      <c r="AS818" t="s">
        <v>74</v>
      </c>
      <c r="AT818" t="s">
        <v>128</v>
      </c>
      <c r="AU818">
        <v>36</v>
      </c>
      <c r="AV818">
        <v>180577.42</v>
      </c>
    </row>
    <row r="819" spans="40:48" x14ac:dyDescent="0.3">
      <c r="AN819">
        <f>YEAR(FH[[#This Row],[Fecha]])</f>
        <v>2020</v>
      </c>
      <c r="AO819">
        <f>MONTH(FH[[#This Row],[Fecha]])</f>
        <v>3</v>
      </c>
      <c r="AP819">
        <f>WEEKNUM(FH[[#This Row],[Fecha]],2)</f>
        <v>9</v>
      </c>
      <c r="AQ819" s="25">
        <v>43891</v>
      </c>
      <c r="AR819" t="s">
        <v>152</v>
      </c>
      <c r="AS819" t="s">
        <v>74</v>
      </c>
      <c r="AT819" t="s">
        <v>128</v>
      </c>
      <c r="AU819">
        <v>12</v>
      </c>
      <c r="AV819">
        <v>62173.86</v>
      </c>
    </row>
    <row r="820" spans="40:48" x14ac:dyDescent="0.3">
      <c r="AN820">
        <f>YEAR(FH[[#This Row],[Fecha]])</f>
        <v>2019</v>
      </c>
      <c r="AO820">
        <f>MONTH(FH[[#This Row],[Fecha]])</f>
        <v>6</v>
      </c>
      <c r="AP820">
        <f>WEEKNUM(FH[[#This Row],[Fecha]],2)</f>
        <v>22</v>
      </c>
      <c r="AQ820" s="25">
        <v>43617</v>
      </c>
      <c r="AR820" t="s">
        <v>153</v>
      </c>
      <c r="AS820" t="s">
        <v>75</v>
      </c>
      <c r="AT820" t="s">
        <v>128</v>
      </c>
      <c r="AU820">
        <v>21</v>
      </c>
      <c r="AV820">
        <v>119731.85</v>
      </c>
    </row>
    <row r="821" spans="40:48" x14ac:dyDescent="0.3">
      <c r="AN821">
        <f>YEAR(FH[[#This Row],[Fecha]])</f>
        <v>2019</v>
      </c>
      <c r="AO821">
        <f>MONTH(FH[[#This Row],[Fecha]])</f>
        <v>7</v>
      </c>
      <c r="AP821">
        <f>WEEKNUM(FH[[#This Row],[Fecha]],2)</f>
        <v>27</v>
      </c>
      <c r="AQ821" s="25">
        <v>43647</v>
      </c>
      <c r="AR821" t="s">
        <v>153</v>
      </c>
      <c r="AS821" t="s">
        <v>75</v>
      </c>
      <c r="AT821" t="s">
        <v>128</v>
      </c>
      <c r="AU821">
        <v>54</v>
      </c>
      <c r="AV821">
        <v>310419.43999999994</v>
      </c>
    </row>
    <row r="822" spans="40:48" x14ac:dyDescent="0.3">
      <c r="AN822">
        <f>YEAR(FH[[#This Row],[Fecha]])</f>
        <v>2019</v>
      </c>
      <c r="AO822">
        <f>MONTH(FH[[#This Row],[Fecha]])</f>
        <v>8</v>
      </c>
      <c r="AP822">
        <f>WEEKNUM(FH[[#This Row],[Fecha]],2)</f>
        <v>31</v>
      </c>
      <c r="AQ822" s="25">
        <v>43678</v>
      </c>
      <c r="AR822" t="s">
        <v>153</v>
      </c>
      <c r="AS822" t="s">
        <v>75</v>
      </c>
      <c r="AT822" t="s">
        <v>128</v>
      </c>
      <c r="AU822">
        <v>43</v>
      </c>
      <c r="AV822">
        <v>251481.09</v>
      </c>
    </row>
    <row r="823" spans="40:48" x14ac:dyDescent="0.3">
      <c r="AN823">
        <f>YEAR(FH[[#This Row],[Fecha]])</f>
        <v>2019</v>
      </c>
      <c r="AO823">
        <f>MONTH(FH[[#This Row],[Fecha]])</f>
        <v>9</v>
      </c>
      <c r="AP823">
        <f>WEEKNUM(FH[[#This Row],[Fecha]],2)</f>
        <v>35</v>
      </c>
      <c r="AQ823" s="25">
        <v>43709</v>
      </c>
      <c r="AR823" t="s">
        <v>153</v>
      </c>
      <c r="AS823" t="s">
        <v>75</v>
      </c>
      <c r="AT823" t="s">
        <v>128</v>
      </c>
      <c r="AU823">
        <v>39</v>
      </c>
      <c r="AV823">
        <v>200729.45</v>
      </c>
    </row>
    <row r="824" spans="40:48" x14ac:dyDescent="0.3">
      <c r="AN824">
        <f>YEAR(FH[[#This Row],[Fecha]])</f>
        <v>2019</v>
      </c>
      <c r="AO824">
        <f>MONTH(FH[[#This Row],[Fecha]])</f>
        <v>10</v>
      </c>
      <c r="AP824">
        <f>WEEKNUM(FH[[#This Row],[Fecha]],2)</f>
        <v>40</v>
      </c>
      <c r="AQ824" s="25">
        <v>43739</v>
      </c>
      <c r="AR824" t="s">
        <v>153</v>
      </c>
      <c r="AS824" t="s">
        <v>75</v>
      </c>
      <c r="AT824" t="s">
        <v>128</v>
      </c>
      <c r="AU824">
        <v>54</v>
      </c>
      <c r="AV824">
        <v>289636.64</v>
      </c>
    </row>
    <row r="825" spans="40:48" x14ac:dyDescent="0.3">
      <c r="AN825">
        <f>YEAR(FH[[#This Row],[Fecha]])</f>
        <v>2019</v>
      </c>
      <c r="AO825">
        <f>MONTH(FH[[#This Row],[Fecha]])</f>
        <v>11</v>
      </c>
      <c r="AP825">
        <f>WEEKNUM(FH[[#This Row],[Fecha]],2)</f>
        <v>44</v>
      </c>
      <c r="AQ825" s="25">
        <v>43770</v>
      </c>
      <c r="AR825" t="s">
        <v>153</v>
      </c>
      <c r="AS825" t="s">
        <v>75</v>
      </c>
      <c r="AT825" t="s">
        <v>128</v>
      </c>
      <c r="AU825">
        <v>45</v>
      </c>
      <c r="AV825">
        <v>229472.61</v>
      </c>
    </row>
    <row r="826" spans="40:48" x14ac:dyDescent="0.3">
      <c r="AN826">
        <f>YEAR(FH[[#This Row],[Fecha]])</f>
        <v>2019</v>
      </c>
      <c r="AO826">
        <f>MONTH(FH[[#This Row],[Fecha]])</f>
        <v>12</v>
      </c>
      <c r="AP826">
        <f>WEEKNUM(FH[[#This Row],[Fecha]],2)</f>
        <v>48</v>
      </c>
      <c r="AQ826" s="25">
        <v>43800</v>
      </c>
      <c r="AR826" t="s">
        <v>153</v>
      </c>
      <c r="AS826" t="s">
        <v>75</v>
      </c>
      <c r="AT826" t="s">
        <v>128</v>
      </c>
      <c r="AU826">
        <v>45</v>
      </c>
      <c r="AV826">
        <v>217450.25</v>
      </c>
    </row>
    <row r="827" spans="40:48" x14ac:dyDescent="0.3">
      <c r="AN827">
        <f>YEAR(FH[[#This Row],[Fecha]])</f>
        <v>2020</v>
      </c>
      <c r="AO827">
        <f>MONTH(FH[[#This Row],[Fecha]])</f>
        <v>1</v>
      </c>
      <c r="AP827">
        <f>WEEKNUM(FH[[#This Row],[Fecha]],2)</f>
        <v>1</v>
      </c>
      <c r="AQ827" s="25">
        <v>43831</v>
      </c>
      <c r="AR827" t="s">
        <v>153</v>
      </c>
      <c r="AS827" t="s">
        <v>75</v>
      </c>
      <c r="AT827" t="s">
        <v>128</v>
      </c>
      <c r="AU827">
        <v>50</v>
      </c>
      <c r="AV827">
        <v>278285.90000000002</v>
      </c>
    </row>
    <row r="828" spans="40:48" x14ac:dyDescent="0.3">
      <c r="AN828">
        <f>YEAR(FH[[#This Row],[Fecha]])</f>
        <v>2020</v>
      </c>
      <c r="AO828">
        <f>MONTH(FH[[#This Row],[Fecha]])</f>
        <v>2</v>
      </c>
      <c r="AP828">
        <f>WEEKNUM(FH[[#This Row],[Fecha]],2)</f>
        <v>5</v>
      </c>
      <c r="AQ828" s="25">
        <v>43862</v>
      </c>
      <c r="AR828" t="s">
        <v>153</v>
      </c>
      <c r="AS828" t="s">
        <v>75</v>
      </c>
      <c r="AT828" t="s">
        <v>128</v>
      </c>
      <c r="AU828">
        <v>30</v>
      </c>
      <c r="AV828">
        <v>177977.59</v>
      </c>
    </row>
    <row r="829" spans="40:48" x14ac:dyDescent="0.3">
      <c r="AN829">
        <f>YEAR(FH[[#This Row],[Fecha]])</f>
        <v>2020</v>
      </c>
      <c r="AO829">
        <f>MONTH(FH[[#This Row],[Fecha]])</f>
        <v>3</v>
      </c>
      <c r="AP829">
        <f>WEEKNUM(FH[[#This Row],[Fecha]],2)</f>
        <v>9</v>
      </c>
      <c r="AQ829" s="25">
        <v>43891</v>
      </c>
      <c r="AR829" t="s">
        <v>153</v>
      </c>
      <c r="AS829" t="s">
        <v>74</v>
      </c>
      <c r="AT829" t="s">
        <v>128</v>
      </c>
      <c r="AU829">
        <v>12</v>
      </c>
      <c r="AV829">
        <v>80202.899999999994</v>
      </c>
    </row>
    <row r="830" spans="40:48" x14ac:dyDescent="0.3">
      <c r="AN830">
        <f>YEAR(FH[[#This Row],[Fecha]])</f>
        <v>2020</v>
      </c>
      <c r="AO830">
        <f>MONTH(FH[[#This Row],[Fecha]])</f>
        <v>4</v>
      </c>
      <c r="AP830">
        <f>WEEKNUM(FH[[#This Row],[Fecha]],2)</f>
        <v>14</v>
      </c>
      <c r="AQ830" s="25">
        <v>43922</v>
      </c>
      <c r="AR830" t="s">
        <v>153</v>
      </c>
      <c r="AS830" t="s">
        <v>74</v>
      </c>
      <c r="AT830" t="s">
        <v>128</v>
      </c>
      <c r="AU830">
        <v>36</v>
      </c>
      <c r="AV830">
        <v>248863.49</v>
      </c>
    </row>
    <row r="831" spans="40:48" x14ac:dyDescent="0.3">
      <c r="AN831">
        <f>YEAR(FH[[#This Row],[Fecha]])</f>
        <v>2020</v>
      </c>
      <c r="AO831">
        <f>MONTH(FH[[#This Row],[Fecha]])</f>
        <v>5</v>
      </c>
      <c r="AP831">
        <f>WEEKNUM(FH[[#This Row],[Fecha]],2)</f>
        <v>18</v>
      </c>
      <c r="AQ831" s="25">
        <v>43952</v>
      </c>
      <c r="AR831" t="s">
        <v>153</v>
      </c>
      <c r="AS831" t="s">
        <v>74</v>
      </c>
      <c r="AT831" t="s">
        <v>128</v>
      </c>
      <c r="AU831">
        <v>39</v>
      </c>
      <c r="AV831">
        <v>272341.73</v>
      </c>
    </row>
    <row r="832" spans="40:48" x14ac:dyDescent="0.3">
      <c r="AN832">
        <f>YEAR(FH[[#This Row],[Fecha]])</f>
        <v>2020</v>
      </c>
      <c r="AO832">
        <f>MONTH(FH[[#This Row],[Fecha]])</f>
        <v>6</v>
      </c>
      <c r="AP832">
        <f>WEEKNUM(FH[[#This Row],[Fecha]],2)</f>
        <v>23</v>
      </c>
      <c r="AQ832" s="25">
        <v>43983</v>
      </c>
      <c r="AR832" t="s">
        <v>153</v>
      </c>
      <c r="AS832" t="s">
        <v>74</v>
      </c>
      <c r="AT832" t="s">
        <v>128</v>
      </c>
      <c r="AU832">
        <v>60</v>
      </c>
      <c r="AV832">
        <v>5741964.0100000007</v>
      </c>
    </row>
    <row r="833" spans="40:48" x14ac:dyDescent="0.3">
      <c r="AN833">
        <f>YEAR(FH[[#This Row],[Fecha]])</f>
        <v>2020</v>
      </c>
      <c r="AO833">
        <f>MONTH(FH[[#This Row],[Fecha]])</f>
        <v>3</v>
      </c>
      <c r="AP833">
        <f>WEEKNUM(FH[[#This Row],[Fecha]],2)</f>
        <v>9</v>
      </c>
      <c r="AQ833" s="25">
        <v>43891</v>
      </c>
      <c r="AR833" t="s">
        <v>154</v>
      </c>
      <c r="AS833" t="s">
        <v>75</v>
      </c>
      <c r="AT833" t="s">
        <v>128</v>
      </c>
      <c r="AU833">
        <v>9</v>
      </c>
      <c r="AV833">
        <v>46237.22</v>
      </c>
    </row>
    <row r="834" spans="40:48" x14ac:dyDescent="0.3">
      <c r="AN834">
        <f>YEAR(FH[[#This Row],[Fecha]])</f>
        <v>2019</v>
      </c>
      <c r="AO834">
        <f>MONTH(FH[[#This Row],[Fecha]])</f>
        <v>6</v>
      </c>
      <c r="AP834">
        <f>WEEKNUM(FH[[#This Row],[Fecha]],2)</f>
        <v>22</v>
      </c>
      <c r="AQ834" s="25">
        <v>43617</v>
      </c>
      <c r="AR834" t="s">
        <v>154</v>
      </c>
      <c r="AS834" t="s">
        <v>74</v>
      </c>
      <c r="AT834" t="s">
        <v>128</v>
      </c>
      <c r="AU834">
        <v>16</v>
      </c>
      <c r="AV834">
        <v>84512.88</v>
      </c>
    </row>
    <row r="835" spans="40:48" x14ac:dyDescent="0.3">
      <c r="AN835">
        <f>YEAR(FH[[#This Row],[Fecha]])</f>
        <v>2019</v>
      </c>
      <c r="AO835">
        <f>MONTH(FH[[#This Row],[Fecha]])</f>
        <v>11</v>
      </c>
      <c r="AP835">
        <f>WEEKNUM(FH[[#This Row],[Fecha]],2)</f>
        <v>44</v>
      </c>
      <c r="AQ835" s="25">
        <v>43770</v>
      </c>
      <c r="AR835" t="s">
        <v>154</v>
      </c>
      <c r="AS835" t="s">
        <v>74</v>
      </c>
      <c r="AT835" t="s">
        <v>128</v>
      </c>
      <c r="AU835">
        <v>18</v>
      </c>
      <c r="AV835">
        <v>88847.45</v>
      </c>
    </row>
    <row r="836" spans="40:48" x14ac:dyDescent="0.3">
      <c r="AN836">
        <f>YEAR(FH[[#This Row],[Fecha]])</f>
        <v>2021</v>
      </c>
      <c r="AO836">
        <f>MONTH(FH[[#This Row],[Fecha]])</f>
        <v>1</v>
      </c>
      <c r="AP836">
        <f>WEEKNUM(FH[[#This Row],[Fecha]],2)</f>
        <v>1</v>
      </c>
      <c r="AQ836" s="25">
        <v>44199</v>
      </c>
      <c r="AR836" t="s">
        <v>132</v>
      </c>
      <c r="AS836" t="s">
        <v>72</v>
      </c>
      <c r="AT836" t="s">
        <v>129</v>
      </c>
      <c r="AU836">
        <v>10</v>
      </c>
      <c r="AV836">
        <v>163.19999999999999</v>
      </c>
    </row>
    <row r="837" spans="40:48" x14ac:dyDescent="0.3">
      <c r="AN837">
        <f>YEAR(FH[[#This Row],[Fecha]])</f>
        <v>2021</v>
      </c>
      <c r="AO837">
        <f>MONTH(FH[[#This Row],[Fecha]])</f>
        <v>1</v>
      </c>
      <c r="AP837">
        <f>WEEKNUM(FH[[#This Row],[Fecha]],2)</f>
        <v>2</v>
      </c>
      <c r="AQ837" s="25">
        <v>44206</v>
      </c>
      <c r="AR837" t="s">
        <v>132</v>
      </c>
      <c r="AS837" t="s">
        <v>72</v>
      </c>
      <c r="AT837" t="s">
        <v>129</v>
      </c>
      <c r="AU837">
        <v>6</v>
      </c>
      <c r="AV837">
        <v>97.92</v>
      </c>
    </row>
    <row r="838" spans="40:48" x14ac:dyDescent="0.3">
      <c r="AN838">
        <f>YEAR(FH[[#This Row],[Fecha]])</f>
        <v>2021</v>
      </c>
      <c r="AO838">
        <f>MONTH(FH[[#This Row],[Fecha]])</f>
        <v>1</v>
      </c>
      <c r="AP838">
        <f>WEEKNUM(FH[[#This Row],[Fecha]],2)</f>
        <v>3</v>
      </c>
      <c r="AQ838" s="25">
        <v>44213</v>
      </c>
      <c r="AR838" t="s">
        <v>132</v>
      </c>
      <c r="AS838" t="s">
        <v>72</v>
      </c>
      <c r="AT838" t="s">
        <v>129</v>
      </c>
      <c r="AU838">
        <v>12</v>
      </c>
      <c r="AV838">
        <v>195.84</v>
      </c>
    </row>
    <row r="839" spans="40:48" x14ac:dyDescent="0.3">
      <c r="AN839">
        <f>YEAR(FH[[#This Row],[Fecha]])</f>
        <v>2021</v>
      </c>
      <c r="AO839">
        <f>MONTH(FH[[#This Row],[Fecha]])</f>
        <v>1</v>
      </c>
      <c r="AP839">
        <f>WEEKNUM(FH[[#This Row],[Fecha]],2)</f>
        <v>4</v>
      </c>
      <c r="AQ839" s="25">
        <v>44220</v>
      </c>
      <c r="AR839" t="s">
        <v>132</v>
      </c>
      <c r="AS839" t="s">
        <v>72</v>
      </c>
      <c r="AT839" t="s">
        <v>129</v>
      </c>
      <c r="AU839">
        <v>12</v>
      </c>
      <c r="AV839">
        <v>1137.8399999999999</v>
      </c>
    </row>
    <row r="840" spans="40:48" x14ac:dyDescent="0.3">
      <c r="AN840">
        <f>YEAR(FH[[#This Row],[Fecha]])</f>
        <v>2021</v>
      </c>
      <c r="AO840">
        <f>MONTH(FH[[#This Row],[Fecha]])</f>
        <v>1</v>
      </c>
      <c r="AP840">
        <f>WEEKNUM(FH[[#This Row],[Fecha]],2)</f>
        <v>1</v>
      </c>
      <c r="AQ840" s="25">
        <v>44199</v>
      </c>
      <c r="AR840" t="s">
        <v>132</v>
      </c>
      <c r="AS840" t="s">
        <v>73</v>
      </c>
      <c r="AT840" t="s">
        <v>129</v>
      </c>
      <c r="AU840">
        <v>10</v>
      </c>
      <c r="AV840">
        <v>1232.55</v>
      </c>
    </row>
    <row r="841" spans="40:48" x14ac:dyDescent="0.3">
      <c r="AN841">
        <f>YEAR(FH[[#This Row],[Fecha]])</f>
        <v>2021</v>
      </c>
      <c r="AO841">
        <f>MONTH(FH[[#This Row],[Fecha]])</f>
        <v>1</v>
      </c>
      <c r="AP841">
        <f>WEEKNUM(FH[[#This Row],[Fecha]],2)</f>
        <v>2</v>
      </c>
      <c r="AQ841" s="25">
        <v>44206</v>
      </c>
      <c r="AR841" t="s">
        <v>132</v>
      </c>
      <c r="AS841" t="s">
        <v>73</v>
      </c>
      <c r="AT841" t="s">
        <v>129</v>
      </c>
      <c r="AU841">
        <v>10</v>
      </c>
      <c r="AV841">
        <v>163.19999999999999</v>
      </c>
    </row>
    <row r="842" spans="40:48" x14ac:dyDescent="0.3">
      <c r="AN842">
        <f>YEAR(FH[[#This Row],[Fecha]])</f>
        <v>2021</v>
      </c>
      <c r="AO842">
        <f>MONTH(FH[[#This Row],[Fecha]])</f>
        <v>1</v>
      </c>
      <c r="AP842">
        <f>WEEKNUM(FH[[#This Row],[Fecha]],2)</f>
        <v>3</v>
      </c>
      <c r="AQ842" s="25">
        <v>44213</v>
      </c>
      <c r="AR842" t="s">
        <v>132</v>
      </c>
      <c r="AS842" t="s">
        <v>73</v>
      </c>
      <c r="AT842" t="s">
        <v>129</v>
      </c>
      <c r="AU842">
        <v>9</v>
      </c>
      <c r="AV842">
        <v>146.88</v>
      </c>
    </row>
    <row r="843" spans="40:48" x14ac:dyDescent="0.3">
      <c r="AN843">
        <f>YEAR(FH[[#This Row],[Fecha]])</f>
        <v>2021</v>
      </c>
      <c r="AO843">
        <f>MONTH(FH[[#This Row],[Fecha]])</f>
        <v>1</v>
      </c>
      <c r="AP843">
        <f>WEEKNUM(FH[[#This Row],[Fecha]],2)</f>
        <v>4</v>
      </c>
      <c r="AQ843" s="25">
        <v>44220</v>
      </c>
      <c r="AR843" t="s">
        <v>132</v>
      </c>
      <c r="AS843" t="s">
        <v>73</v>
      </c>
      <c r="AT843" t="s">
        <v>129</v>
      </c>
      <c r="AU843">
        <v>12</v>
      </c>
      <c r="AV843">
        <v>1137.8399999999999</v>
      </c>
    </row>
    <row r="844" spans="40:48" x14ac:dyDescent="0.3">
      <c r="AN844">
        <f>YEAR(FH[[#This Row],[Fecha]])</f>
        <v>2021</v>
      </c>
      <c r="AO844">
        <f>MONTH(FH[[#This Row],[Fecha]])</f>
        <v>1</v>
      </c>
      <c r="AP844">
        <f>WEEKNUM(FH[[#This Row],[Fecha]],2)</f>
        <v>1</v>
      </c>
      <c r="AQ844" s="25">
        <v>44199</v>
      </c>
      <c r="AR844" t="s">
        <v>132</v>
      </c>
      <c r="AS844" t="s">
        <v>75</v>
      </c>
      <c r="AT844" t="s">
        <v>129</v>
      </c>
      <c r="AU844">
        <v>9</v>
      </c>
      <c r="AV844">
        <v>146.88</v>
      </c>
    </row>
    <row r="845" spans="40:48" x14ac:dyDescent="0.3">
      <c r="AN845">
        <f>YEAR(FH[[#This Row],[Fecha]])</f>
        <v>2021</v>
      </c>
      <c r="AO845">
        <f>MONTH(FH[[#This Row],[Fecha]])</f>
        <v>1</v>
      </c>
      <c r="AP845">
        <f>WEEKNUM(FH[[#This Row],[Fecha]],2)</f>
        <v>2</v>
      </c>
      <c r="AQ845" s="25">
        <v>44206</v>
      </c>
      <c r="AR845" t="s">
        <v>132</v>
      </c>
      <c r="AS845" t="s">
        <v>75</v>
      </c>
      <c r="AT845" t="s">
        <v>129</v>
      </c>
      <c r="AU845">
        <v>6</v>
      </c>
      <c r="AV845">
        <v>97.92</v>
      </c>
    </row>
    <row r="846" spans="40:48" x14ac:dyDescent="0.3">
      <c r="AN846">
        <f>YEAR(FH[[#This Row],[Fecha]])</f>
        <v>2021</v>
      </c>
      <c r="AO846">
        <f>MONTH(FH[[#This Row],[Fecha]])</f>
        <v>1</v>
      </c>
      <c r="AP846">
        <f>WEEKNUM(FH[[#This Row],[Fecha]],2)</f>
        <v>3</v>
      </c>
      <c r="AQ846" s="25">
        <v>44213</v>
      </c>
      <c r="AR846" t="s">
        <v>132</v>
      </c>
      <c r="AS846" t="s">
        <v>75</v>
      </c>
      <c r="AT846" t="s">
        <v>129</v>
      </c>
      <c r="AU846">
        <v>6</v>
      </c>
      <c r="AV846">
        <v>97.92</v>
      </c>
    </row>
    <row r="847" spans="40:48" x14ac:dyDescent="0.3">
      <c r="AN847">
        <f>YEAR(FH[[#This Row],[Fecha]])</f>
        <v>2021</v>
      </c>
      <c r="AO847">
        <f>MONTH(FH[[#This Row],[Fecha]])</f>
        <v>1</v>
      </c>
      <c r="AP847">
        <f>WEEKNUM(FH[[#This Row],[Fecha]],2)</f>
        <v>4</v>
      </c>
      <c r="AQ847" s="25">
        <v>44220</v>
      </c>
      <c r="AR847" t="s">
        <v>132</v>
      </c>
      <c r="AS847" t="s">
        <v>75</v>
      </c>
      <c r="AT847" t="s">
        <v>129</v>
      </c>
      <c r="AU847">
        <v>9</v>
      </c>
      <c r="AV847">
        <v>1195.8399999999999</v>
      </c>
    </row>
    <row r="848" spans="40:48" x14ac:dyDescent="0.3">
      <c r="AN848">
        <f>YEAR(FH[[#This Row],[Fecha]])</f>
        <v>2021</v>
      </c>
      <c r="AO848">
        <f>MONTH(FH[[#This Row],[Fecha]])</f>
        <v>1</v>
      </c>
      <c r="AP848">
        <f>WEEKNUM(FH[[#This Row],[Fecha]],2)</f>
        <v>1</v>
      </c>
      <c r="AQ848" s="25">
        <v>44199</v>
      </c>
      <c r="AR848" t="s">
        <v>132</v>
      </c>
      <c r="AS848" t="s">
        <v>76</v>
      </c>
      <c r="AT848" t="s">
        <v>129</v>
      </c>
      <c r="AU848">
        <v>9</v>
      </c>
      <c r="AV848">
        <v>601.54999999999995</v>
      </c>
    </row>
    <row r="849" spans="40:48" x14ac:dyDescent="0.3">
      <c r="AN849">
        <f>YEAR(FH[[#This Row],[Fecha]])</f>
        <v>2021</v>
      </c>
      <c r="AO849">
        <f>MONTH(FH[[#This Row],[Fecha]])</f>
        <v>1</v>
      </c>
      <c r="AP849">
        <f>WEEKNUM(FH[[#This Row],[Fecha]],2)</f>
        <v>2</v>
      </c>
      <c r="AQ849" s="25">
        <v>44206</v>
      </c>
      <c r="AR849" t="s">
        <v>132</v>
      </c>
      <c r="AS849" t="s">
        <v>76</v>
      </c>
      <c r="AT849" t="s">
        <v>129</v>
      </c>
      <c r="AU849">
        <v>9</v>
      </c>
      <c r="AV849">
        <v>283.27999999999997</v>
      </c>
    </row>
    <row r="850" spans="40:48" x14ac:dyDescent="0.3">
      <c r="AN850">
        <f>YEAR(FH[[#This Row],[Fecha]])</f>
        <v>2021</v>
      </c>
      <c r="AO850">
        <f>MONTH(FH[[#This Row],[Fecha]])</f>
        <v>1</v>
      </c>
      <c r="AP850">
        <f>WEEKNUM(FH[[#This Row],[Fecha]],2)</f>
        <v>3</v>
      </c>
      <c r="AQ850" s="25">
        <v>44213</v>
      </c>
      <c r="AR850" t="s">
        <v>132</v>
      </c>
      <c r="AS850" t="s">
        <v>76</v>
      </c>
      <c r="AT850" t="s">
        <v>129</v>
      </c>
      <c r="AU850">
        <v>9</v>
      </c>
      <c r="AV850">
        <v>374.22</v>
      </c>
    </row>
    <row r="851" spans="40:48" x14ac:dyDescent="0.3">
      <c r="AN851">
        <f>YEAR(FH[[#This Row],[Fecha]])</f>
        <v>2021</v>
      </c>
      <c r="AO851">
        <f>MONTH(FH[[#This Row],[Fecha]])</f>
        <v>1</v>
      </c>
      <c r="AP851">
        <f>WEEKNUM(FH[[#This Row],[Fecha]],2)</f>
        <v>4</v>
      </c>
      <c r="AQ851" s="25">
        <v>44220</v>
      </c>
      <c r="AR851" t="s">
        <v>132</v>
      </c>
      <c r="AS851" t="s">
        <v>76</v>
      </c>
      <c r="AT851" t="s">
        <v>129</v>
      </c>
      <c r="AU851">
        <v>6</v>
      </c>
      <c r="AV851">
        <v>887.89</v>
      </c>
    </row>
    <row r="852" spans="40:48" x14ac:dyDescent="0.3">
      <c r="AN852">
        <f>YEAR(FH[[#This Row],[Fecha]])</f>
        <v>2021</v>
      </c>
      <c r="AO852">
        <f>MONTH(FH[[#This Row],[Fecha]])</f>
        <v>1</v>
      </c>
      <c r="AP852">
        <f>WEEKNUM(FH[[#This Row],[Fecha]],2)</f>
        <v>1</v>
      </c>
      <c r="AQ852" s="25">
        <v>44199</v>
      </c>
      <c r="AR852" t="s">
        <v>132</v>
      </c>
      <c r="AS852" t="s">
        <v>77</v>
      </c>
      <c r="AT852" t="s">
        <v>129</v>
      </c>
      <c r="AU852">
        <v>10</v>
      </c>
      <c r="AV852">
        <v>590.94000000000005</v>
      </c>
    </row>
    <row r="853" spans="40:48" x14ac:dyDescent="0.3">
      <c r="AN853">
        <f>YEAR(FH[[#This Row],[Fecha]])</f>
        <v>2021</v>
      </c>
      <c r="AO853">
        <f>MONTH(FH[[#This Row],[Fecha]])</f>
        <v>1</v>
      </c>
      <c r="AP853">
        <f>WEEKNUM(FH[[#This Row],[Fecha]],2)</f>
        <v>2</v>
      </c>
      <c r="AQ853" s="25">
        <v>44206</v>
      </c>
      <c r="AR853" t="s">
        <v>132</v>
      </c>
      <c r="AS853" t="s">
        <v>77</v>
      </c>
      <c r="AT853" t="s">
        <v>129</v>
      </c>
      <c r="AU853">
        <v>10</v>
      </c>
      <c r="AV853">
        <v>163.19999999999999</v>
      </c>
    </row>
    <row r="854" spans="40:48" x14ac:dyDescent="0.3">
      <c r="AN854">
        <f>YEAR(FH[[#This Row],[Fecha]])</f>
        <v>2021</v>
      </c>
      <c r="AO854">
        <f>MONTH(FH[[#This Row],[Fecha]])</f>
        <v>1</v>
      </c>
      <c r="AP854">
        <f>WEEKNUM(FH[[#This Row],[Fecha]],2)</f>
        <v>3</v>
      </c>
      <c r="AQ854" s="25">
        <v>44213</v>
      </c>
      <c r="AR854" t="s">
        <v>132</v>
      </c>
      <c r="AS854" t="s">
        <v>77</v>
      </c>
      <c r="AT854" t="s">
        <v>129</v>
      </c>
      <c r="AU854">
        <v>10</v>
      </c>
      <c r="AV854">
        <v>163.19999999999999</v>
      </c>
    </row>
    <row r="855" spans="40:48" x14ac:dyDescent="0.3">
      <c r="AN855">
        <f>YEAR(FH[[#This Row],[Fecha]])</f>
        <v>2021</v>
      </c>
      <c r="AO855">
        <f>MONTH(FH[[#This Row],[Fecha]])</f>
        <v>1</v>
      </c>
      <c r="AP855">
        <f>WEEKNUM(FH[[#This Row],[Fecha]],2)</f>
        <v>4</v>
      </c>
      <c r="AQ855" s="25">
        <v>44220</v>
      </c>
      <c r="AR855" t="s">
        <v>132</v>
      </c>
      <c r="AS855" t="s">
        <v>77</v>
      </c>
      <c r="AT855" t="s">
        <v>129</v>
      </c>
      <c r="AU855">
        <v>9</v>
      </c>
      <c r="AV855">
        <v>1195.8399999999999</v>
      </c>
    </row>
    <row r="856" spans="40:48" x14ac:dyDescent="0.3">
      <c r="AN856">
        <f>YEAR(FH[[#This Row],[Fecha]])</f>
        <v>2021</v>
      </c>
      <c r="AO856">
        <f>MONTH(FH[[#This Row],[Fecha]])</f>
        <v>1</v>
      </c>
      <c r="AP856">
        <f>WEEKNUM(FH[[#This Row],[Fecha]],2)</f>
        <v>1</v>
      </c>
      <c r="AQ856" s="25">
        <v>44199</v>
      </c>
      <c r="AR856" t="s">
        <v>132</v>
      </c>
      <c r="AS856" t="s">
        <v>74</v>
      </c>
      <c r="AT856" t="s">
        <v>129</v>
      </c>
      <c r="AU856">
        <v>10</v>
      </c>
      <c r="AV856">
        <v>163.19999999999999</v>
      </c>
    </row>
    <row r="857" spans="40:48" x14ac:dyDescent="0.3">
      <c r="AN857">
        <f>YEAR(FH[[#This Row],[Fecha]])</f>
        <v>2021</v>
      </c>
      <c r="AO857">
        <f>MONTH(FH[[#This Row],[Fecha]])</f>
        <v>1</v>
      </c>
      <c r="AP857">
        <f>WEEKNUM(FH[[#This Row],[Fecha]],2)</f>
        <v>2</v>
      </c>
      <c r="AQ857" s="25">
        <v>44206</v>
      </c>
      <c r="AR857" t="s">
        <v>132</v>
      </c>
      <c r="AS857" t="s">
        <v>74</v>
      </c>
      <c r="AT857" t="s">
        <v>129</v>
      </c>
      <c r="AU857">
        <v>10</v>
      </c>
      <c r="AV857">
        <v>163.19999999999999</v>
      </c>
    </row>
    <row r="858" spans="40:48" x14ac:dyDescent="0.3">
      <c r="AN858">
        <f>YEAR(FH[[#This Row],[Fecha]])</f>
        <v>2021</v>
      </c>
      <c r="AO858">
        <f>MONTH(FH[[#This Row],[Fecha]])</f>
        <v>1</v>
      </c>
      <c r="AP858">
        <f>WEEKNUM(FH[[#This Row],[Fecha]],2)</f>
        <v>3</v>
      </c>
      <c r="AQ858" s="25">
        <v>44213</v>
      </c>
      <c r="AR858" t="s">
        <v>132</v>
      </c>
      <c r="AS858" t="s">
        <v>74</v>
      </c>
      <c r="AT858" t="s">
        <v>129</v>
      </c>
      <c r="AU858">
        <v>10</v>
      </c>
      <c r="AV858">
        <v>163.19999999999999</v>
      </c>
    </row>
    <row r="859" spans="40:48" x14ac:dyDescent="0.3">
      <c r="AN859">
        <f>YEAR(FH[[#This Row],[Fecha]])</f>
        <v>2021</v>
      </c>
      <c r="AO859">
        <f>MONTH(FH[[#This Row],[Fecha]])</f>
        <v>1</v>
      </c>
      <c r="AP859">
        <f>WEEKNUM(FH[[#This Row],[Fecha]],2)</f>
        <v>4</v>
      </c>
      <c r="AQ859" s="25">
        <v>44220</v>
      </c>
      <c r="AR859" t="s">
        <v>132</v>
      </c>
      <c r="AS859" t="s">
        <v>74</v>
      </c>
      <c r="AT859" t="s">
        <v>129</v>
      </c>
      <c r="AU859">
        <v>10</v>
      </c>
      <c r="AV859">
        <v>877.13</v>
      </c>
    </row>
    <row r="860" spans="40:48" x14ac:dyDescent="0.3">
      <c r="AN860">
        <f>YEAR(FH[[#This Row],[Fecha]])</f>
        <v>2021</v>
      </c>
      <c r="AO860">
        <f>MONTH(FH[[#This Row],[Fecha]])</f>
        <v>1</v>
      </c>
      <c r="AP860">
        <f>WEEKNUM(FH[[#This Row],[Fecha]],2)</f>
        <v>1</v>
      </c>
      <c r="AQ860" s="25">
        <v>44199</v>
      </c>
      <c r="AR860" t="s">
        <v>135</v>
      </c>
      <c r="AS860" t="s">
        <v>74</v>
      </c>
      <c r="AT860" t="s">
        <v>128</v>
      </c>
      <c r="AU860">
        <v>10</v>
      </c>
      <c r="AV860">
        <v>63581.01</v>
      </c>
    </row>
    <row r="861" spans="40:48" x14ac:dyDescent="0.3">
      <c r="AN861">
        <f>YEAR(FH[[#This Row],[Fecha]])</f>
        <v>2021</v>
      </c>
      <c r="AO861">
        <f>MONTH(FH[[#This Row],[Fecha]])</f>
        <v>1</v>
      </c>
      <c r="AP861">
        <f>WEEKNUM(FH[[#This Row],[Fecha]],2)</f>
        <v>2</v>
      </c>
      <c r="AQ861" s="25">
        <v>44206</v>
      </c>
      <c r="AR861" t="s">
        <v>135</v>
      </c>
      <c r="AS861" t="s">
        <v>74</v>
      </c>
      <c r="AT861" t="s">
        <v>128</v>
      </c>
      <c r="AU861">
        <v>10</v>
      </c>
      <c r="AV861">
        <v>63549.72</v>
      </c>
    </row>
    <row r="862" spans="40:48" x14ac:dyDescent="0.3">
      <c r="AN862">
        <f>YEAR(FH[[#This Row],[Fecha]])</f>
        <v>2021</v>
      </c>
      <c r="AO862">
        <f>MONTH(FH[[#This Row],[Fecha]])</f>
        <v>1</v>
      </c>
      <c r="AP862">
        <f>WEEKNUM(FH[[#This Row],[Fecha]],2)</f>
        <v>3</v>
      </c>
      <c r="AQ862" s="25">
        <v>44213</v>
      </c>
      <c r="AR862" t="s">
        <v>135</v>
      </c>
      <c r="AS862" t="s">
        <v>74</v>
      </c>
      <c r="AT862" t="s">
        <v>128</v>
      </c>
      <c r="AU862">
        <v>10</v>
      </c>
      <c r="AV862">
        <v>62864.24</v>
      </c>
    </row>
    <row r="863" spans="40:48" x14ac:dyDescent="0.3">
      <c r="AN863">
        <f>YEAR(FH[[#This Row],[Fecha]])</f>
        <v>2021</v>
      </c>
      <c r="AO863">
        <f>MONTH(FH[[#This Row],[Fecha]])</f>
        <v>1</v>
      </c>
      <c r="AP863">
        <f>WEEKNUM(FH[[#This Row],[Fecha]],2)</f>
        <v>4</v>
      </c>
      <c r="AQ863" s="25">
        <v>44220</v>
      </c>
      <c r="AR863" t="s">
        <v>135</v>
      </c>
      <c r="AS863" t="s">
        <v>74</v>
      </c>
      <c r="AT863" t="s">
        <v>128</v>
      </c>
      <c r="AU863">
        <v>10</v>
      </c>
      <c r="AV863">
        <v>64203.360000000001</v>
      </c>
    </row>
    <row r="864" spans="40:48" x14ac:dyDescent="0.3">
      <c r="AN864">
        <f>YEAR(FH[[#This Row],[Fecha]])</f>
        <v>2021</v>
      </c>
      <c r="AO864">
        <f>MONTH(FH[[#This Row],[Fecha]])</f>
        <v>1</v>
      </c>
      <c r="AP864">
        <f>WEEKNUM(FH[[#This Row],[Fecha]],2)</f>
        <v>1</v>
      </c>
      <c r="AQ864" s="25">
        <v>44199</v>
      </c>
      <c r="AR864" t="s">
        <v>139</v>
      </c>
      <c r="AS864" t="s">
        <v>77</v>
      </c>
      <c r="AT864" t="s">
        <v>128</v>
      </c>
      <c r="AU864">
        <v>10</v>
      </c>
      <c r="AV864">
        <v>63080.47</v>
      </c>
    </row>
    <row r="865" spans="40:48" x14ac:dyDescent="0.3">
      <c r="AN865">
        <f>YEAR(FH[[#This Row],[Fecha]])</f>
        <v>2021</v>
      </c>
      <c r="AO865">
        <f>MONTH(FH[[#This Row],[Fecha]])</f>
        <v>1</v>
      </c>
      <c r="AP865">
        <f>WEEKNUM(FH[[#This Row],[Fecha]],2)</f>
        <v>2</v>
      </c>
      <c r="AQ865" s="25">
        <v>44206</v>
      </c>
      <c r="AR865" t="s">
        <v>139</v>
      </c>
      <c r="AS865" t="s">
        <v>77</v>
      </c>
      <c r="AT865" t="s">
        <v>128</v>
      </c>
      <c r="AU865">
        <v>10</v>
      </c>
      <c r="AV865">
        <v>63042.1</v>
      </c>
    </row>
    <row r="866" spans="40:48" x14ac:dyDescent="0.3">
      <c r="AN866">
        <f>YEAR(FH[[#This Row],[Fecha]])</f>
        <v>2021</v>
      </c>
      <c r="AO866">
        <f>MONTH(FH[[#This Row],[Fecha]])</f>
        <v>1</v>
      </c>
      <c r="AP866">
        <f>WEEKNUM(FH[[#This Row],[Fecha]],2)</f>
        <v>3</v>
      </c>
      <c r="AQ866" s="25">
        <v>44213</v>
      </c>
      <c r="AR866" t="s">
        <v>139</v>
      </c>
      <c r="AS866" t="s">
        <v>77</v>
      </c>
      <c r="AT866" t="s">
        <v>128</v>
      </c>
      <c r="AU866">
        <v>10</v>
      </c>
      <c r="AV866">
        <v>62128.27</v>
      </c>
    </row>
    <row r="867" spans="40:48" x14ac:dyDescent="0.3">
      <c r="AN867">
        <f>YEAR(FH[[#This Row],[Fecha]])</f>
        <v>2021</v>
      </c>
      <c r="AO867">
        <f>MONTH(FH[[#This Row],[Fecha]])</f>
        <v>1</v>
      </c>
      <c r="AP867">
        <f>WEEKNUM(FH[[#This Row],[Fecha]],2)</f>
        <v>4</v>
      </c>
      <c r="AQ867" s="25">
        <v>44220</v>
      </c>
      <c r="AR867" t="s">
        <v>139</v>
      </c>
      <c r="AS867" t="s">
        <v>77</v>
      </c>
      <c r="AT867" t="s">
        <v>128</v>
      </c>
      <c r="AU867">
        <v>9</v>
      </c>
      <c r="AV867">
        <v>56146.42</v>
      </c>
    </row>
    <row r="868" spans="40:48" x14ac:dyDescent="0.3">
      <c r="AN868">
        <f>YEAR(FH[[#This Row],[Fecha]])</f>
        <v>2021</v>
      </c>
      <c r="AO868">
        <f>MONTH(FH[[#This Row],[Fecha]])</f>
        <v>1</v>
      </c>
      <c r="AP868">
        <f>WEEKNUM(FH[[#This Row],[Fecha]],2)</f>
        <v>1</v>
      </c>
      <c r="AQ868" s="25">
        <v>44199</v>
      </c>
      <c r="AR868" t="s">
        <v>140</v>
      </c>
      <c r="AS868" t="s">
        <v>76</v>
      </c>
      <c r="AT868" t="s">
        <v>128</v>
      </c>
      <c r="AU868">
        <v>9</v>
      </c>
      <c r="AV868">
        <v>56076.29</v>
      </c>
    </row>
    <row r="869" spans="40:48" x14ac:dyDescent="0.3">
      <c r="AN869">
        <f>YEAR(FH[[#This Row],[Fecha]])</f>
        <v>2021</v>
      </c>
      <c r="AO869">
        <f>MONTH(FH[[#This Row],[Fecha]])</f>
        <v>1</v>
      </c>
      <c r="AP869">
        <f>WEEKNUM(FH[[#This Row],[Fecha]],2)</f>
        <v>2</v>
      </c>
      <c r="AQ869" s="25">
        <v>44206</v>
      </c>
      <c r="AR869" t="s">
        <v>140</v>
      </c>
      <c r="AS869" t="s">
        <v>76</v>
      </c>
      <c r="AT869" t="s">
        <v>128</v>
      </c>
      <c r="AU869">
        <v>9</v>
      </c>
      <c r="AV869">
        <v>56038.400000000001</v>
      </c>
    </row>
    <row r="870" spans="40:48" x14ac:dyDescent="0.3">
      <c r="AN870">
        <f>YEAR(FH[[#This Row],[Fecha]])</f>
        <v>2021</v>
      </c>
      <c r="AO870">
        <f>MONTH(FH[[#This Row],[Fecha]])</f>
        <v>1</v>
      </c>
      <c r="AP870">
        <f>WEEKNUM(FH[[#This Row],[Fecha]],2)</f>
        <v>3</v>
      </c>
      <c r="AQ870" s="25">
        <v>44213</v>
      </c>
      <c r="AR870" t="s">
        <v>140</v>
      </c>
      <c r="AS870" t="s">
        <v>76</v>
      </c>
      <c r="AT870" t="s">
        <v>128</v>
      </c>
      <c r="AU870">
        <v>9</v>
      </c>
      <c r="AV870">
        <v>55155.96</v>
      </c>
    </row>
    <row r="871" spans="40:48" x14ac:dyDescent="0.3">
      <c r="AN871">
        <f>YEAR(FH[[#This Row],[Fecha]])</f>
        <v>2021</v>
      </c>
      <c r="AO871">
        <f>MONTH(FH[[#This Row],[Fecha]])</f>
        <v>1</v>
      </c>
      <c r="AP871">
        <f>WEEKNUM(FH[[#This Row],[Fecha]],2)</f>
        <v>4</v>
      </c>
      <c r="AQ871" s="25">
        <v>44220</v>
      </c>
      <c r="AR871" t="s">
        <v>140</v>
      </c>
      <c r="AS871" t="s">
        <v>76</v>
      </c>
      <c r="AT871" t="s">
        <v>128</v>
      </c>
      <c r="AU871">
        <v>6</v>
      </c>
      <c r="AV871">
        <v>36913.919999999998</v>
      </c>
    </row>
    <row r="872" spans="40:48" x14ac:dyDescent="0.3">
      <c r="AN872">
        <f>YEAR(FH[[#This Row],[Fecha]])</f>
        <v>2021</v>
      </c>
      <c r="AO872">
        <f>MONTH(FH[[#This Row],[Fecha]])</f>
        <v>1</v>
      </c>
      <c r="AP872">
        <f>WEEKNUM(FH[[#This Row],[Fecha]],2)</f>
        <v>1</v>
      </c>
      <c r="AQ872" s="25">
        <v>44199</v>
      </c>
      <c r="AR872" t="s">
        <v>141</v>
      </c>
      <c r="AS872" t="s">
        <v>72</v>
      </c>
      <c r="AT872" t="s">
        <v>128</v>
      </c>
      <c r="AU872">
        <v>10</v>
      </c>
      <c r="AV872">
        <v>67446.38</v>
      </c>
    </row>
    <row r="873" spans="40:48" x14ac:dyDescent="0.3">
      <c r="AN873">
        <f>YEAR(FH[[#This Row],[Fecha]])</f>
        <v>2021</v>
      </c>
      <c r="AO873">
        <f>MONTH(FH[[#This Row],[Fecha]])</f>
        <v>1</v>
      </c>
      <c r="AP873">
        <f>WEEKNUM(FH[[#This Row],[Fecha]],2)</f>
        <v>2</v>
      </c>
      <c r="AQ873" s="25">
        <v>44206</v>
      </c>
      <c r="AR873" t="s">
        <v>141</v>
      </c>
      <c r="AS873" t="s">
        <v>72</v>
      </c>
      <c r="AT873" t="s">
        <v>128</v>
      </c>
      <c r="AU873">
        <v>6</v>
      </c>
      <c r="AV873">
        <v>40456.94</v>
      </c>
    </row>
    <row r="874" spans="40:48" x14ac:dyDescent="0.3">
      <c r="AN874">
        <f>YEAR(FH[[#This Row],[Fecha]])</f>
        <v>2021</v>
      </c>
      <c r="AO874">
        <f>MONTH(FH[[#This Row],[Fecha]])</f>
        <v>1</v>
      </c>
      <c r="AP874">
        <f>WEEKNUM(FH[[#This Row],[Fecha]],2)</f>
        <v>3</v>
      </c>
      <c r="AQ874" s="25">
        <v>44213</v>
      </c>
      <c r="AR874" t="s">
        <v>141</v>
      </c>
      <c r="AS874" t="s">
        <v>72</v>
      </c>
      <c r="AT874" t="s">
        <v>128</v>
      </c>
      <c r="AU874">
        <v>12</v>
      </c>
      <c r="AV874">
        <v>80221.149999999994</v>
      </c>
    </row>
    <row r="875" spans="40:48" x14ac:dyDescent="0.3">
      <c r="AN875">
        <f>YEAR(FH[[#This Row],[Fecha]])</f>
        <v>2021</v>
      </c>
      <c r="AO875">
        <f>MONTH(FH[[#This Row],[Fecha]])</f>
        <v>1</v>
      </c>
      <c r="AP875">
        <f>WEEKNUM(FH[[#This Row],[Fecha]],2)</f>
        <v>4</v>
      </c>
      <c r="AQ875" s="25">
        <v>44220</v>
      </c>
      <c r="AR875" t="s">
        <v>141</v>
      </c>
      <c r="AS875" t="s">
        <v>72</v>
      </c>
      <c r="AT875" t="s">
        <v>128</v>
      </c>
      <c r="AU875">
        <v>12</v>
      </c>
      <c r="AV875">
        <v>80629.59</v>
      </c>
    </row>
    <row r="876" spans="40:48" x14ac:dyDescent="0.3">
      <c r="AN876">
        <f>YEAR(FH[[#This Row],[Fecha]])</f>
        <v>2021</v>
      </c>
      <c r="AO876">
        <f>MONTH(FH[[#This Row],[Fecha]])</f>
        <v>1</v>
      </c>
      <c r="AP876">
        <f>WEEKNUM(FH[[#This Row],[Fecha]],2)</f>
        <v>1</v>
      </c>
      <c r="AQ876" s="25">
        <v>44199</v>
      </c>
      <c r="AR876" t="s">
        <v>141</v>
      </c>
      <c r="AS876" t="s">
        <v>73</v>
      </c>
      <c r="AT876" t="s">
        <v>128</v>
      </c>
      <c r="AU876">
        <v>10</v>
      </c>
      <c r="AV876">
        <v>67446.38</v>
      </c>
    </row>
    <row r="877" spans="40:48" x14ac:dyDescent="0.3">
      <c r="AN877">
        <f>YEAR(FH[[#This Row],[Fecha]])</f>
        <v>2021</v>
      </c>
      <c r="AO877">
        <f>MONTH(FH[[#This Row],[Fecha]])</f>
        <v>1</v>
      </c>
      <c r="AP877">
        <f>WEEKNUM(FH[[#This Row],[Fecha]],2)</f>
        <v>2</v>
      </c>
      <c r="AQ877" s="25">
        <v>44206</v>
      </c>
      <c r="AR877" t="s">
        <v>141</v>
      </c>
      <c r="AS877" t="s">
        <v>73</v>
      </c>
      <c r="AT877" t="s">
        <v>128</v>
      </c>
      <c r="AU877">
        <v>10</v>
      </c>
      <c r="AV877">
        <v>67428.23</v>
      </c>
    </row>
    <row r="878" spans="40:48" x14ac:dyDescent="0.3">
      <c r="AN878">
        <f>YEAR(FH[[#This Row],[Fecha]])</f>
        <v>2021</v>
      </c>
      <c r="AO878">
        <f>MONTH(FH[[#This Row],[Fecha]])</f>
        <v>1</v>
      </c>
      <c r="AP878">
        <f>WEEKNUM(FH[[#This Row],[Fecha]],2)</f>
        <v>3</v>
      </c>
      <c r="AQ878" s="25">
        <v>44213</v>
      </c>
      <c r="AR878" t="s">
        <v>141</v>
      </c>
      <c r="AS878" t="s">
        <v>73</v>
      </c>
      <c r="AT878" t="s">
        <v>128</v>
      </c>
      <c r="AU878">
        <v>9</v>
      </c>
      <c r="AV878">
        <v>60165.86</v>
      </c>
    </row>
    <row r="879" spans="40:48" x14ac:dyDescent="0.3">
      <c r="AN879">
        <f>YEAR(FH[[#This Row],[Fecha]])</f>
        <v>2021</v>
      </c>
      <c r="AO879">
        <f>MONTH(FH[[#This Row],[Fecha]])</f>
        <v>1</v>
      </c>
      <c r="AP879">
        <f>WEEKNUM(FH[[#This Row],[Fecha]],2)</f>
        <v>4</v>
      </c>
      <c r="AQ879" s="25">
        <v>44220</v>
      </c>
      <c r="AR879" t="s">
        <v>141</v>
      </c>
      <c r="AS879" t="s">
        <v>73</v>
      </c>
      <c r="AT879" t="s">
        <v>128</v>
      </c>
      <c r="AU879">
        <v>12</v>
      </c>
      <c r="AV879">
        <v>80629.59</v>
      </c>
    </row>
    <row r="880" spans="40:48" x14ac:dyDescent="0.3">
      <c r="AN880">
        <f>YEAR(FH[[#This Row],[Fecha]])</f>
        <v>2021</v>
      </c>
      <c r="AO880">
        <f>MONTH(FH[[#This Row],[Fecha]])</f>
        <v>1</v>
      </c>
      <c r="AP880">
        <f>WEEKNUM(FH[[#This Row],[Fecha]],2)</f>
        <v>1</v>
      </c>
      <c r="AQ880" s="25">
        <v>44199</v>
      </c>
      <c r="AR880" t="s">
        <v>142</v>
      </c>
      <c r="AS880" t="s">
        <v>75</v>
      </c>
      <c r="AT880" t="s">
        <v>128</v>
      </c>
      <c r="AU880">
        <v>9</v>
      </c>
      <c r="AV880">
        <v>58428.21</v>
      </c>
    </row>
    <row r="881" spans="40:48" x14ac:dyDescent="0.3">
      <c r="AN881">
        <f>YEAR(FH[[#This Row],[Fecha]])</f>
        <v>2021</v>
      </c>
      <c r="AO881">
        <f>MONTH(FH[[#This Row],[Fecha]])</f>
        <v>1</v>
      </c>
      <c r="AP881">
        <f>WEEKNUM(FH[[#This Row],[Fecha]],2)</f>
        <v>2</v>
      </c>
      <c r="AQ881" s="25">
        <v>44206</v>
      </c>
      <c r="AR881" t="s">
        <v>142</v>
      </c>
      <c r="AS881" t="s">
        <v>75</v>
      </c>
      <c r="AT881" t="s">
        <v>128</v>
      </c>
      <c r="AU881">
        <v>6</v>
      </c>
      <c r="AV881">
        <v>38936.050000000003</v>
      </c>
    </row>
    <row r="882" spans="40:48" x14ac:dyDescent="0.3">
      <c r="AN882">
        <f>YEAR(FH[[#This Row],[Fecha]])</f>
        <v>2021</v>
      </c>
      <c r="AO882">
        <f>MONTH(FH[[#This Row],[Fecha]])</f>
        <v>1</v>
      </c>
      <c r="AP882">
        <f>WEEKNUM(FH[[#This Row],[Fecha]],2)</f>
        <v>3</v>
      </c>
      <c r="AQ882" s="25">
        <v>44213</v>
      </c>
      <c r="AR882" t="s">
        <v>142</v>
      </c>
      <c r="AS882" t="s">
        <v>75</v>
      </c>
      <c r="AT882" t="s">
        <v>128</v>
      </c>
      <c r="AU882">
        <v>6</v>
      </c>
      <c r="AV882">
        <v>39202.28</v>
      </c>
    </row>
    <row r="883" spans="40:48" x14ac:dyDescent="0.3">
      <c r="AN883">
        <f>YEAR(FH[[#This Row],[Fecha]])</f>
        <v>2021</v>
      </c>
      <c r="AO883">
        <f>MONTH(FH[[#This Row],[Fecha]])</f>
        <v>1</v>
      </c>
      <c r="AP883">
        <f>WEEKNUM(FH[[#This Row],[Fecha]],2)</f>
        <v>4</v>
      </c>
      <c r="AQ883" s="25">
        <v>44220</v>
      </c>
      <c r="AR883" t="s">
        <v>142</v>
      </c>
      <c r="AS883" t="s">
        <v>75</v>
      </c>
      <c r="AT883" t="s">
        <v>128</v>
      </c>
      <c r="AU883">
        <v>9</v>
      </c>
      <c r="AV883">
        <v>59076.4</v>
      </c>
    </row>
    <row r="884" spans="40:48" x14ac:dyDescent="0.3">
      <c r="AN884">
        <f>YEAR(FH[[#This Row],[Fecha]])</f>
        <v>2021</v>
      </c>
      <c r="AO884">
        <f>MONTH(FH[[#This Row],[Fecha]])</f>
        <v>1</v>
      </c>
      <c r="AP884">
        <f>WEEKNUM(FH[[#This Row],[Fecha]],2)</f>
        <v>1</v>
      </c>
      <c r="AQ884" s="25">
        <v>44199</v>
      </c>
      <c r="AR884" t="s">
        <v>148</v>
      </c>
      <c r="AS884" t="s">
        <v>72</v>
      </c>
      <c r="AT884" t="s">
        <v>156</v>
      </c>
      <c r="AU884">
        <v>276</v>
      </c>
      <c r="AV884">
        <v>4973.72</v>
      </c>
    </row>
    <row r="885" spans="40:48" x14ac:dyDescent="0.3">
      <c r="AN885">
        <f>YEAR(FH[[#This Row],[Fecha]])</f>
        <v>2021</v>
      </c>
      <c r="AO885">
        <f>MONTH(FH[[#This Row],[Fecha]])</f>
        <v>1</v>
      </c>
      <c r="AP885">
        <f>WEEKNUM(FH[[#This Row],[Fecha]],2)</f>
        <v>2</v>
      </c>
      <c r="AQ885" s="25">
        <v>44206</v>
      </c>
      <c r="AR885" t="s">
        <v>148</v>
      </c>
      <c r="AS885" t="s">
        <v>72</v>
      </c>
      <c r="AT885" t="s">
        <v>156</v>
      </c>
      <c r="AU885">
        <v>267</v>
      </c>
      <c r="AV885">
        <v>4811.51</v>
      </c>
    </row>
    <row r="886" spans="40:48" x14ac:dyDescent="0.3">
      <c r="AN886">
        <f>YEAR(FH[[#This Row],[Fecha]])</f>
        <v>2021</v>
      </c>
      <c r="AO886">
        <f>MONTH(FH[[#This Row],[Fecha]])</f>
        <v>1</v>
      </c>
      <c r="AP886">
        <f>WEEKNUM(FH[[#This Row],[Fecha]],2)</f>
        <v>3</v>
      </c>
      <c r="AQ886" s="25">
        <v>44213</v>
      </c>
      <c r="AR886" t="s">
        <v>148</v>
      </c>
      <c r="AS886" t="s">
        <v>72</v>
      </c>
      <c r="AT886" t="s">
        <v>156</v>
      </c>
      <c r="AU886">
        <v>273</v>
      </c>
      <c r="AV886">
        <v>4919.6400000000003</v>
      </c>
    </row>
    <row r="887" spans="40:48" x14ac:dyDescent="0.3">
      <c r="AN887">
        <f>YEAR(FH[[#This Row],[Fecha]])</f>
        <v>2021</v>
      </c>
      <c r="AO887">
        <f>MONTH(FH[[#This Row],[Fecha]])</f>
        <v>1</v>
      </c>
      <c r="AP887">
        <f>WEEKNUM(FH[[#This Row],[Fecha]],2)</f>
        <v>4</v>
      </c>
      <c r="AQ887" s="25">
        <v>44220</v>
      </c>
      <c r="AR887" t="s">
        <v>148</v>
      </c>
      <c r="AS887" t="s">
        <v>72</v>
      </c>
      <c r="AT887" t="s">
        <v>156</v>
      </c>
      <c r="AU887">
        <v>273</v>
      </c>
      <c r="AV887">
        <v>4919.62</v>
      </c>
    </row>
    <row r="888" spans="40:48" x14ac:dyDescent="0.3">
      <c r="AN888">
        <f>YEAR(FH[[#This Row],[Fecha]])</f>
        <v>2021</v>
      </c>
      <c r="AO888">
        <f>MONTH(FH[[#This Row],[Fecha]])</f>
        <v>1</v>
      </c>
      <c r="AP888">
        <f>WEEKNUM(FH[[#This Row],[Fecha]],2)</f>
        <v>1</v>
      </c>
      <c r="AQ888" s="25">
        <v>44199</v>
      </c>
      <c r="AR888" t="s">
        <v>148</v>
      </c>
      <c r="AS888" t="s">
        <v>73</v>
      </c>
      <c r="AT888" t="s">
        <v>156</v>
      </c>
      <c r="AU888">
        <v>263</v>
      </c>
      <c r="AV888">
        <v>4739.45</v>
      </c>
    </row>
    <row r="889" spans="40:48" x14ac:dyDescent="0.3">
      <c r="AN889">
        <f>YEAR(FH[[#This Row],[Fecha]])</f>
        <v>2021</v>
      </c>
      <c r="AO889">
        <f>MONTH(FH[[#This Row],[Fecha]])</f>
        <v>1</v>
      </c>
      <c r="AP889">
        <f>WEEKNUM(FH[[#This Row],[Fecha]],2)</f>
        <v>2</v>
      </c>
      <c r="AQ889" s="25">
        <v>44206</v>
      </c>
      <c r="AR889" t="s">
        <v>148</v>
      </c>
      <c r="AS889" t="s">
        <v>73</v>
      </c>
      <c r="AT889" t="s">
        <v>156</v>
      </c>
      <c r="AU889">
        <v>271</v>
      </c>
      <c r="AV889">
        <v>4883.6000000000004</v>
      </c>
    </row>
    <row r="890" spans="40:48" x14ac:dyDescent="0.3">
      <c r="AN890">
        <f>YEAR(FH[[#This Row],[Fecha]])</f>
        <v>2021</v>
      </c>
      <c r="AO890">
        <f>MONTH(FH[[#This Row],[Fecha]])</f>
        <v>1</v>
      </c>
      <c r="AP890">
        <f>WEEKNUM(FH[[#This Row],[Fecha]],2)</f>
        <v>3</v>
      </c>
      <c r="AQ890" s="25">
        <v>44213</v>
      </c>
      <c r="AR890" t="s">
        <v>148</v>
      </c>
      <c r="AS890" t="s">
        <v>73</v>
      </c>
      <c r="AT890" t="s">
        <v>156</v>
      </c>
      <c r="AU890">
        <v>277</v>
      </c>
      <c r="AV890">
        <v>4991.72</v>
      </c>
    </row>
    <row r="891" spans="40:48" x14ac:dyDescent="0.3">
      <c r="AN891">
        <f>YEAR(FH[[#This Row],[Fecha]])</f>
        <v>2021</v>
      </c>
      <c r="AO891">
        <f>MONTH(FH[[#This Row],[Fecha]])</f>
        <v>1</v>
      </c>
      <c r="AP891">
        <f>WEEKNUM(FH[[#This Row],[Fecha]],2)</f>
        <v>4</v>
      </c>
      <c r="AQ891" s="25">
        <v>44220</v>
      </c>
      <c r="AR891" t="s">
        <v>148</v>
      </c>
      <c r="AS891" t="s">
        <v>73</v>
      </c>
      <c r="AT891" t="s">
        <v>156</v>
      </c>
      <c r="AU891">
        <v>303</v>
      </c>
      <c r="AV891">
        <v>5460.24</v>
      </c>
    </row>
    <row r="892" spans="40:48" x14ac:dyDescent="0.3">
      <c r="AN892">
        <f>YEAR(FH[[#This Row],[Fecha]])</f>
        <v>2021</v>
      </c>
      <c r="AO892">
        <f>MONTH(FH[[#This Row],[Fecha]])</f>
        <v>1</v>
      </c>
      <c r="AP892">
        <f>WEEKNUM(FH[[#This Row],[Fecha]],2)</f>
        <v>1</v>
      </c>
      <c r="AQ892" s="25">
        <v>44199</v>
      </c>
      <c r="AR892" t="s">
        <v>148</v>
      </c>
      <c r="AS892" t="s">
        <v>75</v>
      </c>
      <c r="AT892" t="s">
        <v>156</v>
      </c>
      <c r="AU892">
        <v>191</v>
      </c>
      <c r="AV892">
        <v>3441.96</v>
      </c>
    </row>
    <row r="893" spans="40:48" x14ac:dyDescent="0.3">
      <c r="AN893">
        <f>YEAR(FH[[#This Row],[Fecha]])</f>
        <v>2021</v>
      </c>
      <c r="AO893">
        <f>MONTH(FH[[#This Row],[Fecha]])</f>
        <v>1</v>
      </c>
      <c r="AP893">
        <f>WEEKNUM(FH[[#This Row],[Fecha]],2)</f>
        <v>2</v>
      </c>
      <c r="AQ893" s="25">
        <v>44206</v>
      </c>
      <c r="AR893" t="s">
        <v>148</v>
      </c>
      <c r="AS893" t="s">
        <v>75</v>
      </c>
      <c r="AT893" t="s">
        <v>156</v>
      </c>
      <c r="AU893">
        <v>189</v>
      </c>
      <c r="AV893">
        <v>3405.9</v>
      </c>
    </row>
    <row r="894" spans="40:48" x14ac:dyDescent="0.3">
      <c r="AN894">
        <f>YEAR(FH[[#This Row],[Fecha]])</f>
        <v>2021</v>
      </c>
      <c r="AO894">
        <f>MONTH(FH[[#This Row],[Fecha]])</f>
        <v>1</v>
      </c>
      <c r="AP894">
        <f>WEEKNUM(FH[[#This Row],[Fecha]],2)</f>
        <v>3</v>
      </c>
      <c r="AQ894" s="25">
        <v>44213</v>
      </c>
      <c r="AR894" t="s">
        <v>148</v>
      </c>
      <c r="AS894" t="s">
        <v>75</v>
      </c>
      <c r="AT894" t="s">
        <v>156</v>
      </c>
      <c r="AU894">
        <v>191</v>
      </c>
      <c r="AV894">
        <v>3441.94</v>
      </c>
    </row>
    <row r="895" spans="40:48" x14ac:dyDescent="0.3">
      <c r="AN895">
        <f>YEAR(FH[[#This Row],[Fecha]])</f>
        <v>2021</v>
      </c>
      <c r="AO895">
        <f>MONTH(FH[[#This Row],[Fecha]])</f>
        <v>1</v>
      </c>
      <c r="AP895">
        <f>WEEKNUM(FH[[#This Row],[Fecha]],2)</f>
        <v>4</v>
      </c>
      <c r="AQ895" s="25">
        <v>44220</v>
      </c>
      <c r="AR895" t="s">
        <v>148</v>
      </c>
      <c r="AS895" t="s">
        <v>75</v>
      </c>
      <c r="AT895" t="s">
        <v>156</v>
      </c>
      <c r="AU895">
        <v>161</v>
      </c>
      <c r="AV895">
        <v>2901.32</v>
      </c>
    </row>
    <row r="896" spans="40:48" x14ac:dyDescent="0.3">
      <c r="AN896">
        <f>YEAR(FH[[#This Row],[Fecha]])</f>
        <v>2021</v>
      </c>
      <c r="AO896">
        <f>MONTH(FH[[#This Row],[Fecha]])</f>
        <v>1</v>
      </c>
      <c r="AP896">
        <f>WEEKNUM(FH[[#This Row],[Fecha]],2)</f>
        <v>1</v>
      </c>
      <c r="AQ896" s="25">
        <v>44199</v>
      </c>
      <c r="AR896" t="s">
        <v>148</v>
      </c>
      <c r="AS896" t="s">
        <v>76</v>
      </c>
      <c r="AT896" t="s">
        <v>156</v>
      </c>
      <c r="AU896">
        <v>201</v>
      </c>
      <c r="AV896">
        <v>3622.16</v>
      </c>
    </row>
    <row r="897" spans="40:48" x14ac:dyDescent="0.3">
      <c r="AN897">
        <f>YEAR(FH[[#This Row],[Fecha]])</f>
        <v>2021</v>
      </c>
      <c r="AO897">
        <f>MONTH(FH[[#This Row],[Fecha]])</f>
        <v>1</v>
      </c>
      <c r="AP897">
        <f>WEEKNUM(FH[[#This Row],[Fecha]],2)</f>
        <v>2</v>
      </c>
      <c r="AQ897" s="25">
        <v>44206</v>
      </c>
      <c r="AR897" t="s">
        <v>148</v>
      </c>
      <c r="AS897" t="s">
        <v>76</v>
      </c>
      <c r="AT897" t="s">
        <v>156</v>
      </c>
      <c r="AU897">
        <v>205</v>
      </c>
      <c r="AV897">
        <v>3694.23</v>
      </c>
    </row>
    <row r="898" spans="40:48" x14ac:dyDescent="0.3">
      <c r="AN898">
        <f>YEAR(FH[[#This Row],[Fecha]])</f>
        <v>2021</v>
      </c>
      <c r="AO898">
        <f>MONTH(FH[[#This Row],[Fecha]])</f>
        <v>1</v>
      </c>
      <c r="AP898">
        <f>WEEKNUM(FH[[#This Row],[Fecha]],2)</f>
        <v>3</v>
      </c>
      <c r="AQ898" s="25">
        <v>44213</v>
      </c>
      <c r="AR898" t="s">
        <v>148</v>
      </c>
      <c r="AS898" t="s">
        <v>76</v>
      </c>
      <c r="AT898" t="s">
        <v>156</v>
      </c>
      <c r="AU898">
        <v>206</v>
      </c>
      <c r="AV898">
        <v>3712.25</v>
      </c>
    </row>
    <row r="899" spans="40:48" x14ac:dyDescent="0.3">
      <c r="AN899">
        <f>YEAR(FH[[#This Row],[Fecha]])</f>
        <v>2021</v>
      </c>
      <c r="AO899">
        <f>MONTH(FH[[#This Row],[Fecha]])</f>
        <v>1</v>
      </c>
      <c r="AP899">
        <f>WEEKNUM(FH[[#This Row],[Fecha]],2)</f>
        <v>4</v>
      </c>
      <c r="AQ899" s="25">
        <v>44220</v>
      </c>
      <c r="AR899" t="s">
        <v>148</v>
      </c>
      <c r="AS899" t="s">
        <v>76</v>
      </c>
      <c r="AT899" t="s">
        <v>156</v>
      </c>
      <c r="AU899">
        <v>202</v>
      </c>
      <c r="AV899">
        <v>3640.16</v>
      </c>
    </row>
    <row r="900" spans="40:48" x14ac:dyDescent="0.3">
      <c r="AN900">
        <f>YEAR(FH[[#This Row],[Fecha]])</f>
        <v>2021</v>
      </c>
      <c r="AO900">
        <f>MONTH(FH[[#This Row],[Fecha]])</f>
        <v>1</v>
      </c>
      <c r="AP900">
        <f>WEEKNUM(FH[[#This Row],[Fecha]],2)</f>
        <v>1</v>
      </c>
      <c r="AQ900" s="25">
        <v>44199</v>
      </c>
      <c r="AR900" t="s">
        <v>148</v>
      </c>
      <c r="AS900" t="s">
        <v>77</v>
      </c>
      <c r="AT900" t="s">
        <v>156</v>
      </c>
      <c r="AU900">
        <v>203</v>
      </c>
      <c r="AV900">
        <v>3658.2</v>
      </c>
    </row>
    <row r="901" spans="40:48" x14ac:dyDescent="0.3">
      <c r="AN901">
        <f>YEAR(FH[[#This Row],[Fecha]])</f>
        <v>2021</v>
      </c>
      <c r="AO901">
        <f>MONTH(FH[[#This Row],[Fecha]])</f>
        <v>1</v>
      </c>
      <c r="AP901">
        <f>WEEKNUM(FH[[#This Row],[Fecha]],2)</f>
        <v>2</v>
      </c>
      <c r="AQ901" s="25">
        <v>44206</v>
      </c>
      <c r="AR901" t="s">
        <v>148</v>
      </c>
      <c r="AS901" t="s">
        <v>77</v>
      </c>
      <c r="AT901" t="s">
        <v>156</v>
      </c>
      <c r="AU901">
        <v>204</v>
      </c>
      <c r="AV901">
        <v>3676.21</v>
      </c>
    </row>
    <row r="902" spans="40:48" x14ac:dyDescent="0.3">
      <c r="AN902">
        <f>YEAR(FH[[#This Row],[Fecha]])</f>
        <v>2021</v>
      </c>
      <c r="AO902">
        <f>MONTH(FH[[#This Row],[Fecha]])</f>
        <v>1</v>
      </c>
      <c r="AP902">
        <f>WEEKNUM(FH[[#This Row],[Fecha]],2)</f>
        <v>3</v>
      </c>
      <c r="AQ902" s="25">
        <v>44213</v>
      </c>
      <c r="AR902" t="s">
        <v>148</v>
      </c>
      <c r="AS902" t="s">
        <v>77</v>
      </c>
      <c r="AT902" t="s">
        <v>156</v>
      </c>
      <c r="AU902">
        <v>204</v>
      </c>
      <c r="AV902">
        <v>3676.21</v>
      </c>
    </row>
    <row r="903" spans="40:48" x14ac:dyDescent="0.3">
      <c r="AN903">
        <f>YEAR(FH[[#This Row],[Fecha]])</f>
        <v>2021</v>
      </c>
      <c r="AO903">
        <f>MONTH(FH[[#This Row],[Fecha]])</f>
        <v>1</v>
      </c>
      <c r="AP903">
        <f>WEEKNUM(FH[[#This Row],[Fecha]],2)</f>
        <v>4</v>
      </c>
      <c r="AQ903" s="25">
        <v>44220</v>
      </c>
      <c r="AR903" t="s">
        <v>148</v>
      </c>
      <c r="AS903" t="s">
        <v>77</v>
      </c>
      <c r="AT903" t="s">
        <v>156</v>
      </c>
      <c r="AU903">
        <v>202</v>
      </c>
      <c r="AV903">
        <v>3640.16</v>
      </c>
    </row>
    <row r="904" spans="40:48" x14ac:dyDescent="0.3">
      <c r="AN904">
        <f>YEAR(FH[[#This Row],[Fecha]])</f>
        <v>2021</v>
      </c>
      <c r="AO904">
        <f>MONTH(FH[[#This Row],[Fecha]])</f>
        <v>1</v>
      </c>
      <c r="AP904">
        <f>WEEKNUM(FH[[#This Row],[Fecha]],2)</f>
        <v>1</v>
      </c>
      <c r="AQ904" s="25">
        <v>44199</v>
      </c>
      <c r="AR904" t="s">
        <v>148</v>
      </c>
      <c r="AS904" t="s">
        <v>74</v>
      </c>
      <c r="AT904" t="s">
        <v>156</v>
      </c>
      <c r="AU904">
        <v>244</v>
      </c>
      <c r="AV904">
        <v>4397.05</v>
      </c>
    </row>
    <row r="905" spans="40:48" x14ac:dyDescent="0.3">
      <c r="AN905">
        <f>YEAR(FH[[#This Row],[Fecha]])</f>
        <v>2021</v>
      </c>
      <c r="AO905">
        <f>MONTH(FH[[#This Row],[Fecha]])</f>
        <v>1</v>
      </c>
      <c r="AP905">
        <f>WEEKNUM(FH[[#This Row],[Fecha]],2)</f>
        <v>2</v>
      </c>
      <c r="AQ905" s="25">
        <v>44206</v>
      </c>
      <c r="AR905" t="s">
        <v>148</v>
      </c>
      <c r="AS905" t="s">
        <v>74</v>
      </c>
      <c r="AT905" t="s">
        <v>156</v>
      </c>
      <c r="AU905">
        <v>242</v>
      </c>
      <c r="AV905">
        <v>4361</v>
      </c>
    </row>
    <row r="906" spans="40:48" x14ac:dyDescent="0.3">
      <c r="AN906">
        <f>YEAR(FH[[#This Row],[Fecha]])</f>
        <v>2021</v>
      </c>
      <c r="AO906">
        <f>MONTH(FH[[#This Row],[Fecha]])</f>
        <v>1</v>
      </c>
      <c r="AP906">
        <f>WEEKNUM(FH[[#This Row],[Fecha]],2)</f>
        <v>3</v>
      </c>
      <c r="AQ906" s="25">
        <v>44213</v>
      </c>
      <c r="AR906" t="s">
        <v>148</v>
      </c>
      <c r="AS906" t="s">
        <v>74</v>
      </c>
      <c r="AT906" t="s">
        <v>156</v>
      </c>
      <c r="AU906">
        <v>237</v>
      </c>
      <c r="AV906">
        <v>4270.8900000000003</v>
      </c>
    </row>
    <row r="907" spans="40:48" x14ac:dyDescent="0.3">
      <c r="AN907">
        <f>YEAR(FH[[#This Row],[Fecha]])</f>
        <v>2021</v>
      </c>
      <c r="AO907">
        <f>MONTH(FH[[#This Row],[Fecha]])</f>
        <v>1</v>
      </c>
      <c r="AP907">
        <f>WEEKNUM(FH[[#This Row],[Fecha]],2)</f>
        <v>4</v>
      </c>
      <c r="AQ907" s="25">
        <v>44220</v>
      </c>
      <c r="AR907" t="s">
        <v>148</v>
      </c>
      <c r="AS907" t="s">
        <v>74</v>
      </c>
      <c r="AT907" t="s">
        <v>156</v>
      </c>
      <c r="AU907">
        <v>233</v>
      </c>
      <c r="AV907">
        <v>4198.8</v>
      </c>
    </row>
  </sheetData>
  <mergeCells count="6">
    <mergeCell ref="AQ2:AV2"/>
    <mergeCell ref="D1:AV1"/>
    <mergeCell ref="E2:K2"/>
    <mergeCell ref="M2:T2"/>
    <mergeCell ref="AH2:AL2"/>
    <mergeCell ref="Y2:AC2"/>
  </mergeCells>
  <phoneticPr fontId="20" type="noConversion"/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90FD62A-F1E4-49CF-A081-798E30152890}">
          <x14:formula1>
            <xm:f>ListasHuevo!$A$2:$A$4</xm:f>
          </x14:formula1>
          <xm:sqref>E4:E108</xm:sqref>
        </x14:dataValidation>
        <x14:dataValidation type="list" allowBlank="1" showInputMessage="1" showErrorMessage="1" xr:uid="{E8B8411C-08B5-4DC3-AFD3-A7B565E749A5}">
          <x14:formula1>
            <xm:f>ListasHuevo!$C$2:$C$8</xm:f>
          </x14:formula1>
          <xm:sqref>Q4:Q248</xm:sqref>
        </x14:dataValidation>
        <x14:dataValidation type="list" allowBlank="1" showInputMessage="1" showErrorMessage="1" xr:uid="{94E3D66C-449A-400E-85D1-0CAB8E4CBB5C}">
          <x14:formula1>
            <xm:f>ListasHuevo!$Q$2:$Q$4</xm:f>
          </x14:formula1>
          <xm:sqref>AT4:AT907</xm:sqref>
        </x14:dataValidation>
        <x14:dataValidation type="list" allowBlank="1" showInputMessage="1" showErrorMessage="1" xr:uid="{11E23A52-924E-49C6-9839-F99E25AD5649}">
          <x14:formula1>
            <xm:f>ListasHuevo!$O$2:$O$8</xm:f>
          </x14:formula1>
          <xm:sqref>AS4:AS907</xm:sqref>
        </x14:dataValidation>
        <x14:dataValidation type="list" allowBlank="1" showInputMessage="1" showErrorMessage="1" xr:uid="{A6E1C363-B95D-4023-BD26-185D3D9CBB1C}">
          <x14:formula1>
            <xm:f>ListasHuevo!$M$2:$M$25</xm:f>
          </x14:formula1>
          <xm:sqref>AR4:AR907</xm:sqref>
        </x14:dataValidation>
        <x14:dataValidation type="list" allowBlank="1" showInputMessage="1" showErrorMessage="1" xr:uid="{AD1E7AC2-8889-419C-B988-B1385F9FF878}">
          <x14:formula1>
            <xm:f>ListasHuevo!$K$2:$K$11</xm:f>
          </x14:formula1>
          <xm:sqref>AJ4:AJ106 AJ108 AJ114 AJ110 AJ112 AJ116:AJ2305</xm:sqref>
        </x14:dataValidation>
        <x14:dataValidation type="list" allowBlank="1" showInputMessage="1" showErrorMessage="1" xr:uid="{C87C9DC6-6ED0-4D56-8542-B2F8C552D9F9}">
          <x14:formula1>
            <xm:f>ListasHuevo!$I$2:$I$5</xm:f>
          </x14:formula1>
          <xm:sqref>AI4:AI106 AI108:AI2305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6DD1-DFC3-45C9-9E3B-A4985EE15B0A}">
  <dimension ref="A1:AF109"/>
  <sheetViews>
    <sheetView topLeftCell="N1" zoomScale="62" workbookViewId="0">
      <selection activeCell="AI12" sqref="AI12"/>
    </sheetView>
  </sheetViews>
  <sheetFormatPr baseColWidth="10" defaultRowHeight="14.4" x14ac:dyDescent="0.3"/>
  <cols>
    <col min="1" max="3" width="11.44140625" customWidth="1"/>
    <col min="4" max="4" width="12.6640625" bestFit="1" customWidth="1"/>
    <col min="5" max="5" width="19.33203125" bestFit="1" customWidth="1"/>
    <col min="6" max="6" width="20.6640625" bestFit="1" customWidth="1"/>
    <col min="7" max="7" width="17.44140625" bestFit="1" customWidth="1"/>
    <col min="8" max="8" width="25.33203125" bestFit="1" customWidth="1"/>
    <col min="9" max="9" width="24.33203125" bestFit="1" customWidth="1"/>
    <col min="10" max="10" width="26.109375" bestFit="1" customWidth="1"/>
    <col min="11" max="11" width="22.44140625" bestFit="1" customWidth="1"/>
    <col min="12" max="12" width="22.6640625" bestFit="1" customWidth="1"/>
    <col min="13" max="13" width="17.6640625" bestFit="1" customWidth="1"/>
    <col min="14" max="14" width="26.5546875" bestFit="1" customWidth="1"/>
    <col min="16" max="18" width="11.44140625" hidden="1" customWidth="1"/>
    <col min="19" max="19" width="12.6640625" bestFit="1" customWidth="1"/>
    <col min="20" max="20" width="23.5546875" bestFit="1" customWidth="1"/>
    <col min="25" max="27" width="11.44140625" hidden="1" customWidth="1"/>
    <col min="28" max="28" width="12.33203125" bestFit="1" customWidth="1"/>
    <col min="29" max="29" width="16.6640625" bestFit="1" customWidth="1"/>
  </cols>
  <sheetData>
    <row r="1" spans="1:32" ht="22.8" x14ac:dyDescent="0.4">
      <c r="A1" s="1"/>
      <c r="B1" s="1"/>
      <c r="C1" s="1"/>
      <c r="D1" s="70" t="s">
        <v>39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</row>
    <row r="2" spans="1:32" ht="21" x14ac:dyDescent="0.4">
      <c r="A2" s="2" t="s">
        <v>2</v>
      </c>
      <c r="B2" s="2" t="s">
        <v>3</v>
      </c>
      <c r="C2" s="2" t="s">
        <v>4</v>
      </c>
      <c r="D2" s="47" t="s">
        <v>5</v>
      </c>
      <c r="E2" s="16" t="s">
        <v>40</v>
      </c>
      <c r="F2" s="17" t="s">
        <v>41</v>
      </c>
      <c r="G2" s="17" t="s">
        <v>157</v>
      </c>
      <c r="H2" s="17" t="s">
        <v>158</v>
      </c>
      <c r="I2" s="17" t="s">
        <v>159</v>
      </c>
      <c r="J2" s="17" t="s">
        <v>160</v>
      </c>
      <c r="K2" s="17" t="s">
        <v>161</v>
      </c>
      <c r="L2" s="18" t="s">
        <v>162</v>
      </c>
      <c r="M2" s="17" t="s">
        <v>163</v>
      </c>
      <c r="N2" s="17" t="s">
        <v>164</v>
      </c>
      <c r="S2" s="62" t="s">
        <v>61</v>
      </c>
      <c r="T2" s="62"/>
      <c r="U2" s="62"/>
      <c r="V2" s="62"/>
      <c r="W2" s="62"/>
      <c r="AB2" s="71" t="s">
        <v>84</v>
      </c>
      <c r="AC2" s="71"/>
      <c r="AD2" s="71"/>
      <c r="AE2" s="71"/>
      <c r="AF2" s="71"/>
    </row>
    <row r="3" spans="1:32" ht="15.6" x14ac:dyDescent="0.3">
      <c r="A3" s="5">
        <f>YEAR(InfoBorrego[[#This Row],[FECHA]])</f>
        <v>2018</v>
      </c>
      <c r="B3" s="5">
        <f>MONTH(InfoBorrego[[#This Row],[FECHA]])</f>
        <v>1</v>
      </c>
      <c r="C3" s="5">
        <f>WEEKNUM(InfoBorrego[[#This Row],[FECHA]],2)</f>
        <v>5</v>
      </c>
      <c r="D3" s="6">
        <v>43131</v>
      </c>
      <c r="E3" s="7" t="s">
        <v>42</v>
      </c>
      <c r="F3" s="7" t="s">
        <v>43</v>
      </c>
      <c r="G3" s="7">
        <v>1810.5</v>
      </c>
      <c r="H3" s="7">
        <v>38</v>
      </c>
      <c r="I3" s="7">
        <v>46</v>
      </c>
      <c r="J3" s="7">
        <v>1</v>
      </c>
      <c r="K3" s="19">
        <v>72276.44</v>
      </c>
      <c r="L3" s="19">
        <v>67877.679999999993</v>
      </c>
      <c r="M3" s="20">
        <v>7</v>
      </c>
      <c r="N3" s="20">
        <v>1</v>
      </c>
      <c r="P3" s="28" t="s">
        <v>50</v>
      </c>
      <c r="Q3" s="29" t="s">
        <v>51</v>
      </c>
      <c r="R3" s="29" t="s">
        <v>52</v>
      </c>
      <c r="S3" s="17" t="s">
        <v>23</v>
      </c>
      <c r="T3" s="17" t="s">
        <v>59</v>
      </c>
      <c r="U3" s="17" t="s">
        <v>70</v>
      </c>
      <c r="V3" s="17" t="s">
        <v>60</v>
      </c>
      <c r="W3" s="17" t="s">
        <v>130</v>
      </c>
      <c r="Y3" s="28" t="s">
        <v>50</v>
      </c>
      <c r="Z3" s="29" t="s">
        <v>51</v>
      </c>
      <c r="AA3" s="29" t="s">
        <v>52</v>
      </c>
      <c r="AB3" s="17" t="s">
        <v>23</v>
      </c>
      <c r="AC3" s="17" t="s">
        <v>62</v>
      </c>
      <c r="AD3" s="17" t="s">
        <v>70</v>
      </c>
      <c r="AE3" s="17" t="s">
        <v>83</v>
      </c>
      <c r="AF3" s="17" t="s">
        <v>130</v>
      </c>
    </row>
    <row r="4" spans="1:32" ht="15.6" x14ac:dyDescent="0.3">
      <c r="A4" s="5">
        <f>YEAR(InfoBorrego[[#This Row],[FECHA]])</f>
        <v>2018</v>
      </c>
      <c r="B4" s="5">
        <f>MONTH(InfoBorrego[[#This Row],[FECHA]])</f>
        <v>2</v>
      </c>
      <c r="C4" s="5">
        <f>WEEKNUM(InfoBorrego[[#This Row],[FECHA]],2)</f>
        <v>9</v>
      </c>
      <c r="D4" s="6">
        <v>43159</v>
      </c>
      <c r="E4" s="7" t="s">
        <v>42</v>
      </c>
      <c r="F4" s="7" t="s">
        <v>43</v>
      </c>
      <c r="G4" s="7">
        <v>3458</v>
      </c>
      <c r="H4" s="7">
        <v>0</v>
      </c>
      <c r="I4" s="7">
        <v>87</v>
      </c>
      <c r="J4" s="7">
        <v>0</v>
      </c>
      <c r="K4" s="19">
        <v>148758</v>
      </c>
      <c r="L4" s="19">
        <v>123778.639</v>
      </c>
      <c r="M4" s="20">
        <v>6</v>
      </c>
      <c r="N4" s="20">
        <v>0</v>
      </c>
      <c r="P4">
        <f>YEAR(NB[[#This Row],[Fecha]])</f>
        <v>2018</v>
      </c>
      <c r="Q4">
        <f>MONTH(NB[[#This Row],[Fecha]])</f>
        <v>1</v>
      </c>
      <c r="R4">
        <f>WEEKNUM(NB[[#This Row],[Fecha]],2)</f>
        <v>1</v>
      </c>
      <c r="S4" s="6">
        <v>43101</v>
      </c>
      <c r="T4" s="7" t="s">
        <v>68</v>
      </c>
      <c r="U4" s="7" t="s">
        <v>79</v>
      </c>
      <c r="V4" s="7">
        <v>131</v>
      </c>
      <c r="W4" s="7">
        <v>0</v>
      </c>
      <c r="Y4">
        <f>YEAR(MB[[#This Row],[Fecha]])</f>
        <v>2018</v>
      </c>
      <c r="Z4">
        <f>MONTH(MB[[#This Row],[Fecha]])</f>
        <v>1</v>
      </c>
      <c r="AA4">
        <f>WEEKNUM(MB[[#This Row],[Fecha]],2)</f>
        <v>5</v>
      </c>
      <c r="AB4" s="72">
        <v>43131</v>
      </c>
      <c r="AC4" s="52" t="s">
        <v>68</v>
      </c>
      <c r="AD4" s="52" t="s">
        <v>43</v>
      </c>
      <c r="AE4" s="52">
        <v>2</v>
      </c>
      <c r="AF4" s="73">
        <v>0</v>
      </c>
    </row>
    <row r="5" spans="1:32" ht="15.6" x14ac:dyDescent="0.3">
      <c r="A5" s="5">
        <f>YEAR(InfoBorrego[[#This Row],[FECHA]])</f>
        <v>2018</v>
      </c>
      <c r="B5" s="5">
        <f>MONTH(InfoBorrego[[#This Row],[FECHA]])</f>
        <v>3</v>
      </c>
      <c r="C5" s="5">
        <f>WEEKNUM(InfoBorrego[[#This Row],[FECHA]],2)</f>
        <v>13</v>
      </c>
      <c r="D5" s="6">
        <v>43190</v>
      </c>
      <c r="E5" s="7" t="s">
        <v>42</v>
      </c>
      <c r="F5" s="7" t="s">
        <v>43</v>
      </c>
      <c r="G5" s="7">
        <v>1367.7</v>
      </c>
      <c r="H5" s="7">
        <v>0</v>
      </c>
      <c r="I5" s="7">
        <v>44</v>
      </c>
      <c r="J5" s="7">
        <v>0</v>
      </c>
      <c r="K5" s="19">
        <v>69263.5</v>
      </c>
      <c r="L5" s="19">
        <v>62793.531999999999</v>
      </c>
      <c r="M5" s="20">
        <v>7</v>
      </c>
      <c r="N5" s="20">
        <v>0</v>
      </c>
      <c r="P5">
        <f>YEAR(NB[[#This Row],[Fecha]])</f>
        <v>2018</v>
      </c>
      <c r="Q5">
        <f>MONTH(NB[[#This Row],[Fecha]])</f>
        <v>2</v>
      </c>
      <c r="R5">
        <f>WEEKNUM(NB[[#This Row],[Fecha]],2)</f>
        <v>5</v>
      </c>
      <c r="S5" s="6">
        <v>43132</v>
      </c>
      <c r="T5" s="7" t="s">
        <v>68</v>
      </c>
      <c r="U5" s="7" t="s">
        <v>79</v>
      </c>
      <c r="V5" s="7">
        <v>103</v>
      </c>
      <c r="W5" s="7">
        <v>0</v>
      </c>
      <c r="Y5">
        <f>YEAR(MB[[#This Row],[Fecha]])</f>
        <v>2018</v>
      </c>
      <c r="Z5">
        <f>MONTH(MB[[#This Row],[Fecha]])</f>
        <v>1</v>
      </c>
      <c r="AA5">
        <f>WEEKNUM(MB[[#This Row],[Fecha]],2)</f>
        <v>5</v>
      </c>
      <c r="AB5" s="74">
        <v>43131</v>
      </c>
      <c r="AC5" s="75" t="s">
        <v>68</v>
      </c>
      <c r="AD5" s="75" t="s">
        <v>45</v>
      </c>
      <c r="AE5" s="75">
        <v>8</v>
      </c>
      <c r="AF5" s="76">
        <v>0</v>
      </c>
    </row>
    <row r="6" spans="1:32" ht="15.6" x14ac:dyDescent="0.3">
      <c r="A6" s="5">
        <f>YEAR(InfoBorrego[[#This Row],[FECHA]])</f>
        <v>2018</v>
      </c>
      <c r="B6" s="5">
        <f>MONTH(InfoBorrego[[#This Row],[FECHA]])</f>
        <v>4</v>
      </c>
      <c r="C6" s="5">
        <f>WEEKNUM(InfoBorrego[[#This Row],[FECHA]],2)</f>
        <v>18</v>
      </c>
      <c r="D6" s="6">
        <v>43220</v>
      </c>
      <c r="E6" s="7" t="s">
        <v>42</v>
      </c>
      <c r="F6" s="7" t="s">
        <v>43</v>
      </c>
      <c r="G6" s="7">
        <v>1249.0999999999999</v>
      </c>
      <c r="H6" s="7">
        <v>0</v>
      </c>
      <c r="I6" s="7">
        <v>29</v>
      </c>
      <c r="J6" s="7">
        <v>0</v>
      </c>
      <c r="K6" s="19">
        <v>46995.5</v>
      </c>
      <c r="L6" s="19">
        <v>56746.347000000002</v>
      </c>
      <c r="M6" s="20">
        <v>3</v>
      </c>
      <c r="N6" s="20">
        <v>0</v>
      </c>
      <c r="P6">
        <f>YEAR(NB[[#This Row],[Fecha]])</f>
        <v>2018</v>
      </c>
      <c r="Q6">
        <f>MONTH(NB[[#This Row],[Fecha]])</f>
        <v>3</v>
      </c>
      <c r="R6">
        <f>WEEKNUM(NB[[#This Row],[Fecha]],2)</f>
        <v>9</v>
      </c>
      <c r="S6" s="6">
        <v>43160</v>
      </c>
      <c r="T6" s="7" t="s">
        <v>68</v>
      </c>
      <c r="U6" s="7" t="s">
        <v>79</v>
      </c>
      <c r="V6" s="7">
        <v>71</v>
      </c>
      <c r="W6" s="7">
        <v>0</v>
      </c>
      <c r="Y6">
        <f>YEAR(MB[[#This Row],[Fecha]])</f>
        <v>2018</v>
      </c>
      <c r="Z6">
        <f>MONTH(MB[[#This Row],[Fecha]])</f>
        <v>1</v>
      </c>
      <c r="AA6">
        <f>WEEKNUM(MB[[#This Row],[Fecha]],2)</f>
        <v>5</v>
      </c>
      <c r="AB6" s="51">
        <v>43131</v>
      </c>
      <c r="AC6" s="52" t="s">
        <v>68</v>
      </c>
      <c r="AD6" s="52" t="s">
        <v>79</v>
      </c>
      <c r="AE6" s="52">
        <v>8</v>
      </c>
      <c r="AF6" s="73">
        <v>0</v>
      </c>
    </row>
    <row r="7" spans="1:32" ht="15.6" x14ac:dyDescent="0.3">
      <c r="A7" s="5">
        <f>YEAR(InfoBorrego[[#This Row],[FECHA]])</f>
        <v>2018</v>
      </c>
      <c r="B7" s="5">
        <f>MONTH(InfoBorrego[[#This Row],[FECHA]])</f>
        <v>5</v>
      </c>
      <c r="C7" s="5">
        <f>WEEKNUM(InfoBorrego[[#This Row],[FECHA]],2)</f>
        <v>22</v>
      </c>
      <c r="D7" s="6">
        <v>43251</v>
      </c>
      <c r="E7" s="7" t="s">
        <v>42</v>
      </c>
      <c r="F7" s="7" t="s">
        <v>43</v>
      </c>
      <c r="G7" s="7">
        <v>1681</v>
      </c>
      <c r="H7" s="7">
        <v>0</v>
      </c>
      <c r="I7" s="7">
        <v>40</v>
      </c>
      <c r="J7" s="7">
        <v>0</v>
      </c>
      <c r="K7" s="19">
        <v>72283</v>
      </c>
      <c r="L7" s="19">
        <v>76698.024999999994</v>
      </c>
      <c r="M7" s="20">
        <v>2</v>
      </c>
      <c r="N7" s="20">
        <v>0</v>
      </c>
      <c r="P7">
        <f>YEAR(NB[[#This Row],[Fecha]])</f>
        <v>2018</v>
      </c>
      <c r="Q7">
        <f>MONTH(NB[[#This Row],[Fecha]])</f>
        <v>4</v>
      </c>
      <c r="R7">
        <f>WEEKNUM(NB[[#This Row],[Fecha]],2)</f>
        <v>13</v>
      </c>
      <c r="S7" s="6">
        <v>43191</v>
      </c>
      <c r="T7" s="7" t="s">
        <v>68</v>
      </c>
      <c r="U7" s="7" t="s">
        <v>79</v>
      </c>
      <c r="V7" s="7">
        <v>85</v>
      </c>
      <c r="W7" s="7">
        <v>0</v>
      </c>
      <c r="Y7" t="e">
        <f>YEAR(MB[[#This Row],[Fecha]])</f>
        <v>#VALUE!</v>
      </c>
      <c r="Z7" t="e">
        <f>MONTH(MB[[#This Row],[Fecha]])</f>
        <v>#VALUE!</v>
      </c>
      <c r="AA7" t="e">
        <f>WEEKNUM(MB[[#This Row],[Fecha]],2)</f>
        <v>#VALUE!</v>
      </c>
      <c r="AB7" s="77" t="s">
        <v>167</v>
      </c>
      <c r="AC7" s="75" t="s">
        <v>68</v>
      </c>
      <c r="AD7" s="75" t="s">
        <v>43</v>
      </c>
      <c r="AE7" s="75">
        <v>2</v>
      </c>
      <c r="AF7" s="76">
        <v>0</v>
      </c>
    </row>
    <row r="8" spans="1:32" ht="15.6" x14ac:dyDescent="0.3">
      <c r="A8" s="5">
        <f>YEAR(InfoBorrego[[#This Row],[FECHA]])</f>
        <v>2018</v>
      </c>
      <c r="B8" s="5">
        <f>MONTH(InfoBorrego[[#This Row],[FECHA]])</f>
        <v>6</v>
      </c>
      <c r="C8" s="5">
        <f>WEEKNUM(InfoBorrego[[#This Row],[FECHA]],2)</f>
        <v>26</v>
      </c>
      <c r="D8" s="6">
        <v>43281</v>
      </c>
      <c r="E8" s="7" t="s">
        <v>42</v>
      </c>
      <c r="F8" s="7" t="s">
        <v>43</v>
      </c>
      <c r="G8" s="7">
        <v>6834</v>
      </c>
      <c r="H8" s="7">
        <v>0</v>
      </c>
      <c r="I8" s="7">
        <v>152</v>
      </c>
      <c r="J8" s="7">
        <v>0</v>
      </c>
      <c r="K8" s="19">
        <v>280570</v>
      </c>
      <c r="L8" s="19">
        <v>328385.29300000001</v>
      </c>
      <c r="M8" s="20">
        <v>3</v>
      </c>
      <c r="N8" s="20">
        <v>0</v>
      </c>
      <c r="P8">
        <f>YEAR(NB[[#This Row],[Fecha]])</f>
        <v>2018</v>
      </c>
      <c r="Q8">
        <f>MONTH(NB[[#This Row],[Fecha]])</f>
        <v>5</v>
      </c>
      <c r="R8">
        <f>WEEKNUM(NB[[#This Row],[Fecha]],2)</f>
        <v>18</v>
      </c>
      <c r="S8" s="6">
        <v>43221</v>
      </c>
      <c r="T8" s="7" t="s">
        <v>68</v>
      </c>
      <c r="U8" s="7" t="s">
        <v>79</v>
      </c>
      <c r="V8" s="7">
        <v>85</v>
      </c>
      <c r="W8" s="7">
        <v>0</v>
      </c>
      <c r="Y8" t="e">
        <f>YEAR(MB[[#This Row],[Fecha]])</f>
        <v>#VALUE!</v>
      </c>
      <c r="Z8" t="e">
        <f>MONTH(MB[[#This Row],[Fecha]])</f>
        <v>#VALUE!</v>
      </c>
      <c r="AA8" t="e">
        <f>WEEKNUM(MB[[#This Row],[Fecha]],2)</f>
        <v>#VALUE!</v>
      </c>
      <c r="AB8" s="51" t="s">
        <v>167</v>
      </c>
      <c r="AC8" s="52" t="s">
        <v>68</v>
      </c>
      <c r="AD8" s="52" t="s">
        <v>45</v>
      </c>
      <c r="AE8" s="52">
        <v>7</v>
      </c>
      <c r="AF8" s="73">
        <v>0</v>
      </c>
    </row>
    <row r="9" spans="1:32" ht="15.6" x14ac:dyDescent="0.3">
      <c r="A9" s="5">
        <f>YEAR(InfoBorrego[[#This Row],[FECHA]])</f>
        <v>2018</v>
      </c>
      <c r="B9" s="5">
        <f>MONTH(InfoBorrego[[#This Row],[FECHA]])</f>
        <v>7</v>
      </c>
      <c r="C9" s="5">
        <f>WEEKNUM(InfoBorrego[[#This Row],[FECHA]],2)</f>
        <v>31</v>
      </c>
      <c r="D9" s="6">
        <v>43312</v>
      </c>
      <c r="E9" s="7" t="s">
        <v>42</v>
      </c>
      <c r="F9" s="7" t="s">
        <v>43</v>
      </c>
      <c r="G9" s="7">
        <v>45</v>
      </c>
      <c r="H9" s="7">
        <v>0</v>
      </c>
      <c r="I9" s="7">
        <v>1</v>
      </c>
      <c r="J9" s="7">
        <v>0</v>
      </c>
      <c r="K9" s="19">
        <v>4000</v>
      </c>
      <c r="L9" s="19">
        <v>2253.5619999999999</v>
      </c>
      <c r="M9" s="20">
        <v>1</v>
      </c>
      <c r="N9" s="20">
        <v>0</v>
      </c>
      <c r="P9">
        <f>YEAR(NB[[#This Row],[Fecha]])</f>
        <v>2018</v>
      </c>
      <c r="Q9">
        <f>MONTH(NB[[#This Row],[Fecha]])</f>
        <v>6</v>
      </c>
      <c r="R9">
        <f>WEEKNUM(NB[[#This Row],[Fecha]],2)</f>
        <v>22</v>
      </c>
      <c r="S9" s="6">
        <v>43252</v>
      </c>
      <c r="T9" s="7" t="s">
        <v>68</v>
      </c>
      <c r="U9" s="7" t="s">
        <v>79</v>
      </c>
      <c r="V9" s="7">
        <v>99</v>
      </c>
      <c r="W9" s="7">
        <v>0</v>
      </c>
      <c r="Y9" t="e">
        <f>YEAR(MB[[#This Row],[Fecha]])</f>
        <v>#VALUE!</v>
      </c>
      <c r="Z9" t="e">
        <f>MONTH(MB[[#This Row],[Fecha]])</f>
        <v>#VALUE!</v>
      </c>
      <c r="AA9" t="e">
        <f>WEEKNUM(MB[[#This Row],[Fecha]],2)</f>
        <v>#VALUE!</v>
      </c>
      <c r="AB9" s="77" t="s">
        <v>167</v>
      </c>
      <c r="AC9" s="75" t="s">
        <v>68</v>
      </c>
      <c r="AD9" s="75" t="s">
        <v>79</v>
      </c>
      <c r="AE9" s="75">
        <v>5</v>
      </c>
      <c r="AF9" s="76">
        <v>0</v>
      </c>
    </row>
    <row r="10" spans="1:32" ht="15.6" x14ac:dyDescent="0.3">
      <c r="A10" s="5">
        <f>YEAR(InfoBorrego[[#This Row],[FECHA]])</f>
        <v>2018</v>
      </c>
      <c r="B10" s="5">
        <f>MONTH(InfoBorrego[[#This Row],[FECHA]])</f>
        <v>8</v>
      </c>
      <c r="C10" s="5">
        <f>WEEKNUM(InfoBorrego[[#This Row],[FECHA]],2)</f>
        <v>35</v>
      </c>
      <c r="D10" s="6">
        <v>43343</v>
      </c>
      <c r="E10" s="7" t="s">
        <v>42</v>
      </c>
      <c r="F10" s="7" t="s">
        <v>43</v>
      </c>
      <c r="G10" s="7">
        <v>3100</v>
      </c>
      <c r="H10" s="7">
        <v>0</v>
      </c>
      <c r="I10" s="7">
        <v>75</v>
      </c>
      <c r="J10" s="7">
        <v>0</v>
      </c>
      <c r="K10" s="19">
        <v>124000</v>
      </c>
      <c r="L10" s="19">
        <v>172859.64300000001</v>
      </c>
      <c r="M10" s="20">
        <v>1</v>
      </c>
      <c r="N10" s="20">
        <v>0</v>
      </c>
      <c r="P10">
        <f>YEAR(NB[[#This Row],[Fecha]])</f>
        <v>2018</v>
      </c>
      <c r="Q10">
        <f>MONTH(NB[[#This Row],[Fecha]])</f>
        <v>7</v>
      </c>
      <c r="R10">
        <f>WEEKNUM(NB[[#This Row],[Fecha]],2)</f>
        <v>26</v>
      </c>
      <c r="S10" s="6">
        <v>43282</v>
      </c>
      <c r="T10" s="7" t="s">
        <v>68</v>
      </c>
      <c r="U10" s="7" t="s">
        <v>79</v>
      </c>
      <c r="V10" s="7">
        <v>51</v>
      </c>
      <c r="W10" s="7">
        <v>0</v>
      </c>
      <c r="Y10">
        <f>YEAR(MB[[#This Row],[Fecha]])</f>
        <v>2018</v>
      </c>
      <c r="Z10">
        <f>MONTH(MB[[#This Row],[Fecha]])</f>
        <v>3</v>
      </c>
      <c r="AA10">
        <f>WEEKNUM(MB[[#This Row],[Fecha]],2)</f>
        <v>12</v>
      </c>
      <c r="AB10" s="51">
        <v>43181</v>
      </c>
      <c r="AC10" s="52" t="s">
        <v>68</v>
      </c>
      <c r="AD10" s="52" t="s">
        <v>43</v>
      </c>
      <c r="AE10" s="52">
        <v>140</v>
      </c>
      <c r="AF10" s="73">
        <v>0</v>
      </c>
    </row>
    <row r="11" spans="1:32" ht="15.6" x14ac:dyDescent="0.3">
      <c r="A11" s="5">
        <f>YEAR(InfoBorrego[[#This Row],[FECHA]])</f>
        <v>2018</v>
      </c>
      <c r="B11" s="5">
        <f>MONTH(InfoBorrego[[#This Row],[FECHA]])</f>
        <v>10</v>
      </c>
      <c r="C11" s="5">
        <f>WEEKNUM(InfoBorrego[[#This Row],[FECHA]],2)</f>
        <v>44</v>
      </c>
      <c r="D11" s="6">
        <v>43404</v>
      </c>
      <c r="E11" s="7" t="s">
        <v>42</v>
      </c>
      <c r="F11" s="7" t="s">
        <v>43</v>
      </c>
      <c r="G11" s="7">
        <v>5655.2</v>
      </c>
      <c r="H11" s="7">
        <v>0</v>
      </c>
      <c r="I11" s="7">
        <v>131</v>
      </c>
      <c r="J11" s="7">
        <v>0</v>
      </c>
      <c r="K11" s="19">
        <v>233166</v>
      </c>
      <c r="L11" s="19">
        <v>321482.20199999999</v>
      </c>
      <c r="M11" s="20">
        <v>3</v>
      </c>
      <c r="N11" s="20">
        <v>0</v>
      </c>
      <c r="P11">
        <f>YEAR(NB[[#This Row],[Fecha]])</f>
        <v>2018</v>
      </c>
      <c r="Q11">
        <f>MONTH(NB[[#This Row],[Fecha]])</f>
        <v>8</v>
      </c>
      <c r="R11">
        <f>WEEKNUM(NB[[#This Row],[Fecha]],2)</f>
        <v>31</v>
      </c>
      <c r="S11" s="6">
        <v>43313</v>
      </c>
      <c r="T11" s="7" t="s">
        <v>68</v>
      </c>
      <c r="U11" s="7" t="s">
        <v>79</v>
      </c>
      <c r="V11" s="7">
        <v>100</v>
      </c>
      <c r="W11" s="7">
        <v>0</v>
      </c>
      <c r="Y11">
        <f>YEAR(MB[[#This Row],[Fecha]])</f>
        <v>2018</v>
      </c>
      <c r="Z11">
        <f>MONTH(MB[[#This Row],[Fecha]])</f>
        <v>3</v>
      </c>
      <c r="AA11">
        <f>WEEKNUM(MB[[#This Row],[Fecha]],2)</f>
        <v>13</v>
      </c>
      <c r="AB11" s="77">
        <v>43190</v>
      </c>
      <c r="AC11" s="75" t="s">
        <v>68</v>
      </c>
      <c r="AD11" s="75" t="s">
        <v>45</v>
      </c>
      <c r="AE11" s="75">
        <v>2</v>
      </c>
      <c r="AF11" s="76">
        <v>0</v>
      </c>
    </row>
    <row r="12" spans="1:32" ht="15.6" x14ac:dyDescent="0.3">
      <c r="A12" s="5">
        <f>YEAR(InfoBorrego[[#This Row],[FECHA]])</f>
        <v>2018</v>
      </c>
      <c r="B12" s="5">
        <f>MONTH(InfoBorrego[[#This Row],[FECHA]])</f>
        <v>11</v>
      </c>
      <c r="C12" s="5">
        <f>WEEKNUM(InfoBorrego[[#This Row],[FECHA]],2)</f>
        <v>48</v>
      </c>
      <c r="D12" s="6">
        <v>43434</v>
      </c>
      <c r="E12" s="7" t="s">
        <v>42</v>
      </c>
      <c r="F12" s="7" t="s">
        <v>43</v>
      </c>
      <c r="G12" s="7">
        <v>14402</v>
      </c>
      <c r="H12" s="7">
        <v>0</v>
      </c>
      <c r="I12" s="7">
        <v>167</v>
      </c>
      <c r="J12" s="7">
        <v>0</v>
      </c>
      <c r="K12" s="19">
        <v>298660</v>
      </c>
      <c r="L12" s="19">
        <v>436051.32399999996</v>
      </c>
      <c r="M12" s="20">
        <v>4</v>
      </c>
      <c r="N12" s="20">
        <v>0</v>
      </c>
      <c r="P12">
        <f>YEAR(NB[[#This Row],[Fecha]])</f>
        <v>2018</v>
      </c>
      <c r="Q12">
        <f>MONTH(NB[[#This Row],[Fecha]])</f>
        <v>9</v>
      </c>
      <c r="R12">
        <f>WEEKNUM(NB[[#This Row],[Fecha]],2)</f>
        <v>35</v>
      </c>
      <c r="S12" s="6">
        <v>43344</v>
      </c>
      <c r="T12" s="7" t="s">
        <v>68</v>
      </c>
      <c r="U12" s="7" t="s">
        <v>79</v>
      </c>
      <c r="V12" s="7">
        <v>49</v>
      </c>
      <c r="W12" s="7">
        <v>0</v>
      </c>
      <c r="Y12">
        <f>YEAR(MB[[#This Row],[Fecha]])</f>
        <v>2018</v>
      </c>
      <c r="Z12">
        <f>MONTH(MB[[#This Row],[Fecha]])</f>
        <v>3</v>
      </c>
      <c r="AA12">
        <f>WEEKNUM(MB[[#This Row],[Fecha]],2)</f>
        <v>13</v>
      </c>
      <c r="AB12" s="51">
        <v>43190</v>
      </c>
      <c r="AC12" s="52" t="s">
        <v>68</v>
      </c>
      <c r="AD12" s="52" t="s">
        <v>79</v>
      </c>
      <c r="AE12" s="52">
        <v>7</v>
      </c>
      <c r="AF12" s="73">
        <v>0</v>
      </c>
    </row>
    <row r="13" spans="1:32" ht="15.6" x14ac:dyDescent="0.3">
      <c r="A13" s="5">
        <f>YEAR(InfoBorrego[[#This Row],[FECHA]])</f>
        <v>2018</v>
      </c>
      <c r="B13" s="5">
        <f>MONTH(InfoBorrego[[#This Row],[FECHA]])</f>
        <v>12</v>
      </c>
      <c r="C13" s="5">
        <f>WEEKNUM(InfoBorrego[[#This Row],[FECHA]],2)</f>
        <v>53</v>
      </c>
      <c r="D13" s="6">
        <v>43465</v>
      </c>
      <c r="E13" s="7" t="s">
        <v>42</v>
      </c>
      <c r="F13" s="7" t="s">
        <v>43</v>
      </c>
      <c r="G13" s="7">
        <v>9360</v>
      </c>
      <c r="H13" s="7">
        <v>0</v>
      </c>
      <c r="I13" s="7">
        <v>107</v>
      </c>
      <c r="J13" s="7">
        <v>0</v>
      </c>
      <c r="K13" s="19">
        <v>178548</v>
      </c>
      <c r="L13" s="19">
        <v>274059.228</v>
      </c>
      <c r="M13" s="20">
        <v>2</v>
      </c>
      <c r="N13" s="20">
        <v>0</v>
      </c>
      <c r="P13">
        <f>YEAR(NB[[#This Row],[Fecha]])</f>
        <v>2018</v>
      </c>
      <c r="Q13">
        <f>MONTH(NB[[#This Row],[Fecha]])</f>
        <v>10</v>
      </c>
      <c r="R13">
        <f>WEEKNUM(NB[[#This Row],[Fecha]],2)</f>
        <v>40</v>
      </c>
      <c r="S13" s="6">
        <v>43374</v>
      </c>
      <c r="T13" s="7" t="s">
        <v>68</v>
      </c>
      <c r="U13" s="7" t="s">
        <v>79</v>
      </c>
      <c r="V13" s="7">
        <v>137</v>
      </c>
      <c r="W13" s="7">
        <v>0</v>
      </c>
      <c r="Y13" t="e">
        <f>YEAR(MB[[#This Row],[Fecha]])</f>
        <v>#VALUE!</v>
      </c>
      <c r="Z13" t="e">
        <f>MONTH(MB[[#This Row],[Fecha]])</f>
        <v>#VALUE!</v>
      </c>
      <c r="AA13" t="e">
        <f>WEEKNUM(MB[[#This Row],[Fecha]],2)</f>
        <v>#VALUE!</v>
      </c>
      <c r="AB13" s="77" t="s">
        <v>168</v>
      </c>
      <c r="AC13" s="75" t="s">
        <v>68</v>
      </c>
      <c r="AD13" s="75" t="s">
        <v>45</v>
      </c>
      <c r="AE13" s="75">
        <v>7</v>
      </c>
      <c r="AF13" s="76">
        <v>0</v>
      </c>
    </row>
    <row r="14" spans="1:32" ht="15.6" x14ac:dyDescent="0.3">
      <c r="A14" s="5">
        <f>YEAR(InfoBorrego[[#This Row],[FECHA]])</f>
        <v>2019</v>
      </c>
      <c r="B14" s="5">
        <f>MONTH(InfoBorrego[[#This Row],[FECHA]])</f>
        <v>1</v>
      </c>
      <c r="C14" s="5">
        <f>WEEKNUM(InfoBorrego[[#This Row],[FECHA]],2)</f>
        <v>1</v>
      </c>
      <c r="D14" s="6">
        <v>43466</v>
      </c>
      <c r="E14" s="7" t="s">
        <v>42</v>
      </c>
      <c r="F14" s="7" t="s">
        <v>43</v>
      </c>
      <c r="G14" s="7">
        <v>945.65000000000009</v>
      </c>
      <c r="H14" s="7">
        <v>38.5</v>
      </c>
      <c r="I14" s="7">
        <v>19</v>
      </c>
      <c r="J14" s="7">
        <v>1</v>
      </c>
      <c r="K14" s="19">
        <v>33588.5</v>
      </c>
      <c r="L14" s="19">
        <v>41935.539000000004</v>
      </c>
      <c r="M14" s="20">
        <v>9</v>
      </c>
      <c r="N14" s="20">
        <v>1</v>
      </c>
      <c r="P14">
        <f>YEAR(NB[[#This Row],[Fecha]])</f>
        <v>2018</v>
      </c>
      <c r="Q14">
        <f>MONTH(NB[[#This Row],[Fecha]])</f>
        <v>11</v>
      </c>
      <c r="R14">
        <f>WEEKNUM(NB[[#This Row],[Fecha]],2)</f>
        <v>44</v>
      </c>
      <c r="S14" s="6">
        <v>43405</v>
      </c>
      <c r="T14" s="7" t="s">
        <v>68</v>
      </c>
      <c r="U14" s="7" t="s">
        <v>79</v>
      </c>
      <c r="V14" s="7">
        <v>127</v>
      </c>
      <c r="W14" s="7">
        <v>0</v>
      </c>
      <c r="Y14" t="e">
        <f>YEAR(MB[[#This Row],[Fecha]])</f>
        <v>#VALUE!</v>
      </c>
      <c r="Z14" t="e">
        <f>MONTH(MB[[#This Row],[Fecha]])</f>
        <v>#VALUE!</v>
      </c>
      <c r="AA14" t="e">
        <f>WEEKNUM(MB[[#This Row],[Fecha]],2)</f>
        <v>#VALUE!</v>
      </c>
      <c r="AB14" s="51" t="s">
        <v>168</v>
      </c>
      <c r="AC14" s="52" t="s">
        <v>68</v>
      </c>
      <c r="AD14" s="52" t="s">
        <v>79</v>
      </c>
      <c r="AE14" s="52">
        <v>3</v>
      </c>
      <c r="AF14" s="73">
        <v>0</v>
      </c>
    </row>
    <row r="15" spans="1:32" ht="15.6" x14ac:dyDescent="0.3">
      <c r="A15" s="5">
        <f>YEAR(InfoBorrego[[#This Row],[FECHA]])</f>
        <v>2019</v>
      </c>
      <c r="B15" s="5">
        <f>MONTH(InfoBorrego[[#This Row],[FECHA]])</f>
        <v>2</v>
      </c>
      <c r="C15" s="5">
        <f>WEEKNUM(InfoBorrego[[#This Row],[FECHA]],2)</f>
        <v>5</v>
      </c>
      <c r="D15" s="6">
        <v>43497</v>
      </c>
      <c r="E15" s="7" t="s">
        <v>42</v>
      </c>
      <c r="F15" s="7" t="s">
        <v>43</v>
      </c>
      <c r="G15" s="7">
        <v>2932.96</v>
      </c>
      <c r="H15" s="7">
        <v>0</v>
      </c>
      <c r="I15" s="7">
        <v>66</v>
      </c>
      <c r="J15" s="7">
        <v>0</v>
      </c>
      <c r="K15" s="19">
        <v>122556.56</v>
      </c>
      <c r="L15" s="19">
        <v>163460.94200000001</v>
      </c>
      <c r="M15" s="20">
        <v>4</v>
      </c>
      <c r="N15" s="20">
        <v>0</v>
      </c>
      <c r="P15">
        <f>YEAR(NB[[#This Row],[Fecha]])</f>
        <v>2018</v>
      </c>
      <c r="Q15">
        <f>MONTH(NB[[#This Row],[Fecha]])</f>
        <v>12</v>
      </c>
      <c r="R15">
        <f>WEEKNUM(NB[[#This Row],[Fecha]],2)</f>
        <v>48</v>
      </c>
      <c r="S15" s="6">
        <v>43435</v>
      </c>
      <c r="T15" s="7" t="s">
        <v>68</v>
      </c>
      <c r="U15" s="7" t="s">
        <v>79</v>
      </c>
      <c r="V15" s="7">
        <v>159</v>
      </c>
      <c r="W15" s="7">
        <v>0</v>
      </c>
      <c r="Y15">
        <f>YEAR(MB[[#This Row],[Fecha]])</f>
        <v>2018</v>
      </c>
      <c r="Z15">
        <f>MONTH(MB[[#This Row],[Fecha]])</f>
        <v>5</v>
      </c>
      <c r="AA15">
        <f>WEEKNUM(MB[[#This Row],[Fecha]],2)</f>
        <v>20</v>
      </c>
      <c r="AB15" s="77">
        <v>43234</v>
      </c>
      <c r="AC15" s="75" t="s">
        <v>68</v>
      </c>
      <c r="AD15" s="75" t="s">
        <v>43</v>
      </c>
      <c r="AE15" s="75">
        <v>1</v>
      </c>
      <c r="AF15" s="76">
        <v>0</v>
      </c>
    </row>
    <row r="16" spans="1:32" ht="15.6" x14ac:dyDescent="0.3">
      <c r="A16" s="5">
        <f>YEAR(InfoBorrego[[#This Row],[FECHA]])</f>
        <v>2019</v>
      </c>
      <c r="B16" s="5">
        <f>MONTH(InfoBorrego[[#This Row],[FECHA]])</f>
        <v>3</v>
      </c>
      <c r="C16" s="5">
        <f>WEEKNUM(InfoBorrego[[#This Row],[FECHA]],2)</f>
        <v>9</v>
      </c>
      <c r="D16" s="6">
        <v>43525</v>
      </c>
      <c r="E16" s="7" t="s">
        <v>42</v>
      </c>
      <c r="F16" s="7" t="s">
        <v>43</v>
      </c>
      <c r="G16" s="7">
        <v>2433.0300000000002</v>
      </c>
      <c r="H16" s="7">
        <v>0</v>
      </c>
      <c r="I16" s="7">
        <v>61</v>
      </c>
      <c r="J16" s="7">
        <v>0</v>
      </c>
      <c r="K16" s="19">
        <v>105894.10999999999</v>
      </c>
      <c r="L16" s="19">
        <v>159676.16100000002</v>
      </c>
      <c r="M16" s="20">
        <v>4</v>
      </c>
      <c r="N16" s="20">
        <v>0</v>
      </c>
      <c r="P16">
        <f>YEAR(NB[[#This Row],[Fecha]])</f>
        <v>2019</v>
      </c>
      <c r="Q16">
        <f>MONTH(NB[[#This Row],[Fecha]])</f>
        <v>1</v>
      </c>
      <c r="R16">
        <f>WEEKNUM(NB[[#This Row],[Fecha]],2)</f>
        <v>1</v>
      </c>
      <c r="S16" s="6">
        <v>43466</v>
      </c>
      <c r="T16" s="7" t="s">
        <v>68</v>
      </c>
      <c r="U16" s="7" t="s">
        <v>79</v>
      </c>
      <c r="V16" s="7">
        <v>89</v>
      </c>
      <c r="W16" s="7">
        <v>0</v>
      </c>
      <c r="Y16">
        <f>YEAR(MB[[#This Row],[Fecha]])</f>
        <v>2018</v>
      </c>
      <c r="Z16">
        <f>MONTH(MB[[#This Row],[Fecha]])</f>
        <v>5</v>
      </c>
      <c r="AA16">
        <f>WEEKNUM(MB[[#This Row],[Fecha]],2)</f>
        <v>22</v>
      </c>
      <c r="AB16" s="51">
        <v>43248</v>
      </c>
      <c r="AC16" s="52" t="s">
        <v>68</v>
      </c>
      <c r="AD16" s="52" t="s">
        <v>45</v>
      </c>
      <c r="AE16" s="52">
        <v>1</v>
      </c>
      <c r="AF16" s="73">
        <v>0</v>
      </c>
    </row>
    <row r="17" spans="1:32" ht="15.6" x14ac:dyDescent="0.3">
      <c r="A17" s="5">
        <f>YEAR(InfoBorrego[[#This Row],[FECHA]])</f>
        <v>2019</v>
      </c>
      <c r="B17" s="5">
        <f>MONTH(InfoBorrego[[#This Row],[FECHA]])</f>
        <v>4</v>
      </c>
      <c r="C17" s="5">
        <f>WEEKNUM(InfoBorrego[[#This Row],[FECHA]],2)</f>
        <v>14</v>
      </c>
      <c r="D17" s="6">
        <v>43556</v>
      </c>
      <c r="E17" s="7" t="s">
        <v>42</v>
      </c>
      <c r="F17" s="7" t="s">
        <v>43</v>
      </c>
      <c r="G17" s="7">
        <v>1979.9900000000002</v>
      </c>
      <c r="H17" s="7">
        <v>0</v>
      </c>
      <c r="I17" s="7">
        <v>42</v>
      </c>
      <c r="J17" s="7">
        <v>0</v>
      </c>
      <c r="K17" s="19">
        <v>76273.209999999992</v>
      </c>
      <c r="L17" s="19">
        <v>114989.49900000001</v>
      </c>
      <c r="M17" s="20">
        <v>2</v>
      </c>
      <c r="N17" s="20">
        <v>0</v>
      </c>
      <c r="P17">
        <f>YEAR(NB[[#This Row],[Fecha]])</f>
        <v>2019</v>
      </c>
      <c r="Q17">
        <f>MONTH(NB[[#This Row],[Fecha]])</f>
        <v>2</v>
      </c>
      <c r="R17">
        <f>WEEKNUM(NB[[#This Row],[Fecha]],2)</f>
        <v>5</v>
      </c>
      <c r="S17" s="6">
        <v>43497</v>
      </c>
      <c r="T17" s="7" t="s">
        <v>68</v>
      </c>
      <c r="U17" s="7" t="s">
        <v>79</v>
      </c>
      <c r="V17" s="7">
        <v>198</v>
      </c>
      <c r="W17" s="7">
        <v>0</v>
      </c>
      <c r="Y17">
        <f>YEAR(MB[[#This Row],[Fecha]])</f>
        <v>2018</v>
      </c>
      <c r="Z17">
        <f>MONTH(MB[[#This Row],[Fecha]])</f>
        <v>5</v>
      </c>
      <c r="AA17">
        <f>WEEKNUM(MB[[#This Row],[Fecha]],2)</f>
        <v>22</v>
      </c>
      <c r="AB17" s="77">
        <v>43251</v>
      </c>
      <c r="AC17" s="75" t="s">
        <v>68</v>
      </c>
      <c r="AD17" s="75" t="s">
        <v>79</v>
      </c>
      <c r="AE17" s="75">
        <v>3</v>
      </c>
      <c r="AF17" s="76">
        <v>0</v>
      </c>
    </row>
    <row r="18" spans="1:32" ht="15.6" x14ac:dyDescent="0.3">
      <c r="A18" s="5">
        <f>YEAR(InfoBorrego[[#This Row],[FECHA]])</f>
        <v>2019</v>
      </c>
      <c r="B18" s="5">
        <f>MONTH(InfoBorrego[[#This Row],[FECHA]])</f>
        <v>5</v>
      </c>
      <c r="C18" s="5">
        <f>WEEKNUM(InfoBorrego[[#This Row],[FECHA]],2)</f>
        <v>18</v>
      </c>
      <c r="D18" s="6">
        <v>43586</v>
      </c>
      <c r="E18" s="7" t="s">
        <v>42</v>
      </c>
      <c r="F18" s="7" t="s">
        <v>43</v>
      </c>
      <c r="G18" s="7">
        <v>18510</v>
      </c>
      <c r="H18" s="7">
        <v>0</v>
      </c>
      <c r="I18" s="7">
        <v>135</v>
      </c>
      <c r="J18" s="7">
        <v>0</v>
      </c>
      <c r="K18" s="19">
        <v>237293.55</v>
      </c>
      <c r="L18" s="19">
        <v>377406.59100000001</v>
      </c>
      <c r="M18" s="20">
        <v>3</v>
      </c>
      <c r="N18" s="20">
        <v>0</v>
      </c>
      <c r="P18">
        <f>YEAR(NB[[#This Row],[Fecha]])</f>
        <v>2019</v>
      </c>
      <c r="Q18">
        <f>MONTH(NB[[#This Row],[Fecha]])</f>
        <v>3</v>
      </c>
      <c r="R18">
        <f>WEEKNUM(NB[[#This Row],[Fecha]],2)</f>
        <v>9</v>
      </c>
      <c r="S18" s="6">
        <v>43525</v>
      </c>
      <c r="T18" s="7" t="s">
        <v>68</v>
      </c>
      <c r="U18" s="7" t="s">
        <v>79</v>
      </c>
      <c r="V18" s="7">
        <v>154</v>
      </c>
      <c r="W18" s="7">
        <v>0</v>
      </c>
      <c r="Y18">
        <f>YEAR(MB[[#This Row],[Fecha]])</f>
        <v>2018</v>
      </c>
      <c r="Z18">
        <f>MONTH(MB[[#This Row],[Fecha]])</f>
        <v>6</v>
      </c>
      <c r="AA18">
        <f>WEEKNUM(MB[[#This Row],[Fecha]],2)</f>
        <v>26</v>
      </c>
      <c r="AB18" s="51">
        <v>43277</v>
      </c>
      <c r="AC18" s="52" t="s">
        <v>68</v>
      </c>
      <c r="AD18" s="52" t="s">
        <v>43</v>
      </c>
      <c r="AE18" s="52">
        <v>1</v>
      </c>
      <c r="AF18" s="73">
        <v>0</v>
      </c>
    </row>
    <row r="19" spans="1:32" ht="15.6" x14ac:dyDescent="0.3">
      <c r="A19" s="5">
        <f>YEAR(InfoBorrego[[#This Row],[FECHA]])</f>
        <v>2019</v>
      </c>
      <c r="B19" s="5">
        <f>MONTH(InfoBorrego[[#This Row],[FECHA]])</f>
        <v>6</v>
      </c>
      <c r="C19" s="5">
        <f>WEEKNUM(InfoBorrego[[#This Row],[FECHA]],2)</f>
        <v>22</v>
      </c>
      <c r="D19" s="6">
        <v>43617</v>
      </c>
      <c r="E19" s="7" t="s">
        <v>42</v>
      </c>
      <c r="F19" s="7" t="s">
        <v>43</v>
      </c>
      <c r="G19" s="7">
        <v>40</v>
      </c>
      <c r="H19" s="7">
        <v>0</v>
      </c>
      <c r="I19" s="7">
        <v>1</v>
      </c>
      <c r="J19" s="7">
        <v>0</v>
      </c>
      <c r="K19" s="19">
        <v>1500</v>
      </c>
      <c r="L19" s="19">
        <v>2837.817</v>
      </c>
      <c r="M19" s="20">
        <v>1</v>
      </c>
      <c r="N19" s="20">
        <v>0</v>
      </c>
      <c r="P19">
        <f>YEAR(NB[[#This Row],[Fecha]])</f>
        <v>2019</v>
      </c>
      <c r="Q19">
        <f>MONTH(NB[[#This Row],[Fecha]])</f>
        <v>4</v>
      </c>
      <c r="R19">
        <f>WEEKNUM(NB[[#This Row],[Fecha]],2)</f>
        <v>14</v>
      </c>
      <c r="S19" s="6">
        <v>43556</v>
      </c>
      <c r="T19" s="7" t="s">
        <v>68</v>
      </c>
      <c r="U19" s="7" t="s">
        <v>79</v>
      </c>
      <c r="V19" s="7">
        <v>108</v>
      </c>
      <c r="W19" s="7">
        <v>0</v>
      </c>
      <c r="Y19">
        <f>YEAR(MB[[#This Row],[Fecha]])</f>
        <v>2018</v>
      </c>
      <c r="Z19">
        <f>MONTH(MB[[#This Row],[Fecha]])</f>
        <v>6</v>
      </c>
      <c r="AA19">
        <f>WEEKNUM(MB[[#This Row],[Fecha]],2)</f>
        <v>26</v>
      </c>
      <c r="AB19" s="77">
        <v>43277</v>
      </c>
      <c r="AC19" s="75" t="s">
        <v>68</v>
      </c>
      <c r="AD19" s="75" t="s">
        <v>45</v>
      </c>
      <c r="AE19" s="75">
        <v>9</v>
      </c>
      <c r="AF19" s="76">
        <v>0</v>
      </c>
    </row>
    <row r="20" spans="1:32" ht="15.6" x14ac:dyDescent="0.3">
      <c r="A20" s="5">
        <f>YEAR(InfoBorrego[[#This Row],[FECHA]])</f>
        <v>2019</v>
      </c>
      <c r="B20" s="5">
        <f>MONTH(InfoBorrego[[#This Row],[FECHA]])</f>
        <v>7</v>
      </c>
      <c r="C20" s="5">
        <f>WEEKNUM(InfoBorrego[[#This Row],[FECHA]],2)</f>
        <v>27</v>
      </c>
      <c r="D20" s="6">
        <v>43647</v>
      </c>
      <c r="E20" s="7" t="s">
        <v>42</v>
      </c>
      <c r="F20" s="7" t="s">
        <v>43</v>
      </c>
      <c r="G20" s="7">
        <v>6620</v>
      </c>
      <c r="H20" s="7">
        <v>3310</v>
      </c>
      <c r="I20" s="7">
        <v>140</v>
      </c>
      <c r="J20" s="7">
        <v>70</v>
      </c>
      <c r="K20" s="19">
        <v>122470</v>
      </c>
      <c r="L20" s="19">
        <v>215788.084</v>
      </c>
      <c r="M20" s="20">
        <v>2</v>
      </c>
      <c r="N20" s="20">
        <v>1</v>
      </c>
      <c r="P20">
        <f>YEAR(NB[[#This Row],[Fecha]])</f>
        <v>2019</v>
      </c>
      <c r="Q20">
        <f>MONTH(NB[[#This Row],[Fecha]])</f>
        <v>5</v>
      </c>
      <c r="R20">
        <f>WEEKNUM(NB[[#This Row],[Fecha]],2)</f>
        <v>18</v>
      </c>
      <c r="S20" s="6">
        <v>43586</v>
      </c>
      <c r="T20" s="7" t="s">
        <v>68</v>
      </c>
      <c r="U20" s="7" t="s">
        <v>79</v>
      </c>
      <c r="V20" s="7">
        <v>144</v>
      </c>
      <c r="W20" s="7">
        <v>0</v>
      </c>
      <c r="Y20">
        <f>YEAR(MB[[#This Row],[Fecha]])</f>
        <v>2018</v>
      </c>
      <c r="Z20">
        <f>MONTH(MB[[#This Row],[Fecha]])</f>
        <v>6</v>
      </c>
      <c r="AA20">
        <f>WEEKNUM(MB[[#This Row],[Fecha]],2)</f>
        <v>26</v>
      </c>
      <c r="AB20" s="51">
        <v>43277</v>
      </c>
      <c r="AC20" s="52" t="s">
        <v>68</v>
      </c>
      <c r="AD20" s="52" t="s">
        <v>79</v>
      </c>
      <c r="AE20" s="52">
        <v>9</v>
      </c>
      <c r="AF20" s="73">
        <v>0</v>
      </c>
    </row>
    <row r="21" spans="1:32" ht="15.6" x14ac:dyDescent="0.3">
      <c r="A21" s="5">
        <f>YEAR(InfoBorrego[[#This Row],[FECHA]])</f>
        <v>2019</v>
      </c>
      <c r="B21" s="5">
        <f>MONTH(InfoBorrego[[#This Row],[FECHA]])</f>
        <v>8</v>
      </c>
      <c r="C21" s="5">
        <f>WEEKNUM(InfoBorrego[[#This Row],[FECHA]],2)</f>
        <v>31</v>
      </c>
      <c r="D21" s="6">
        <v>43678</v>
      </c>
      <c r="E21" s="7" t="s">
        <v>42</v>
      </c>
      <c r="F21" s="7" t="s">
        <v>43</v>
      </c>
      <c r="G21" s="7">
        <v>17905</v>
      </c>
      <c r="H21" s="7">
        <v>0</v>
      </c>
      <c r="I21" s="7">
        <v>300</v>
      </c>
      <c r="J21" s="7">
        <v>0</v>
      </c>
      <c r="K21" s="19">
        <v>479317</v>
      </c>
      <c r="L21" s="19">
        <v>1035274.696</v>
      </c>
      <c r="M21" s="20">
        <v>5</v>
      </c>
      <c r="N21" s="20">
        <v>0</v>
      </c>
      <c r="P21">
        <f>YEAR(NB[[#This Row],[Fecha]])</f>
        <v>2019</v>
      </c>
      <c r="Q21">
        <f>MONTH(NB[[#This Row],[Fecha]])</f>
        <v>6</v>
      </c>
      <c r="R21">
        <f>WEEKNUM(NB[[#This Row],[Fecha]],2)</f>
        <v>22</v>
      </c>
      <c r="S21" s="6">
        <v>43617</v>
      </c>
      <c r="T21" s="7" t="s">
        <v>68</v>
      </c>
      <c r="U21" s="7" t="s">
        <v>79</v>
      </c>
      <c r="V21" s="7">
        <v>42</v>
      </c>
      <c r="W21" s="7">
        <v>0</v>
      </c>
      <c r="Y21">
        <f>YEAR(MB[[#This Row],[Fecha]])</f>
        <v>2018</v>
      </c>
      <c r="Z21">
        <f>MONTH(MB[[#This Row],[Fecha]])</f>
        <v>7</v>
      </c>
      <c r="AA21">
        <f>WEEKNUM(MB[[#This Row],[Fecha]],2)</f>
        <v>31</v>
      </c>
      <c r="AB21" s="77">
        <v>43312</v>
      </c>
      <c r="AC21" s="75" t="s">
        <v>68</v>
      </c>
      <c r="AD21" s="75" t="s">
        <v>45</v>
      </c>
      <c r="AE21" s="75">
        <v>12</v>
      </c>
      <c r="AF21" s="76">
        <v>0</v>
      </c>
    </row>
    <row r="22" spans="1:32" ht="15.6" x14ac:dyDescent="0.3">
      <c r="A22" s="5">
        <f>YEAR(InfoBorrego[[#This Row],[FECHA]])</f>
        <v>2019</v>
      </c>
      <c r="B22" s="5">
        <f>MONTH(InfoBorrego[[#This Row],[FECHA]])</f>
        <v>9</v>
      </c>
      <c r="C22" s="5">
        <f>WEEKNUM(InfoBorrego[[#This Row],[FECHA]],2)</f>
        <v>35</v>
      </c>
      <c r="D22" s="6">
        <v>43709</v>
      </c>
      <c r="E22" s="7" t="s">
        <v>42</v>
      </c>
      <c r="F22" s="7" t="s">
        <v>43</v>
      </c>
      <c r="G22" s="7">
        <v>5818.1</v>
      </c>
      <c r="H22" s="7">
        <v>0</v>
      </c>
      <c r="I22" s="7">
        <v>151</v>
      </c>
      <c r="J22" s="7">
        <v>0</v>
      </c>
      <c r="K22" s="19">
        <v>215354</v>
      </c>
      <c r="L22" s="19">
        <v>407740.527</v>
      </c>
      <c r="M22" s="20">
        <v>3</v>
      </c>
      <c r="N22" s="20">
        <v>0</v>
      </c>
      <c r="P22">
        <f>YEAR(NB[[#This Row],[Fecha]])</f>
        <v>2019</v>
      </c>
      <c r="Q22">
        <f>MONTH(NB[[#This Row],[Fecha]])</f>
        <v>7</v>
      </c>
      <c r="R22">
        <f>WEEKNUM(NB[[#This Row],[Fecha]],2)</f>
        <v>27</v>
      </c>
      <c r="S22" s="6">
        <v>43647</v>
      </c>
      <c r="T22" s="7" t="s">
        <v>68</v>
      </c>
      <c r="U22" s="7" t="s">
        <v>79</v>
      </c>
      <c r="V22" s="7">
        <v>177</v>
      </c>
      <c r="W22" s="7">
        <v>0</v>
      </c>
      <c r="Y22">
        <f>YEAR(MB[[#This Row],[Fecha]])</f>
        <v>2018</v>
      </c>
      <c r="Z22">
        <f>MONTH(MB[[#This Row],[Fecha]])</f>
        <v>7</v>
      </c>
      <c r="AA22">
        <f>WEEKNUM(MB[[#This Row],[Fecha]],2)</f>
        <v>31</v>
      </c>
      <c r="AB22" s="51">
        <v>43312</v>
      </c>
      <c r="AC22" s="52" t="s">
        <v>68</v>
      </c>
      <c r="AD22" s="52" t="s">
        <v>79</v>
      </c>
      <c r="AE22" s="52">
        <v>5</v>
      </c>
      <c r="AF22" s="73">
        <v>0</v>
      </c>
    </row>
    <row r="23" spans="1:32" ht="15.6" x14ac:dyDescent="0.3">
      <c r="A23" s="5">
        <f>YEAR(InfoBorrego[[#This Row],[FECHA]])</f>
        <v>2019</v>
      </c>
      <c r="B23" s="5">
        <f>MONTH(InfoBorrego[[#This Row],[FECHA]])</f>
        <v>10</v>
      </c>
      <c r="C23" s="5">
        <f>WEEKNUM(InfoBorrego[[#This Row],[FECHA]],2)</f>
        <v>40</v>
      </c>
      <c r="D23" s="6">
        <v>43739</v>
      </c>
      <c r="E23" s="7" t="s">
        <v>42</v>
      </c>
      <c r="F23" s="7" t="s">
        <v>43</v>
      </c>
      <c r="G23" s="7">
        <v>8380</v>
      </c>
      <c r="H23" s="7">
        <v>0</v>
      </c>
      <c r="I23" s="7">
        <v>103</v>
      </c>
      <c r="J23" s="7">
        <v>0</v>
      </c>
      <c r="K23" s="19">
        <v>153700</v>
      </c>
      <c r="L23" s="19">
        <v>246729.02900000001</v>
      </c>
      <c r="M23" s="20">
        <v>2</v>
      </c>
      <c r="N23" s="20">
        <v>0</v>
      </c>
      <c r="P23">
        <f>YEAR(NB[[#This Row],[Fecha]])</f>
        <v>2019</v>
      </c>
      <c r="Q23">
        <f>MONTH(NB[[#This Row],[Fecha]])</f>
        <v>8</v>
      </c>
      <c r="R23">
        <f>WEEKNUM(NB[[#This Row],[Fecha]],2)</f>
        <v>31</v>
      </c>
      <c r="S23" s="6">
        <v>43678</v>
      </c>
      <c r="T23" s="7" t="s">
        <v>68</v>
      </c>
      <c r="U23" s="7" t="s">
        <v>79</v>
      </c>
      <c r="V23" s="7">
        <v>75</v>
      </c>
      <c r="W23" s="7">
        <v>0</v>
      </c>
      <c r="Y23">
        <f>YEAR(MB[[#This Row],[Fecha]])</f>
        <v>2018</v>
      </c>
      <c r="Z23">
        <f>MONTH(MB[[#This Row],[Fecha]])</f>
        <v>8</v>
      </c>
      <c r="AA23">
        <f>WEEKNUM(MB[[#This Row],[Fecha]],2)</f>
        <v>35</v>
      </c>
      <c r="AB23" s="77">
        <v>43343</v>
      </c>
      <c r="AC23" s="75" t="s">
        <v>68</v>
      </c>
      <c r="AD23" s="75" t="s">
        <v>43</v>
      </c>
      <c r="AE23" s="75">
        <v>3</v>
      </c>
      <c r="AF23" s="76">
        <v>0</v>
      </c>
    </row>
    <row r="24" spans="1:32" ht="15.6" x14ac:dyDescent="0.3">
      <c r="A24" s="5">
        <f>YEAR(InfoBorrego[[#This Row],[FECHA]])</f>
        <v>2019</v>
      </c>
      <c r="B24" s="5">
        <f>MONTH(InfoBorrego[[#This Row],[FECHA]])</f>
        <v>11</v>
      </c>
      <c r="C24" s="5">
        <f>WEEKNUM(InfoBorrego[[#This Row],[FECHA]],2)</f>
        <v>44</v>
      </c>
      <c r="D24" s="6">
        <v>43770</v>
      </c>
      <c r="E24" s="7" t="s">
        <v>42</v>
      </c>
      <c r="F24" s="7" t="s">
        <v>43</v>
      </c>
      <c r="G24" s="7">
        <v>252</v>
      </c>
      <c r="H24" s="7">
        <v>0</v>
      </c>
      <c r="I24" s="7">
        <v>126</v>
      </c>
      <c r="J24" s="7">
        <v>0</v>
      </c>
      <c r="K24" s="19">
        <v>187544</v>
      </c>
      <c r="L24" s="19">
        <v>362292.65500000003</v>
      </c>
      <c r="M24" s="20">
        <v>2</v>
      </c>
      <c r="N24" s="20">
        <v>0</v>
      </c>
      <c r="P24">
        <f>YEAR(NB[[#This Row],[Fecha]])</f>
        <v>2019</v>
      </c>
      <c r="Q24">
        <f>MONTH(NB[[#This Row],[Fecha]])</f>
        <v>9</v>
      </c>
      <c r="R24">
        <f>WEEKNUM(NB[[#This Row],[Fecha]],2)</f>
        <v>35</v>
      </c>
      <c r="S24" s="6">
        <v>43709</v>
      </c>
      <c r="T24" s="7" t="s">
        <v>68</v>
      </c>
      <c r="U24" s="7" t="s">
        <v>79</v>
      </c>
      <c r="V24" s="7">
        <v>53</v>
      </c>
      <c r="W24" s="7">
        <v>0</v>
      </c>
      <c r="Y24">
        <f>YEAR(MB[[#This Row],[Fecha]])</f>
        <v>2018</v>
      </c>
      <c r="Z24">
        <f>MONTH(MB[[#This Row],[Fecha]])</f>
        <v>8</v>
      </c>
      <c r="AA24">
        <f>WEEKNUM(MB[[#This Row],[Fecha]],2)</f>
        <v>35</v>
      </c>
      <c r="AB24" s="51">
        <v>43343</v>
      </c>
      <c r="AC24" s="52" t="s">
        <v>68</v>
      </c>
      <c r="AD24" s="52" t="s">
        <v>45</v>
      </c>
      <c r="AE24" s="52">
        <v>9</v>
      </c>
      <c r="AF24" s="73">
        <v>0</v>
      </c>
    </row>
    <row r="25" spans="1:32" ht="15.6" x14ac:dyDescent="0.3">
      <c r="A25" s="5">
        <f>YEAR(InfoBorrego[[#This Row],[FECHA]])</f>
        <v>2020</v>
      </c>
      <c r="B25" s="5">
        <f>MONTH(InfoBorrego[[#This Row],[FECHA]])</f>
        <v>1</v>
      </c>
      <c r="C25" s="5">
        <f>WEEKNUM(InfoBorrego[[#This Row],[FECHA]],2)</f>
        <v>1</v>
      </c>
      <c r="D25" s="6">
        <v>43831</v>
      </c>
      <c r="E25" s="7" t="s">
        <v>42</v>
      </c>
      <c r="F25" s="7" t="s">
        <v>43</v>
      </c>
      <c r="G25" s="7">
        <v>0</v>
      </c>
      <c r="H25" s="7">
        <v>0</v>
      </c>
      <c r="I25" s="7">
        <v>0</v>
      </c>
      <c r="J25" s="7">
        <v>0</v>
      </c>
      <c r="K25" s="19">
        <v>0</v>
      </c>
      <c r="L25" s="19">
        <v>0</v>
      </c>
      <c r="M25" s="20">
        <v>0</v>
      </c>
      <c r="N25" s="20">
        <v>0</v>
      </c>
      <c r="P25">
        <f>YEAR(NB[[#This Row],[Fecha]])</f>
        <v>2019</v>
      </c>
      <c r="Q25">
        <f>MONTH(NB[[#This Row],[Fecha]])</f>
        <v>10</v>
      </c>
      <c r="R25">
        <f>WEEKNUM(NB[[#This Row],[Fecha]],2)</f>
        <v>40</v>
      </c>
      <c r="S25" s="6">
        <v>43739</v>
      </c>
      <c r="T25" s="7" t="s">
        <v>68</v>
      </c>
      <c r="U25" s="7" t="s">
        <v>79</v>
      </c>
      <c r="V25" s="7">
        <v>53</v>
      </c>
      <c r="W25" s="7">
        <v>0</v>
      </c>
      <c r="Y25">
        <f>YEAR(MB[[#This Row],[Fecha]])</f>
        <v>2018</v>
      </c>
      <c r="Z25">
        <f>MONTH(MB[[#This Row],[Fecha]])</f>
        <v>8</v>
      </c>
      <c r="AA25">
        <f>WEEKNUM(MB[[#This Row],[Fecha]],2)</f>
        <v>35</v>
      </c>
      <c r="AB25" s="77">
        <v>43343</v>
      </c>
      <c r="AC25" s="75" t="s">
        <v>68</v>
      </c>
      <c r="AD25" s="75" t="s">
        <v>79</v>
      </c>
      <c r="AE25" s="75">
        <v>6</v>
      </c>
      <c r="AF25" s="76">
        <v>0</v>
      </c>
    </row>
    <row r="26" spans="1:32" ht="15.6" x14ac:dyDescent="0.3">
      <c r="A26" s="5">
        <f>YEAR(InfoBorrego[[#This Row],[FECHA]])</f>
        <v>2020</v>
      </c>
      <c r="B26" s="5">
        <f>MONTH(InfoBorrego[[#This Row],[FECHA]])</f>
        <v>2</v>
      </c>
      <c r="C26" s="5">
        <f>WEEKNUM(InfoBorrego[[#This Row],[FECHA]],2)</f>
        <v>5</v>
      </c>
      <c r="D26" s="6">
        <v>43862</v>
      </c>
      <c r="E26" s="7" t="s">
        <v>42</v>
      </c>
      <c r="F26" s="7" t="s">
        <v>43</v>
      </c>
      <c r="G26" s="7">
        <v>16357</v>
      </c>
      <c r="H26" s="7">
        <v>0</v>
      </c>
      <c r="I26" s="7">
        <v>205</v>
      </c>
      <c r="J26" s="7">
        <v>0</v>
      </c>
      <c r="K26" s="19">
        <v>343725</v>
      </c>
      <c r="L26" s="19">
        <v>545236.08799999999</v>
      </c>
      <c r="M26" s="20">
        <v>6</v>
      </c>
      <c r="N26" s="20">
        <v>0</v>
      </c>
      <c r="P26">
        <f>YEAR(NB[[#This Row],[Fecha]])</f>
        <v>2019</v>
      </c>
      <c r="Q26">
        <f>MONTH(NB[[#This Row],[Fecha]])</f>
        <v>11</v>
      </c>
      <c r="R26">
        <f>WEEKNUM(NB[[#This Row],[Fecha]],2)</f>
        <v>44</v>
      </c>
      <c r="S26" s="6">
        <v>43770</v>
      </c>
      <c r="T26" s="7" t="s">
        <v>68</v>
      </c>
      <c r="U26" s="7" t="s">
        <v>79</v>
      </c>
      <c r="V26" s="7">
        <v>225</v>
      </c>
      <c r="W26" s="7">
        <v>0</v>
      </c>
      <c r="Y26" t="e">
        <f>YEAR(MB[[#This Row],[Fecha]])</f>
        <v>#VALUE!</v>
      </c>
      <c r="Z26" t="e">
        <f>MONTH(MB[[#This Row],[Fecha]])</f>
        <v>#VALUE!</v>
      </c>
      <c r="AA26" t="e">
        <f>WEEKNUM(MB[[#This Row],[Fecha]],2)</f>
        <v>#VALUE!</v>
      </c>
      <c r="AB26" s="51" t="s">
        <v>169</v>
      </c>
      <c r="AC26" s="52" t="s">
        <v>68</v>
      </c>
      <c r="AD26" s="52" t="s">
        <v>43</v>
      </c>
      <c r="AE26" s="52">
        <v>4</v>
      </c>
      <c r="AF26" s="73">
        <v>0</v>
      </c>
    </row>
    <row r="27" spans="1:32" ht="15.6" x14ac:dyDescent="0.3">
      <c r="A27" s="5">
        <f>YEAR(InfoBorrego[[#This Row],[FECHA]])</f>
        <v>2020</v>
      </c>
      <c r="B27" s="5">
        <f>MONTH(InfoBorrego[[#This Row],[FECHA]])</f>
        <v>3</v>
      </c>
      <c r="C27" s="5">
        <f>WEEKNUM(InfoBorrego[[#This Row],[FECHA]],2)</f>
        <v>9</v>
      </c>
      <c r="D27" s="6">
        <v>43891</v>
      </c>
      <c r="E27" s="7" t="s">
        <v>42</v>
      </c>
      <c r="F27" s="7" t="s">
        <v>43</v>
      </c>
      <c r="G27" s="7">
        <v>0</v>
      </c>
      <c r="H27" s="7">
        <v>0</v>
      </c>
      <c r="I27" s="7">
        <v>0</v>
      </c>
      <c r="J27" s="7">
        <v>0</v>
      </c>
      <c r="K27" s="19">
        <v>0</v>
      </c>
      <c r="L27" s="19">
        <v>0</v>
      </c>
      <c r="M27" s="20">
        <v>0</v>
      </c>
      <c r="N27" s="20">
        <v>0</v>
      </c>
      <c r="P27">
        <f>YEAR(NB[[#This Row],[Fecha]])</f>
        <v>2019</v>
      </c>
      <c r="Q27">
        <f>MONTH(NB[[#This Row],[Fecha]])</f>
        <v>12</v>
      </c>
      <c r="R27">
        <f>WEEKNUM(NB[[#This Row],[Fecha]],2)</f>
        <v>48</v>
      </c>
      <c r="S27" s="6">
        <v>43800</v>
      </c>
      <c r="T27" s="7" t="s">
        <v>68</v>
      </c>
      <c r="U27" s="7" t="s">
        <v>79</v>
      </c>
      <c r="V27" s="7">
        <v>146</v>
      </c>
      <c r="W27" s="7">
        <v>0</v>
      </c>
      <c r="Y27" t="e">
        <f>YEAR(MB[[#This Row],[Fecha]])</f>
        <v>#VALUE!</v>
      </c>
      <c r="Z27" t="e">
        <f>MONTH(MB[[#This Row],[Fecha]])</f>
        <v>#VALUE!</v>
      </c>
      <c r="AA27" t="e">
        <f>WEEKNUM(MB[[#This Row],[Fecha]],2)</f>
        <v>#VALUE!</v>
      </c>
      <c r="AB27" s="77" t="s">
        <v>169</v>
      </c>
      <c r="AC27" s="75" t="s">
        <v>68</v>
      </c>
      <c r="AD27" s="75" t="s">
        <v>45</v>
      </c>
      <c r="AE27" s="75">
        <v>2</v>
      </c>
      <c r="AF27" s="76">
        <v>0</v>
      </c>
    </row>
    <row r="28" spans="1:32" ht="15.6" x14ac:dyDescent="0.3">
      <c r="A28" s="5">
        <f>YEAR(InfoBorrego[[#This Row],[FECHA]])</f>
        <v>2020</v>
      </c>
      <c r="B28" s="5">
        <f>MONTH(InfoBorrego[[#This Row],[FECHA]])</f>
        <v>4</v>
      </c>
      <c r="C28" s="5">
        <f>WEEKNUM(InfoBorrego[[#This Row],[FECHA]],2)</f>
        <v>14</v>
      </c>
      <c r="D28" s="6">
        <v>43922</v>
      </c>
      <c r="E28" s="7" t="s">
        <v>42</v>
      </c>
      <c r="F28" s="7" t="s">
        <v>43</v>
      </c>
      <c r="G28" s="7">
        <v>11783</v>
      </c>
      <c r="H28" s="7">
        <v>0</v>
      </c>
      <c r="I28" s="7">
        <v>125</v>
      </c>
      <c r="J28" s="7">
        <v>0</v>
      </c>
      <c r="K28" s="19">
        <v>191021</v>
      </c>
      <c r="L28" s="19">
        <v>274945.93800000002</v>
      </c>
      <c r="M28" s="20">
        <v>3</v>
      </c>
      <c r="N28" s="20">
        <v>0</v>
      </c>
      <c r="P28">
        <f>YEAR(NB[[#This Row],[Fecha]])</f>
        <v>2020</v>
      </c>
      <c r="Q28">
        <f>MONTH(NB[[#This Row],[Fecha]])</f>
        <v>9</v>
      </c>
      <c r="R28">
        <f>WEEKNUM(NB[[#This Row],[Fecha]],2)</f>
        <v>36</v>
      </c>
      <c r="S28" s="6">
        <v>44075</v>
      </c>
      <c r="T28" s="7" t="s">
        <v>68</v>
      </c>
      <c r="U28" s="7" t="s">
        <v>80</v>
      </c>
      <c r="V28" s="7">
        <v>16</v>
      </c>
      <c r="W28" s="7">
        <v>0</v>
      </c>
      <c r="Y28" t="e">
        <f>YEAR(MB[[#This Row],[Fecha]])</f>
        <v>#VALUE!</v>
      </c>
      <c r="Z28" t="e">
        <f>MONTH(MB[[#This Row],[Fecha]])</f>
        <v>#VALUE!</v>
      </c>
      <c r="AA28" t="e">
        <f>WEEKNUM(MB[[#This Row],[Fecha]],2)</f>
        <v>#VALUE!</v>
      </c>
      <c r="AB28" s="51" t="s">
        <v>169</v>
      </c>
      <c r="AC28" s="52" t="s">
        <v>68</v>
      </c>
      <c r="AD28" s="52" t="s">
        <v>79</v>
      </c>
      <c r="AE28" s="52">
        <v>3</v>
      </c>
      <c r="AF28" s="73">
        <v>0</v>
      </c>
    </row>
    <row r="29" spans="1:32" ht="15.6" x14ac:dyDescent="0.3">
      <c r="A29" s="5">
        <f>YEAR(InfoBorrego[[#This Row],[FECHA]])</f>
        <v>2020</v>
      </c>
      <c r="B29" s="5">
        <f>MONTH(InfoBorrego[[#This Row],[FECHA]])</f>
        <v>5</v>
      </c>
      <c r="C29" s="5">
        <f>WEEKNUM(InfoBorrego[[#This Row],[FECHA]],2)</f>
        <v>18</v>
      </c>
      <c r="D29" s="6">
        <v>43952</v>
      </c>
      <c r="E29" s="7" t="s">
        <v>42</v>
      </c>
      <c r="F29" s="7" t="s">
        <v>43</v>
      </c>
      <c r="G29" s="7">
        <v>208</v>
      </c>
      <c r="H29" s="7">
        <v>81</v>
      </c>
      <c r="I29" s="7">
        <v>5</v>
      </c>
      <c r="J29" s="7">
        <v>2</v>
      </c>
      <c r="K29" s="19">
        <v>4804</v>
      </c>
      <c r="L29" s="19">
        <v>5339.759</v>
      </c>
      <c r="M29" s="20">
        <v>3</v>
      </c>
      <c r="N29" s="20">
        <v>1</v>
      </c>
      <c r="P29">
        <f>YEAR(NB[[#This Row],[Fecha]])</f>
        <v>2020</v>
      </c>
      <c r="Q29">
        <f>MONTH(NB[[#This Row],[Fecha]])</f>
        <v>10</v>
      </c>
      <c r="R29">
        <f>WEEKNUM(NB[[#This Row],[Fecha]],2)</f>
        <v>40</v>
      </c>
      <c r="S29" s="6">
        <v>44105</v>
      </c>
      <c r="T29" s="7" t="s">
        <v>68</v>
      </c>
      <c r="U29" s="7" t="s">
        <v>80</v>
      </c>
      <c r="V29" s="7">
        <v>30</v>
      </c>
      <c r="W29" s="7">
        <v>0</v>
      </c>
      <c r="Y29">
        <f>YEAR(MB[[#This Row],[Fecha]])</f>
        <v>2018</v>
      </c>
      <c r="Z29">
        <f>MONTH(MB[[#This Row],[Fecha]])</f>
        <v>10</v>
      </c>
      <c r="AA29">
        <f>WEEKNUM(MB[[#This Row],[Fecha]],2)</f>
        <v>44</v>
      </c>
      <c r="AB29" s="77">
        <v>43404</v>
      </c>
      <c r="AC29" s="75" t="s">
        <v>68</v>
      </c>
      <c r="AD29" s="75" t="s">
        <v>43</v>
      </c>
      <c r="AE29" s="75">
        <v>3</v>
      </c>
      <c r="AF29" s="76">
        <v>0</v>
      </c>
    </row>
    <row r="30" spans="1:32" ht="15.6" x14ac:dyDescent="0.3">
      <c r="A30" s="5">
        <f>YEAR(InfoBorrego[[#This Row],[FECHA]])</f>
        <v>2020</v>
      </c>
      <c r="B30" s="5">
        <f>MONTH(InfoBorrego[[#This Row],[FECHA]])</f>
        <v>6</v>
      </c>
      <c r="C30" s="5">
        <f>WEEKNUM(InfoBorrego[[#This Row],[FECHA]],2)</f>
        <v>23</v>
      </c>
      <c r="D30" s="6">
        <v>43983</v>
      </c>
      <c r="E30" s="7" t="s">
        <v>42</v>
      </c>
      <c r="F30" s="7" t="s">
        <v>43</v>
      </c>
      <c r="G30" s="7">
        <v>21032</v>
      </c>
      <c r="H30" s="7">
        <v>0</v>
      </c>
      <c r="I30" s="7">
        <v>213</v>
      </c>
      <c r="J30" s="7">
        <v>0</v>
      </c>
      <c r="K30" s="19">
        <v>310574</v>
      </c>
      <c r="L30" s="19">
        <v>399383.87300000002</v>
      </c>
      <c r="M30" s="20">
        <v>2</v>
      </c>
      <c r="N30" s="20">
        <v>0</v>
      </c>
      <c r="P30">
        <f>YEAR(NB[[#This Row],[Fecha]])</f>
        <v>2020</v>
      </c>
      <c r="Q30">
        <f>MONTH(NB[[#This Row],[Fecha]])</f>
        <v>11</v>
      </c>
      <c r="R30">
        <f>WEEKNUM(NB[[#This Row],[Fecha]],2)</f>
        <v>44</v>
      </c>
      <c r="S30" s="6">
        <v>44136</v>
      </c>
      <c r="T30" s="7" t="s">
        <v>68</v>
      </c>
      <c r="U30" s="7" t="s">
        <v>80</v>
      </c>
      <c r="V30" s="7">
        <v>134</v>
      </c>
      <c r="W30" s="7">
        <v>0</v>
      </c>
      <c r="Y30">
        <f>YEAR(MB[[#This Row],[Fecha]])</f>
        <v>2018</v>
      </c>
      <c r="Z30">
        <f>MONTH(MB[[#This Row],[Fecha]])</f>
        <v>10</v>
      </c>
      <c r="AA30">
        <f>WEEKNUM(MB[[#This Row],[Fecha]],2)</f>
        <v>44</v>
      </c>
      <c r="AB30" s="51">
        <v>43404</v>
      </c>
      <c r="AC30" s="52" t="s">
        <v>68</v>
      </c>
      <c r="AD30" s="52" t="s">
        <v>45</v>
      </c>
      <c r="AE30" s="52">
        <v>2</v>
      </c>
      <c r="AF30" s="73">
        <v>0</v>
      </c>
    </row>
    <row r="31" spans="1:32" ht="15.6" x14ac:dyDescent="0.3">
      <c r="A31" s="5">
        <f>YEAR(InfoBorrego[[#This Row],[FECHA]])</f>
        <v>2020</v>
      </c>
      <c r="B31" s="5">
        <f>MONTH(InfoBorrego[[#This Row],[FECHA]])</f>
        <v>7</v>
      </c>
      <c r="C31" s="5">
        <f>WEEKNUM(InfoBorrego[[#This Row],[FECHA]],2)</f>
        <v>27</v>
      </c>
      <c r="D31" s="6">
        <v>44013</v>
      </c>
      <c r="E31" s="7" t="s">
        <v>42</v>
      </c>
      <c r="F31" s="7" t="s">
        <v>43</v>
      </c>
      <c r="G31" s="7">
        <v>1219</v>
      </c>
      <c r="H31" s="7">
        <v>0</v>
      </c>
      <c r="I31" s="7">
        <v>34</v>
      </c>
      <c r="J31" s="7">
        <v>0</v>
      </c>
      <c r="K31" s="19">
        <v>43311.5</v>
      </c>
      <c r="L31" s="19">
        <v>68336.247999999992</v>
      </c>
      <c r="M31" s="20">
        <v>2</v>
      </c>
      <c r="N31" s="20">
        <v>0</v>
      </c>
      <c r="P31">
        <f>YEAR(NB[[#This Row],[Fecha]])</f>
        <v>2020</v>
      </c>
      <c r="Q31">
        <f>MONTH(NB[[#This Row],[Fecha]])</f>
        <v>12</v>
      </c>
      <c r="R31">
        <f>WEEKNUM(NB[[#This Row],[Fecha]],2)</f>
        <v>49</v>
      </c>
      <c r="S31" s="6">
        <v>44166</v>
      </c>
      <c r="T31" s="7" t="s">
        <v>68</v>
      </c>
      <c r="U31" s="7" t="s">
        <v>80</v>
      </c>
      <c r="V31" s="7">
        <v>4</v>
      </c>
      <c r="W31" s="7">
        <v>0</v>
      </c>
      <c r="Y31">
        <f>YEAR(MB[[#This Row],[Fecha]])</f>
        <v>2018</v>
      </c>
      <c r="Z31">
        <f>MONTH(MB[[#This Row],[Fecha]])</f>
        <v>10</v>
      </c>
      <c r="AA31">
        <f>WEEKNUM(MB[[#This Row],[Fecha]],2)</f>
        <v>44</v>
      </c>
      <c r="AB31" s="77">
        <v>43404</v>
      </c>
      <c r="AC31" s="75" t="s">
        <v>68</v>
      </c>
      <c r="AD31" s="75" t="s">
        <v>79</v>
      </c>
      <c r="AE31" s="75">
        <v>6</v>
      </c>
      <c r="AF31" s="76">
        <v>0</v>
      </c>
    </row>
    <row r="32" spans="1:32" ht="15.6" x14ac:dyDescent="0.3">
      <c r="A32" s="5">
        <f>YEAR(InfoBorrego[[#This Row],[FECHA]])</f>
        <v>2020</v>
      </c>
      <c r="B32" s="5">
        <f>MONTH(InfoBorrego[[#This Row],[FECHA]])</f>
        <v>8</v>
      </c>
      <c r="C32" s="5">
        <f>WEEKNUM(InfoBorrego[[#This Row],[FECHA]],2)</f>
        <v>31</v>
      </c>
      <c r="D32" s="6">
        <v>44044</v>
      </c>
      <c r="E32" s="7" t="s">
        <v>42</v>
      </c>
      <c r="F32" s="7" t="s">
        <v>43</v>
      </c>
      <c r="G32" s="7">
        <v>8855</v>
      </c>
      <c r="H32" s="7">
        <v>0</v>
      </c>
      <c r="I32" s="7">
        <v>328</v>
      </c>
      <c r="J32" s="7">
        <v>0</v>
      </c>
      <c r="K32" s="19">
        <v>278037</v>
      </c>
      <c r="L32" s="19">
        <v>772707.00099999993</v>
      </c>
      <c r="M32" s="20">
        <v>4</v>
      </c>
      <c r="N32" s="20">
        <v>0</v>
      </c>
      <c r="P32">
        <f>YEAR(NB[[#This Row],[Fecha]])</f>
        <v>2020</v>
      </c>
      <c r="Q32">
        <f>MONTH(NB[[#This Row],[Fecha]])</f>
        <v>12</v>
      </c>
      <c r="R32">
        <f>WEEKNUM(NB[[#This Row],[Fecha]],2)</f>
        <v>49</v>
      </c>
      <c r="S32" s="6">
        <v>44166</v>
      </c>
      <c r="T32" s="7" t="s">
        <v>68</v>
      </c>
      <c r="U32" s="7" t="s">
        <v>81</v>
      </c>
      <c r="V32" s="7">
        <v>116</v>
      </c>
      <c r="W32" s="7">
        <v>0</v>
      </c>
      <c r="Y32" t="e">
        <f>YEAR(MB[[#This Row],[Fecha]])</f>
        <v>#VALUE!</v>
      </c>
      <c r="Z32" t="e">
        <f>MONTH(MB[[#This Row],[Fecha]])</f>
        <v>#VALUE!</v>
      </c>
      <c r="AA32" t="e">
        <f>WEEKNUM(MB[[#This Row],[Fecha]],2)</f>
        <v>#VALUE!</v>
      </c>
      <c r="AB32" s="51" t="s">
        <v>170</v>
      </c>
      <c r="AC32" s="52" t="s">
        <v>68</v>
      </c>
      <c r="AD32" s="52" t="s">
        <v>43</v>
      </c>
      <c r="AE32" s="52">
        <v>1</v>
      </c>
      <c r="AF32" s="73">
        <v>0</v>
      </c>
    </row>
    <row r="33" spans="1:32" ht="15.6" x14ac:dyDescent="0.3">
      <c r="A33" s="5">
        <f>YEAR(InfoBorrego[[#This Row],[FECHA]])</f>
        <v>2020</v>
      </c>
      <c r="B33" s="5">
        <f>MONTH(InfoBorrego[[#This Row],[FECHA]])</f>
        <v>8</v>
      </c>
      <c r="C33" s="5">
        <f>WEEKNUM(InfoBorrego[[#This Row],[FECHA]],2)</f>
        <v>31</v>
      </c>
      <c r="D33" s="6">
        <v>44044</v>
      </c>
      <c r="E33" s="7" t="s">
        <v>44</v>
      </c>
      <c r="F33" s="7" t="s">
        <v>43</v>
      </c>
      <c r="G33" s="7">
        <v>7726</v>
      </c>
      <c r="H33" s="7">
        <v>0</v>
      </c>
      <c r="I33" s="7">
        <v>15</v>
      </c>
      <c r="J33" s="7">
        <v>0</v>
      </c>
      <c r="K33" s="19">
        <v>18480</v>
      </c>
      <c r="L33" s="19">
        <v>0</v>
      </c>
      <c r="M33" s="20">
        <v>3</v>
      </c>
      <c r="N33" s="20">
        <v>0</v>
      </c>
      <c r="P33">
        <f>YEAR(NB[[#This Row],[Fecha]])</f>
        <v>2020</v>
      </c>
      <c r="Q33">
        <f>MONTH(NB[[#This Row],[Fecha]])</f>
        <v>1</v>
      </c>
      <c r="R33">
        <f>WEEKNUM(NB[[#This Row],[Fecha]],2)</f>
        <v>1</v>
      </c>
      <c r="S33" s="6">
        <v>43831</v>
      </c>
      <c r="T33" s="7" t="s">
        <v>68</v>
      </c>
      <c r="U33" s="7" t="s">
        <v>79</v>
      </c>
      <c r="V33" s="7">
        <v>122</v>
      </c>
      <c r="W33" s="7">
        <v>0</v>
      </c>
      <c r="Y33" t="e">
        <f>YEAR(MB[[#This Row],[Fecha]])</f>
        <v>#VALUE!</v>
      </c>
      <c r="Z33" t="e">
        <f>MONTH(MB[[#This Row],[Fecha]])</f>
        <v>#VALUE!</v>
      </c>
      <c r="AA33" t="e">
        <f>WEEKNUM(MB[[#This Row],[Fecha]],2)</f>
        <v>#VALUE!</v>
      </c>
      <c r="AB33" s="77" t="s">
        <v>170</v>
      </c>
      <c r="AC33" s="75" t="s">
        <v>68</v>
      </c>
      <c r="AD33" s="75" t="s">
        <v>45</v>
      </c>
      <c r="AE33" s="75">
        <v>5</v>
      </c>
      <c r="AF33" s="76">
        <v>0</v>
      </c>
    </row>
    <row r="34" spans="1:32" ht="15.6" x14ac:dyDescent="0.3">
      <c r="A34" s="5">
        <f>YEAR(InfoBorrego[[#This Row],[FECHA]])</f>
        <v>2020</v>
      </c>
      <c r="B34" s="5">
        <f>MONTH(InfoBorrego[[#This Row],[FECHA]])</f>
        <v>9</v>
      </c>
      <c r="C34" s="5">
        <f>WEEKNUM(InfoBorrego[[#This Row],[FECHA]],2)</f>
        <v>36</v>
      </c>
      <c r="D34" s="6">
        <v>44075</v>
      </c>
      <c r="E34" s="7" t="s">
        <v>42</v>
      </c>
      <c r="F34" s="7" t="s">
        <v>43</v>
      </c>
      <c r="G34" s="7">
        <v>2041</v>
      </c>
      <c r="H34" s="7">
        <v>153</v>
      </c>
      <c r="I34" s="7">
        <v>53</v>
      </c>
      <c r="J34" s="7">
        <v>153</v>
      </c>
      <c r="K34" s="19">
        <v>67024</v>
      </c>
      <c r="L34" s="19">
        <v>-233489.73</v>
      </c>
      <c r="M34" s="20">
        <v>3</v>
      </c>
      <c r="N34" s="20">
        <v>1</v>
      </c>
      <c r="P34">
        <f>YEAR(NB[[#This Row],[Fecha]])</f>
        <v>2020</v>
      </c>
      <c r="Q34">
        <f>MONTH(NB[[#This Row],[Fecha]])</f>
        <v>2</v>
      </c>
      <c r="R34">
        <f>WEEKNUM(NB[[#This Row],[Fecha]],2)</f>
        <v>5</v>
      </c>
      <c r="S34" s="6">
        <v>43862</v>
      </c>
      <c r="T34" s="7" t="s">
        <v>68</v>
      </c>
      <c r="U34" s="7" t="s">
        <v>79</v>
      </c>
      <c r="V34" s="7">
        <v>151</v>
      </c>
      <c r="W34" s="7">
        <v>0</v>
      </c>
      <c r="Y34" t="e">
        <f>YEAR(MB[[#This Row],[Fecha]])</f>
        <v>#VALUE!</v>
      </c>
      <c r="Z34" t="e">
        <f>MONTH(MB[[#This Row],[Fecha]])</f>
        <v>#VALUE!</v>
      </c>
      <c r="AA34" t="e">
        <f>WEEKNUM(MB[[#This Row],[Fecha]],2)</f>
        <v>#VALUE!</v>
      </c>
      <c r="AB34" s="51" t="s">
        <v>170</v>
      </c>
      <c r="AC34" s="52" t="s">
        <v>68</v>
      </c>
      <c r="AD34" s="52" t="s">
        <v>79</v>
      </c>
      <c r="AE34" s="52">
        <v>11</v>
      </c>
      <c r="AF34" s="73">
        <v>0</v>
      </c>
    </row>
    <row r="35" spans="1:32" ht="15.6" x14ac:dyDescent="0.3">
      <c r="A35" s="5">
        <f>YEAR(InfoBorrego[[#This Row],[FECHA]])</f>
        <v>2020</v>
      </c>
      <c r="B35" s="5">
        <f>MONTH(InfoBorrego[[#This Row],[FECHA]])</f>
        <v>9</v>
      </c>
      <c r="C35" s="5">
        <f>WEEKNUM(InfoBorrego[[#This Row],[FECHA]],2)</f>
        <v>36</v>
      </c>
      <c r="D35" s="6">
        <v>44075</v>
      </c>
      <c r="E35" s="7" t="s">
        <v>44</v>
      </c>
      <c r="F35" s="7" t="s">
        <v>25</v>
      </c>
      <c r="G35" s="7">
        <v>509</v>
      </c>
      <c r="H35" s="7">
        <v>0</v>
      </c>
      <c r="I35" s="7">
        <v>11</v>
      </c>
      <c r="J35" s="7">
        <v>0</v>
      </c>
      <c r="K35" s="19">
        <v>12725</v>
      </c>
      <c r="L35" s="19">
        <v>0</v>
      </c>
      <c r="M35" s="20">
        <v>1</v>
      </c>
      <c r="N35" s="20">
        <v>0</v>
      </c>
      <c r="P35">
        <f>YEAR(NB[[#This Row],[Fecha]])</f>
        <v>2020</v>
      </c>
      <c r="Q35">
        <f>MONTH(NB[[#This Row],[Fecha]])</f>
        <v>3</v>
      </c>
      <c r="R35">
        <f>WEEKNUM(NB[[#This Row],[Fecha]],2)</f>
        <v>9</v>
      </c>
      <c r="S35" s="6">
        <v>43891</v>
      </c>
      <c r="T35" s="7" t="s">
        <v>68</v>
      </c>
      <c r="U35" s="7" t="s">
        <v>79</v>
      </c>
      <c r="V35" s="7">
        <v>233</v>
      </c>
      <c r="W35" s="7">
        <v>0</v>
      </c>
      <c r="Y35">
        <f>YEAR(MB[[#This Row],[Fecha]])</f>
        <v>2018</v>
      </c>
      <c r="Z35">
        <f>MONTH(MB[[#This Row],[Fecha]])</f>
        <v>12</v>
      </c>
      <c r="AA35">
        <f>WEEKNUM(MB[[#This Row],[Fecha]],2)</f>
        <v>53</v>
      </c>
      <c r="AB35" s="77">
        <v>43465</v>
      </c>
      <c r="AC35" s="75" t="s">
        <v>68</v>
      </c>
      <c r="AD35" s="75" t="s">
        <v>43</v>
      </c>
      <c r="AE35" s="75">
        <v>2</v>
      </c>
      <c r="AF35" s="76">
        <v>0</v>
      </c>
    </row>
    <row r="36" spans="1:32" ht="15.6" x14ac:dyDescent="0.3">
      <c r="A36" s="5">
        <f>YEAR(InfoBorrego[[#This Row],[FECHA]])</f>
        <v>2020</v>
      </c>
      <c r="B36" s="5">
        <f>MONTH(InfoBorrego[[#This Row],[FECHA]])</f>
        <v>10</v>
      </c>
      <c r="C36" s="5">
        <f>WEEKNUM(InfoBorrego[[#This Row],[FECHA]],2)</f>
        <v>40</v>
      </c>
      <c r="D36" s="6">
        <v>44105</v>
      </c>
      <c r="E36" s="7" t="s">
        <v>42</v>
      </c>
      <c r="F36" s="7" t="s">
        <v>43</v>
      </c>
      <c r="G36" s="7">
        <v>932</v>
      </c>
      <c r="H36" s="7">
        <v>0</v>
      </c>
      <c r="I36" s="7">
        <v>25</v>
      </c>
      <c r="J36" s="7">
        <v>0</v>
      </c>
      <c r="K36" s="19">
        <v>35416</v>
      </c>
      <c r="L36" s="19">
        <v>49877.298999999999</v>
      </c>
      <c r="M36" s="20">
        <v>1</v>
      </c>
      <c r="N36" s="20">
        <v>0</v>
      </c>
      <c r="P36">
        <f>YEAR(NB[[#This Row],[Fecha]])</f>
        <v>2020</v>
      </c>
      <c r="Q36">
        <f>MONTH(NB[[#This Row],[Fecha]])</f>
        <v>4</v>
      </c>
      <c r="R36">
        <f>WEEKNUM(NB[[#This Row],[Fecha]],2)</f>
        <v>14</v>
      </c>
      <c r="S36" s="6">
        <v>43922</v>
      </c>
      <c r="T36" s="7" t="s">
        <v>68</v>
      </c>
      <c r="U36" s="7" t="s">
        <v>79</v>
      </c>
      <c r="V36" s="7">
        <v>122</v>
      </c>
      <c r="W36" s="7">
        <v>0</v>
      </c>
      <c r="Y36">
        <f>YEAR(MB[[#This Row],[Fecha]])</f>
        <v>2018</v>
      </c>
      <c r="Z36">
        <f>MONTH(MB[[#This Row],[Fecha]])</f>
        <v>12</v>
      </c>
      <c r="AA36">
        <f>WEEKNUM(MB[[#This Row],[Fecha]],2)</f>
        <v>53</v>
      </c>
      <c r="AB36" s="51">
        <v>43465</v>
      </c>
      <c r="AC36" s="52" t="s">
        <v>68</v>
      </c>
      <c r="AD36" s="52" t="s">
        <v>45</v>
      </c>
      <c r="AE36" s="52">
        <v>8</v>
      </c>
      <c r="AF36" s="73">
        <v>0</v>
      </c>
    </row>
    <row r="37" spans="1:32" ht="15.6" x14ac:dyDescent="0.3">
      <c r="A37" s="5">
        <f>YEAR(InfoBorrego[[#This Row],[FECHA]])</f>
        <v>2020</v>
      </c>
      <c r="B37" s="5">
        <f>MONTH(InfoBorrego[[#This Row],[FECHA]])</f>
        <v>10</v>
      </c>
      <c r="C37" s="5">
        <f>WEEKNUM(InfoBorrego[[#This Row],[FECHA]],2)</f>
        <v>40</v>
      </c>
      <c r="D37" s="6">
        <v>44105</v>
      </c>
      <c r="E37" s="7" t="s">
        <v>44</v>
      </c>
      <c r="F37" s="7" t="s">
        <v>25</v>
      </c>
      <c r="G37" s="7">
        <v>638</v>
      </c>
      <c r="H37" s="7">
        <v>0</v>
      </c>
      <c r="I37" s="7">
        <v>12</v>
      </c>
      <c r="J37" s="7">
        <v>0</v>
      </c>
      <c r="K37" s="19">
        <v>17864</v>
      </c>
      <c r="L37" s="19">
        <v>0</v>
      </c>
      <c r="M37" s="20">
        <v>1</v>
      </c>
      <c r="N37" s="20">
        <v>0</v>
      </c>
      <c r="P37">
        <f>YEAR(NB[[#This Row],[Fecha]])</f>
        <v>2020</v>
      </c>
      <c r="Q37">
        <f>MONTH(NB[[#This Row],[Fecha]])</f>
        <v>5</v>
      </c>
      <c r="R37">
        <f>WEEKNUM(NB[[#This Row],[Fecha]],2)</f>
        <v>18</v>
      </c>
      <c r="S37" s="6">
        <v>43952</v>
      </c>
      <c r="T37" s="7" t="s">
        <v>68</v>
      </c>
      <c r="U37" s="7" t="s">
        <v>79</v>
      </c>
      <c r="V37" s="7">
        <v>45</v>
      </c>
      <c r="W37" s="7">
        <v>0</v>
      </c>
      <c r="Y37">
        <f>YEAR(MB[[#This Row],[Fecha]])</f>
        <v>2018</v>
      </c>
      <c r="Z37">
        <f>MONTH(MB[[#This Row],[Fecha]])</f>
        <v>12</v>
      </c>
      <c r="AA37">
        <f>WEEKNUM(MB[[#This Row],[Fecha]],2)</f>
        <v>53</v>
      </c>
      <c r="AB37" s="77">
        <v>43465</v>
      </c>
      <c r="AC37" s="75" t="s">
        <v>68</v>
      </c>
      <c r="AD37" s="75" t="s">
        <v>79</v>
      </c>
      <c r="AE37" s="75">
        <v>5</v>
      </c>
      <c r="AF37" s="76">
        <v>0</v>
      </c>
    </row>
    <row r="38" spans="1:32" ht="15.6" x14ac:dyDescent="0.3">
      <c r="A38" s="5">
        <f>YEAR(InfoBorrego[[#This Row],[FECHA]])</f>
        <v>2020</v>
      </c>
      <c r="B38" s="5">
        <f>MONTH(InfoBorrego[[#This Row],[FECHA]])</f>
        <v>11</v>
      </c>
      <c r="C38" s="5">
        <f>WEEKNUM(InfoBorrego[[#This Row],[FECHA]],2)</f>
        <v>44</v>
      </c>
      <c r="D38" s="6">
        <v>44136</v>
      </c>
      <c r="E38" s="7" t="s">
        <v>42</v>
      </c>
      <c r="F38" s="7" t="s">
        <v>43</v>
      </c>
      <c r="G38" s="7">
        <v>6926</v>
      </c>
      <c r="H38" s="7">
        <v>0</v>
      </c>
      <c r="I38" s="7">
        <v>195</v>
      </c>
      <c r="J38" s="7">
        <v>0</v>
      </c>
      <c r="K38" s="19">
        <v>263188</v>
      </c>
      <c r="L38" s="19">
        <v>396550.61599999998</v>
      </c>
      <c r="M38" s="20">
        <v>1</v>
      </c>
      <c r="N38" s="20">
        <v>0</v>
      </c>
      <c r="P38">
        <f>YEAR(NB[[#This Row],[Fecha]])</f>
        <v>2020</v>
      </c>
      <c r="Q38">
        <f>MONTH(NB[[#This Row],[Fecha]])</f>
        <v>6</v>
      </c>
      <c r="R38">
        <f>WEEKNUM(NB[[#This Row],[Fecha]],2)</f>
        <v>23</v>
      </c>
      <c r="S38" s="6">
        <v>43983</v>
      </c>
      <c r="T38" s="7" t="s">
        <v>68</v>
      </c>
      <c r="U38" s="7" t="s">
        <v>79</v>
      </c>
      <c r="V38" s="7">
        <v>108</v>
      </c>
      <c r="W38" s="7">
        <v>0</v>
      </c>
      <c r="Y38">
        <f>YEAR(MB[[#This Row],[Fecha]])</f>
        <v>2019</v>
      </c>
      <c r="Z38">
        <f>MONTH(MB[[#This Row],[Fecha]])</f>
        <v>1</v>
      </c>
      <c r="AA38">
        <f>WEEKNUM(MB[[#This Row],[Fecha]],2)</f>
        <v>5</v>
      </c>
      <c r="AB38" s="51">
        <v>43496</v>
      </c>
      <c r="AC38" s="52" t="s">
        <v>68</v>
      </c>
      <c r="AD38" s="52" t="s">
        <v>43</v>
      </c>
      <c r="AE38" s="52">
        <v>2</v>
      </c>
      <c r="AF38" s="73">
        <v>0</v>
      </c>
    </row>
    <row r="39" spans="1:32" ht="15.6" x14ac:dyDescent="0.3">
      <c r="A39" s="5">
        <f>YEAR(InfoBorrego[[#This Row],[FECHA]])</f>
        <v>2020</v>
      </c>
      <c r="B39" s="5">
        <f>MONTH(InfoBorrego[[#This Row],[FECHA]])</f>
        <v>11</v>
      </c>
      <c r="C39" s="5">
        <f>WEEKNUM(InfoBorrego[[#This Row],[FECHA]],2)</f>
        <v>44</v>
      </c>
      <c r="D39" s="6">
        <v>44136</v>
      </c>
      <c r="E39" s="7" t="s">
        <v>44</v>
      </c>
      <c r="F39" s="7" t="s">
        <v>25</v>
      </c>
      <c r="G39" s="7">
        <v>3684</v>
      </c>
      <c r="H39" s="7">
        <v>0</v>
      </c>
      <c r="I39" s="7">
        <v>62</v>
      </c>
      <c r="J39" s="7">
        <v>0</v>
      </c>
      <c r="K39" s="19">
        <v>87750.38</v>
      </c>
      <c r="L39" s="19">
        <v>0</v>
      </c>
      <c r="M39" s="20">
        <v>2</v>
      </c>
      <c r="N39" s="20">
        <v>0</v>
      </c>
      <c r="P39">
        <f>YEAR(NB[[#This Row],[Fecha]])</f>
        <v>2020</v>
      </c>
      <c r="Q39">
        <f>MONTH(NB[[#This Row],[Fecha]])</f>
        <v>7</v>
      </c>
      <c r="R39">
        <f>WEEKNUM(NB[[#This Row],[Fecha]],2)</f>
        <v>27</v>
      </c>
      <c r="S39" s="6">
        <v>44013</v>
      </c>
      <c r="T39" s="7" t="s">
        <v>68</v>
      </c>
      <c r="U39" s="7" t="s">
        <v>79</v>
      </c>
      <c r="V39" s="7">
        <v>70</v>
      </c>
      <c r="W39" s="7">
        <v>0</v>
      </c>
      <c r="Y39">
        <f>YEAR(MB[[#This Row],[Fecha]])</f>
        <v>2019</v>
      </c>
      <c r="Z39">
        <f>MONTH(MB[[#This Row],[Fecha]])</f>
        <v>1</v>
      </c>
      <c r="AA39">
        <f>WEEKNUM(MB[[#This Row],[Fecha]],2)</f>
        <v>5</v>
      </c>
      <c r="AB39" s="77">
        <v>43496</v>
      </c>
      <c r="AC39" s="75" t="s">
        <v>68</v>
      </c>
      <c r="AD39" s="75" t="s">
        <v>45</v>
      </c>
      <c r="AE39" s="75">
        <v>5</v>
      </c>
      <c r="AF39" s="76">
        <v>0</v>
      </c>
    </row>
    <row r="40" spans="1:32" ht="15.6" x14ac:dyDescent="0.3">
      <c r="A40" s="5">
        <f>YEAR(InfoBorrego[[#This Row],[FECHA]])</f>
        <v>2020</v>
      </c>
      <c r="B40" s="5">
        <f>MONTH(InfoBorrego[[#This Row],[FECHA]])</f>
        <v>12</v>
      </c>
      <c r="C40" s="5">
        <f>WEEKNUM(InfoBorrego[[#This Row],[FECHA]],2)</f>
        <v>49</v>
      </c>
      <c r="D40" s="6">
        <v>44166</v>
      </c>
      <c r="E40" s="7" t="s">
        <v>42</v>
      </c>
      <c r="F40" s="7" t="s">
        <v>43</v>
      </c>
      <c r="G40" s="7">
        <v>952</v>
      </c>
      <c r="H40" s="7">
        <v>0</v>
      </c>
      <c r="I40" s="7">
        <v>26</v>
      </c>
      <c r="J40" s="7">
        <v>0</v>
      </c>
      <c r="K40" s="19">
        <v>37128</v>
      </c>
      <c r="L40" s="19">
        <v>58402.688000000002</v>
      </c>
      <c r="M40" s="20">
        <v>1</v>
      </c>
      <c r="N40" s="20">
        <v>0</v>
      </c>
      <c r="P40">
        <f>YEAR(NB[[#This Row],[Fecha]])</f>
        <v>2020</v>
      </c>
      <c r="Q40">
        <f>MONTH(NB[[#This Row],[Fecha]])</f>
        <v>8</v>
      </c>
      <c r="R40">
        <f>WEEKNUM(NB[[#This Row],[Fecha]],2)</f>
        <v>31</v>
      </c>
      <c r="S40" s="6">
        <v>44044</v>
      </c>
      <c r="T40" s="7" t="s">
        <v>68</v>
      </c>
      <c r="U40" s="7" t="s">
        <v>79</v>
      </c>
      <c r="V40" s="7">
        <v>92</v>
      </c>
      <c r="W40" s="7">
        <v>0</v>
      </c>
      <c r="Y40">
        <f>YEAR(MB[[#This Row],[Fecha]])</f>
        <v>2019</v>
      </c>
      <c r="Z40">
        <f>MONTH(MB[[#This Row],[Fecha]])</f>
        <v>1</v>
      </c>
      <c r="AA40">
        <f>WEEKNUM(MB[[#This Row],[Fecha]],2)</f>
        <v>5</v>
      </c>
      <c r="AB40" s="51">
        <v>43496</v>
      </c>
      <c r="AC40" s="52" t="s">
        <v>68</v>
      </c>
      <c r="AD40" s="52" t="s">
        <v>79</v>
      </c>
      <c r="AE40" s="52">
        <v>1</v>
      </c>
      <c r="AF40" s="73">
        <v>0</v>
      </c>
    </row>
    <row r="41" spans="1:32" ht="15.6" x14ac:dyDescent="0.3">
      <c r="A41" s="5">
        <f>YEAR(InfoBorrego[[#This Row],[FECHA]])</f>
        <v>2020</v>
      </c>
      <c r="B41" s="5">
        <f>MONTH(InfoBorrego[[#This Row],[FECHA]])</f>
        <v>12</v>
      </c>
      <c r="C41" s="5">
        <f>WEEKNUM(InfoBorrego[[#This Row],[FECHA]],2)</f>
        <v>49</v>
      </c>
      <c r="D41" s="6">
        <v>44166</v>
      </c>
      <c r="E41" s="7" t="s">
        <v>44</v>
      </c>
      <c r="F41" s="7" t="s">
        <v>45</v>
      </c>
      <c r="G41" s="7">
        <v>567</v>
      </c>
      <c r="H41" s="7">
        <v>0</v>
      </c>
      <c r="I41" s="7">
        <v>10</v>
      </c>
      <c r="J41" s="7">
        <v>0</v>
      </c>
      <c r="K41" s="19">
        <v>15876</v>
      </c>
      <c r="L41" s="19">
        <v>0</v>
      </c>
      <c r="M41" s="20">
        <v>1</v>
      </c>
      <c r="N41" s="20">
        <v>0</v>
      </c>
      <c r="P41">
        <f>YEAR(NB[[#This Row],[Fecha]])</f>
        <v>2020</v>
      </c>
      <c r="Q41">
        <f>MONTH(NB[[#This Row],[Fecha]])</f>
        <v>9</v>
      </c>
      <c r="R41">
        <f>WEEKNUM(NB[[#This Row],[Fecha]],2)</f>
        <v>36</v>
      </c>
      <c r="S41" s="6">
        <v>44075</v>
      </c>
      <c r="T41" s="7" t="s">
        <v>68</v>
      </c>
      <c r="U41" s="7" t="s">
        <v>79</v>
      </c>
      <c r="V41" s="7">
        <v>51</v>
      </c>
      <c r="W41" s="7">
        <v>0</v>
      </c>
      <c r="Y41" t="e">
        <f>YEAR(MB[[#This Row],[Fecha]])</f>
        <v>#VALUE!</v>
      </c>
      <c r="Z41" t="e">
        <f>MONTH(MB[[#This Row],[Fecha]])</f>
        <v>#VALUE!</v>
      </c>
      <c r="AA41" t="e">
        <f>WEEKNUM(MB[[#This Row],[Fecha]],2)</f>
        <v>#VALUE!</v>
      </c>
      <c r="AB41" s="77" t="s">
        <v>171</v>
      </c>
      <c r="AC41" s="75" t="s">
        <v>68</v>
      </c>
      <c r="AD41" s="75" t="s">
        <v>45</v>
      </c>
      <c r="AE41" s="75">
        <v>15</v>
      </c>
      <c r="AF41" s="76">
        <v>0</v>
      </c>
    </row>
    <row r="42" spans="1:32" ht="15.6" x14ac:dyDescent="0.3">
      <c r="A42" s="35">
        <f>YEAR(InfoBorrego[[#This Row],[FECHA]])</f>
        <v>2021</v>
      </c>
      <c r="B42" s="35">
        <f>MONTH(InfoBorrego[[#This Row],[FECHA]])</f>
        <v>1</v>
      </c>
      <c r="C42" s="35">
        <f>WEEKNUM(InfoBorrego[[#This Row],[FECHA]],2)</f>
        <v>2</v>
      </c>
      <c r="D42" s="48">
        <v>44200</v>
      </c>
      <c r="E42" s="40" t="s">
        <v>42</v>
      </c>
      <c r="F42" s="41" t="s">
        <v>43</v>
      </c>
      <c r="G42" s="41">
        <v>641</v>
      </c>
      <c r="H42" s="41">
        <v>0</v>
      </c>
      <c r="I42" s="41">
        <v>17</v>
      </c>
      <c r="J42" s="41">
        <v>0</v>
      </c>
      <c r="K42" s="42">
        <v>-25034</v>
      </c>
      <c r="L42" s="42">
        <v>-39439.262999999992</v>
      </c>
      <c r="M42" s="43">
        <v>3</v>
      </c>
      <c r="N42" s="43">
        <v>0</v>
      </c>
      <c r="P42">
        <f>YEAR(NB[[#This Row],[Fecha]])</f>
        <v>2020</v>
      </c>
      <c r="Q42">
        <f>MONTH(NB[[#This Row],[Fecha]])</f>
        <v>8</v>
      </c>
      <c r="R42">
        <f>WEEKNUM(NB[[#This Row],[Fecha]],2)</f>
        <v>31</v>
      </c>
      <c r="S42" s="6">
        <v>44044</v>
      </c>
      <c r="T42" s="7" t="s">
        <v>69</v>
      </c>
      <c r="U42" s="7" t="s">
        <v>10</v>
      </c>
      <c r="V42" s="7">
        <v>15</v>
      </c>
      <c r="W42" s="7">
        <v>0</v>
      </c>
      <c r="Y42" t="e">
        <f>YEAR(MB[[#This Row],[Fecha]])</f>
        <v>#VALUE!</v>
      </c>
      <c r="Z42" t="e">
        <f>MONTH(MB[[#This Row],[Fecha]])</f>
        <v>#VALUE!</v>
      </c>
      <c r="AA42" t="e">
        <f>WEEKNUM(MB[[#This Row],[Fecha]],2)</f>
        <v>#VALUE!</v>
      </c>
      <c r="AB42" s="51" t="s">
        <v>171</v>
      </c>
      <c r="AC42" s="52" t="s">
        <v>68</v>
      </c>
      <c r="AD42" s="52" t="s">
        <v>79</v>
      </c>
      <c r="AE42" s="52">
        <v>9</v>
      </c>
      <c r="AF42" s="73">
        <v>0</v>
      </c>
    </row>
    <row r="43" spans="1:32" ht="15.6" x14ac:dyDescent="0.3">
      <c r="A43" s="35">
        <f>YEAR(InfoBorrego[[#This Row],[FECHA]])</f>
        <v>2021</v>
      </c>
      <c r="B43" s="35">
        <f>MONTH(InfoBorrego[[#This Row],[FECHA]])</f>
        <v>1</v>
      </c>
      <c r="C43" s="35">
        <f>WEEKNUM(InfoBorrego[[#This Row],[FECHA]],2)</f>
        <v>3</v>
      </c>
      <c r="D43" s="48">
        <v>44211</v>
      </c>
      <c r="E43" s="40" t="s">
        <v>42</v>
      </c>
      <c r="F43" s="41" t="s">
        <v>43</v>
      </c>
      <c r="G43" s="41">
        <v>877</v>
      </c>
      <c r="H43" s="41">
        <v>0</v>
      </c>
      <c r="I43" s="41">
        <v>25</v>
      </c>
      <c r="J43" s="41">
        <v>0</v>
      </c>
      <c r="K43" s="41">
        <v>-34203</v>
      </c>
      <c r="L43" s="41">
        <v>-59059.222000000002</v>
      </c>
      <c r="M43" s="43">
        <v>1</v>
      </c>
      <c r="N43" s="43">
        <v>0</v>
      </c>
      <c r="P43">
        <f>YEAR(NB[[#This Row],[Fecha]])</f>
        <v>2020</v>
      </c>
      <c r="Q43">
        <f>MONTH(NB[[#This Row],[Fecha]])</f>
        <v>9</v>
      </c>
      <c r="R43">
        <f>WEEKNUM(NB[[#This Row],[Fecha]],2)</f>
        <v>36</v>
      </c>
      <c r="S43" s="6">
        <v>44075</v>
      </c>
      <c r="T43" s="7" t="s">
        <v>69</v>
      </c>
      <c r="U43" s="7" t="s">
        <v>25</v>
      </c>
      <c r="V43" s="7">
        <v>11</v>
      </c>
      <c r="W43" s="7">
        <v>0</v>
      </c>
      <c r="Y43">
        <f>YEAR(MB[[#This Row],[Fecha]])</f>
        <v>2019</v>
      </c>
      <c r="Z43">
        <f>MONTH(MB[[#This Row],[Fecha]])</f>
        <v>3</v>
      </c>
      <c r="AA43">
        <f>WEEKNUM(MB[[#This Row],[Fecha]],2)</f>
        <v>13</v>
      </c>
      <c r="AB43" s="77">
        <v>43555</v>
      </c>
      <c r="AC43" s="75" t="s">
        <v>68</v>
      </c>
      <c r="AD43" s="75" t="s">
        <v>45</v>
      </c>
      <c r="AE43" s="75">
        <v>8</v>
      </c>
      <c r="AF43" s="76">
        <v>0</v>
      </c>
    </row>
    <row r="44" spans="1:32" ht="15.6" x14ac:dyDescent="0.3">
      <c r="A44" s="44">
        <f>YEAR(InfoBorrego[[#This Row],[FECHA]])</f>
        <v>2021</v>
      </c>
      <c r="B44" s="44">
        <f>MONTH(InfoBorrego[[#This Row],[FECHA]])</f>
        <v>1</v>
      </c>
      <c r="C44" s="44">
        <f>WEEKNUM(InfoBorrego[[#This Row],[FECHA]],2)</f>
        <v>5</v>
      </c>
      <c r="D44" s="49">
        <v>44223</v>
      </c>
      <c r="E44" s="38" t="s">
        <v>44</v>
      </c>
      <c r="F44" s="45" t="s">
        <v>25</v>
      </c>
      <c r="G44" s="45">
        <v>582</v>
      </c>
      <c r="H44" s="45">
        <v>0</v>
      </c>
      <c r="I44" s="45">
        <v>12</v>
      </c>
      <c r="J44" s="45">
        <v>12</v>
      </c>
      <c r="K44" s="45">
        <v>-16296</v>
      </c>
      <c r="L44" s="45">
        <v>0</v>
      </c>
      <c r="M44" s="46">
        <v>1</v>
      </c>
      <c r="N44" s="46"/>
      <c r="P44">
        <f>YEAR(NB[[#This Row],[Fecha]])</f>
        <v>2020</v>
      </c>
      <c r="Q44">
        <f>MONTH(NB[[#This Row],[Fecha]])</f>
        <v>11</v>
      </c>
      <c r="R44">
        <f>WEEKNUM(NB[[#This Row],[Fecha]],2)</f>
        <v>44</v>
      </c>
      <c r="S44" s="6">
        <v>44136</v>
      </c>
      <c r="T44" s="7" t="s">
        <v>69</v>
      </c>
      <c r="U44" s="7" t="s">
        <v>25</v>
      </c>
      <c r="V44" s="7">
        <v>62</v>
      </c>
      <c r="W44" s="7">
        <v>0</v>
      </c>
      <c r="Y44">
        <f>YEAR(MB[[#This Row],[Fecha]])</f>
        <v>2019</v>
      </c>
      <c r="Z44">
        <f>MONTH(MB[[#This Row],[Fecha]])</f>
        <v>3</v>
      </c>
      <c r="AA44">
        <f>WEEKNUM(MB[[#This Row],[Fecha]],2)</f>
        <v>13</v>
      </c>
      <c r="AB44" s="51">
        <v>43555</v>
      </c>
      <c r="AC44" s="52" t="s">
        <v>68</v>
      </c>
      <c r="AD44" s="52" t="s">
        <v>79</v>
      </c>
      <c r="AE44" s="52">
        <v>7</v>
      </c>
      <c r="AF44" s="73">
        <v>0</v>
      </c>
    </row>
    <row r="45" spans="1:32" ht="15.6" x14ac:dyDescent="0.3">
      <c r="P45">
        <f>YEAR(NB[[#This Row],[Fecha]])</f>
        <v>2020</v>
      </c>
      <c r="Q45">
        <f>MONTH(NB[[#This Row],[Fecha]])</f>
        <v>12</v>
      </c>
      <c r="R45">
        <f>WEEKNUM(NB[[#This Row],[Fecha]],2)</f>
        <v>49</v>
      </c>
      <c r="S45" s="6">
        <v>44166</v>
      </c>
      <c r="T45" s="7" t="s">
        <v>69</v>
      </c>
      <c r="U45" s="7" t="s">
        <v>45</v>
      </c>
      <c r="V45" s="7">
        <v>10</v>
      </c>
      <c r="W45" s="7">
        <v>0</v>
      </c>
      <c r="Y45">
        <f>YEAR(MB[[#This Row],[Fecha]])</f>
        <v>2019</v>
      </c>
      <c r="Z45">
        <f>MONTH(MB[[#This Row],[Fecha]])</f>
        <v>4</v>
      </c>
      <c r="AA45">
        <f>WEEKNUM(MB[[#This Row],[Fecha]],2)</f>
        <v>18</v>
      </c>
      <c r="AB45" s="77">
        <v>43584</v>
      </c>
      <c r="AC45" s="75" t="s">
        <v>68</v>
      </c>
      <c r="AD45" s="75" t="s">
        <v>45</v>
      </c>
      <c r="AE45" s="75">
        <v>2</v>
      </c>
      <c r="AF45" s="76">
        <v>0</v>
      </c>
    </row>
    <row r="46" spans="1:32" ht="15.6" x14ac:dyDescent="0.3">
      <c r="P46">
        <f>YEAR(NB[[#This Row],[Fecha]])</f>
        <v>2021</v>
      </c>
      <c r="Q46">
        <f>MONTH(NB[[#This Row],[Fecha]])</f>
        <v>1</v>
      </c>
      <c r="R46">
        <f>WEEKNUM(NB[[#This Row],[Fecha]],2)</f>
        <v>2</v>
      </c>
      <c r="S46" s="6">
        <v>44201</v>
      </c>
      <c r="T46" s="7" t="s">
        <v>68</v>
      </c>
      <c r="U46" s="7" t="s">
        <v>81</v>
      </c>
      <c r="V46" s="7">
        <v>37</v>
      </c>
      <c r="W46" s="7">
        <v>0</v>
      </c>
      <c r="Y46" t="e">
        <f>YEAR(MB[[#This Row],[Fecha]])</f>
        <v>#VALUE!</v>
      </c>
      <c r="Z46" t="e">
        <f>MONTH(MB[[#This Row],[Fecha]])</f>
        <v>#VALUE!</v>
      </c>
      <c r="AA46" t="e">
        <f>WEEKNUM(MB[[#This Row],[Fecha]],2)</f>
        <v>#VALUE!</v>
      </c>
      <c r="AB46" s="51" t="s">
        <v>172</v>
      </c>
      <c r="AC46" s="52" t="s">
        <v>68</v>
      </c>
      <c r="AD46" s="52" t="s">
        <v>79</v>
      </c>
      <c r="AE46" s="52">
        <v>5</v>
      </c>
      <c r="AF46" s="73">
        <v>0</v>
      </c>
    </row>
    <row r="47" spans="1:32" ht="15.6" x14ac:dyDescent="0.3">
      <c r="P47">
        <f>YEAR(NB[[#This Row],[Fecha]])</f>
        <v>2021</v>
      </c>
      <c r="Q47">
        <f>MONTH(NB[[#This Row],[Fecha]])</f>
        <v>1</v>
      </c>
      <c r="R47">
        <f>WEEKNUM(NB[[#This Row],[Fecha]],2)</f>
        <v>4</v>
      </c>
      <c r="S47" s="6">
        <v>44218</v>
      </c>
      <c r="T47" s="7" t="s">
        <v>69</v>
      </c>
      <c r="U47" s="7" t="s">
        <v>25</v>
      </c>
      <c r="V47" s="7">
        <v>12</v>
      </c>
      <c r="W47" s="7">
        <v>0</v>
      </c>
      <c r="Y47">
        <f>YEAR(MB[[#This Row],[Fecha]])</f>
        <v>2019</v>
      </c>
      <c r="Z47">
        <f>MONTH(MB[[#This Row],[Fecha]])</f>
        <v>5</v>
      </c>
      <c r="AA47">
        <f>WEEKNUM(MB[[#This Row],[Fecha]],2)</f>
        <v>22</v>
      </c>
      <c r="AB47" s="77">
        <v>43616</v>
      </c>
      <c r="AC47" s="75" t="s">
        <v>68</v>
      </c>
      <c r="AD47" s="75" t="s">
        <v>79</v>
      </c>
      <c r="AE47" s="75">
        <v>21</v>
      </c>
      <c r="AF47" s="76">
        <v>0</v>
      </c>
    </row>
    <row r="48" spans="1:32" ht="15.6" x14ac:dyDescent="0.3">
      <c r="Y48">
        <f>YEAR(MB[[#This Row],[Fecha]])</f>
        <v>2019</v>
      </c>
      <c r="Z48">
        <f>MONTH(MB[[#This Row],[Fecha]])</f>
        <v>5</v>
      </c>
      <c r="AA48">
        <f>WEEKNUM(MB[[#This Row],[Fecha]],2)</f>
        <v>21</v>
      </c>
      <c r="AB48" s="51">
        <v>43605</v>
      </c>
      <c r="AC48" s="52" t="s">
        <v>68</v>
      </c>
      <c r="AD48" s="52" t="s">
        <v>45</v>
      </c>
      <c r="AE48" s="52">
        <v>4</v>
      </c>
      <c r="AF48" s="73">
        <v>0</v>
      </c>
    </row>
    <row r="49" spans="25:32" ht="15.6" x14ac:dyDescent="0.3">
      <c r="Y49">
        <f>YEAR(MB[[#This Row],[Fecha]])</f>
        <v>2019</v>
      </c>
      <c r="Z49">
        <f>MONTH(MB[[#This Row],[Fecha]])</f>
        <v>5</v>
      </c>
      <c r="AA49">
        <f>WEEKNUM(MB[[#This Row],[Fecha]],2)</f>
        <v>21</v>
      </c>
      <c r="AB49" s="77">
        <v>43605</v>
      </c>
      <c r="AC49" s="75" t="s">
        <v>68</v>
      </c>
      <c r="AD49" s="75" t="s">
        <v>43</v>
      </c>
      <c r="AE49" s="75">
        <v>2</v>
      </c>
      <c r="AF49" s="76">
        <v>0</v>
      </c>
    </row>
    <row r="50" spans="25:32" ht="15.6" x14ac:dyDescent="0.3">
      <c r="Y50" t="e">
        <f>YEAR(MB[[#This Row],[Fecha]])</f>
        <v>#VALUE!</v>
      </c>
      <c r="Z50" t="e">
        <f>MONTH(MB[[#This Row],[Fecha]])</f>
        <v>#VALUE!</v>
      </c>
      <c r="AA50" t="e">
        <f>WEEKNUM(MB[[#This Row],[Fecha]],2)</f>
        <v>#VALUE!</v>
      </c>
      <c r="AB50" s="51" t="s">
        <v>173</v>
      </c>
      <c r="AC50" s="52" t="s">
        <v>68</v>
      </c>
      <c r="AD50" s="52" t="s">
        <v>45</v>
      </c>
      <c r="AE50" s="52">
        <v>16</v>
      </c>
      <c r="AF50" s="73">
        <v>0</v>
      </c>
    </row>
    <row r="51" spans="25:32" ht="15.6" x14ac:dyDescent="0.3">
      <c r="Y51">
        <f>YEAR(MB[[#This Row],[Fecha]])</f>
        <v>2019</v>
      </c>
      <c r="Z51">
        <f>MONTH(MB[[#This Row],[Fecha]])</f>
        <v>7</v>
      </c>
      <c r="AA51">
        <f>WEEKNUM(MB[[#This Row],[Fecha]],2)</f>
        <v>31</v>
      </c>
      <c r="AB51" s="77">
        <v>43677</v>
      </c>
      <c r="AC51" s="75" t="s">
        <v>68</v>
      </c>
      <c r="AD51" s="75" t="s">
        <v>79</v>
      </c>
      <c r="AE51" s="75">
        <v>44</v>
      </c>
      <c r="AF51" s="76">
        <v>0</v>
      </c>
    </row>
    <row r="52" spans="25:32" ht="15.6" x14ac:dyDescent="0.3">
      <c r="Y52">
        <f>YEAR(MB[[#This Row],[Fecha]])</f>
        <v>2019</v>
      </c>
      <c r="Z52">
        <f>MONTH(MB[[#This Row],[Fecha]])</f>
        <v>7</v>
      </c>
      <c r="AA52">
        <f>WEEKNUM(MB[[#This Row],[Fecha]],2)</f>
        <v>30</v>
      </c>
      <c r="AB52" s="51">
        <v>43668</v>
      </c>
      <c r="AC52" s="52" t="s">
        <v>68</v>
      </c>
      <c r="AD52" s="52" t="s">
        <v>45</v>
      </c>
      <c r="AE52" s="52">
        <v>3</v>
      </c>
      <c r="AF52" s="73">
        <v>0</v>
      </c>
    </row>
    <row r="53" spans="25:32" ht="15.6" x14ac:dyDescent="0.3">
      <c r="Y53">
        <f>YEAR(MB[[#This Row],[Fecha]])</f>
        <v>2019</v>
      </c>
      <c r="Z53">
        <f>MONTH(MB[[#This Row],[Fecha]])</f>
        <v>8</v>
      </c>
      <c r="AA53">
        <f>WEEKNUM(MB[[#This Row],[Fecha]],2)</f>
        <v>35</v>
      </c>
      <c r="AB53" s="77">
        <v>43708</v>
      </c>
      <c r="AC53" s="75" t="s">
        <v>68</v>
      </c>
      <c r="AD53" s="75" t="s">
        <v>79</v>
      </c>
      <c r="AE53" s="75">
        <v>21</v>
      </c>
      <c r="AF53" s="76">
        <v>0</v>
      </c>
    </row>
    <row r="54" spans="25:32" ht="15.6" x14ac:dyDescent="0.3">
      <c r="Y54">
        <f>YEAR(MB[[#This Row],[Fecha]])</f>
        <v>2019</v>
      </c>
      <c r="Z54">
        <f>MONTH(MB[[#This Row],[Fecha]])</f>
        <v>8</v>
      </c>
      <c r="AA54">
        <f>WEEKNUM(MB[[#This Row],[Fecha]],2)</f>
        <v>35</v>
      </c>
      <c r="AB54" s="72">
        <v>43704</v>
      </c>
      <c r="AC54" s="52" t="s">
        <v>68</v>
      </c>
      <c r="AD54" s="52" t="s">
        <v>45</v>
      </c>
      <c r="AE54" s="52">
        <v>7</v>
      </c>
      <c r="AF54" s="73">
        <v>0</v>
      </c>
    </row>
    <row r="55" spans="25:32" ht="15.6" x14ac:dyDescent="0.3">
      <c r="Y55">
        <f>YEAR(MB[[#This Row],[Fecha]])</f>
        <v>2019</v>
      </c>
      <c r="Z55">
        <f>MONTH(MB[[#This Row],[Fecha]])</f>
        <v>9</v>
      </c>
      <c r="AA55">
        <f>WEEKNUM(MB[[#This Row],[Fecha]],2)</f>
        <v>39</v>
      </c>
      <c r="AB55" s="74">
        <v>43731</v>
      </c>
      <c r="AC55" s="75" t="s">
        <v>68</v>
      </c>
      <c r="AD55" s="75" t="s">
        <v>45</v>
      </c>
      <c r="AE55" s="75">
        <v>2</v>
      </c>
      <c r="AF55" s="76">
        <v>0</v>
      </c>
    </row>
    <row r="56" spans="25:32" ht="15.6" x14ac:dyDescent="0.3">
      <c r="Y56" t="e">
        <f>YEAR(MB[[#This Row],[Fecha]])</f>
        <v>#VALUE!</v>
      </c>
      <c r="Z56" t="e">
        <f>MONTH(MB[[#This Row],[Fecha]])</f>
        <v>#VALUE!</v>
      </c>
      <c r="AA56" t="e">
        <f>WEEKNUM(MB[[#This Row],[Fecha]],2)</f>
        <v>#VALUE!</v>
      </c>
      <c r="AB56" s="51" t="s">
        <v>174</v>
      </c>
      <c r="AC56" s="52" t="s">
        <v>68</v>
      </c>
      <c r="AD56" s="52" t="s">
        <v>79</v>
      </c>
      <c r="AE56" s="52">
        <v>6</v>
      </c>
      <c r="AF56" s="73">
        <v>0</v>
      </c>
    </row>
    <row r="57" spans="25:32" ht="15.6" x14ac:dyDescent="0.3">
      <c r="Y57">
        <f>YEAR(MB[[#This Row],[Fecha]])</f>
        <v>2019</v>
      </c>
      <c r="Z57">
        <f>MONTH(MB[[#This Row],[Fecha]])</f>
        <v>10</v>
      </c>
      <c r="AA57">
        <f>WEEKNUM(MB[[#This Row],[Fecha]],2)</f>
        <v>44</v>
      </c>
      <c r="AB57" s="74">
        <v>43769</v>
      </c>
      <c r="AC57" s="75" t="s">
        <v>68</v>
      </c>
      <c r="AD57" s="75" t="s">
        <v>45</v>
      </c>
      <c r="AE57" s="75">
        <v>10</v>
      </c>
      <c r="AF57" s="76">
        <v>0</v>
      </c>
    </row>
    <row r="58" spans="25:32" ht="15.6" x14ac:dyDescent="0.3">
      <c r="Y58" t="e">
        <f>YEAR(MB[[#This Row],[Fecha]])</f>
        <v>#VALUE!</v>
      </c>
      <c r="Z58" t="e">
        <f>MONTH(MB[[#This Row],[Fecha]])</f>
        <v>#VALUE!</v>
      </c>
      <c r="AA58" t="e">
        <f>WEEKNUM(MB[[#This Row],[Fecha]],2)</f>
        <v>#VALUE!</v>
      </c>
      <c r="AB58" s="72" t="s">
        <v>175</v>
      </c>
      <c r="AC58" s="52" t="s">
        <v>68</v>
      </c>
      <c r="AD58" s="52" t="s">
        <v>45</v>
      </c>
      <c r="AE58" s="52">
        <v>16</v>
      </c>
      <c r="AF58" s="73">
        <v>0</v>
      </c>
    </row>
    <row r="59" spans="25:32" ht="15.6" x14ac:dyDescent="0.3">
      <c r="Y59" t="e">
        <f>YEAR(MB[[#This Row],[Fecha]])</f>
        <v>#VALUE!</v>
      </c>
      <c r="Z59" t="e">
        <f>MONTH(MB[[#This Row],[Fecha]])</f>
        <v>#VALUE!</v>
      </c>
      <c r="AA59" t="e">
        <f>WEEKNUM(MB[[#This Row],[Fecha]],2)</f>
        <v>#VALUE!</v>
      </c>
      <c r="AB59" s="74" t="s">
        <v>175</v>
      </c>
      <c r="AC59" s="75" t="s">
        <v>68</v>
      </c>
      <c r="AD59" s="75" t="s">
        <v>79</v>
      </c>
      <c r="AE59" s="75">
        <v>20</v>
      </c>
      <c r="AF59" s="76">
        <v>0</v>
      </c>
    </row>
    <row r="60" spans="25:32" ht="15.6" x14ac:dyDescent="0.3">
      <c r="Y60">
        <f>YEAR(MB[[#This Row],[Fecha]])</f>
        <v>2019</v>
      </c>
      <c r="Z60">
        <f>MONTH(MB[[#This Row],[Fecha]])</f>
        <v>12</v>
      </c>
      <c r="AA60">
        <f>WEEKNUM(MB[[#This Row],[Fecha]],2)</f>
        <v>53</v>
      </c>
      <c r="AB60" s="72">
        <v>43830</v>
      </c>
      <c r="AC60" s="52" t="s">
        <v>68</v>
      </c>
      <c r="AD60" s="52" t="s">
        <v>79</v>
      </c>
      <c r="AE60" s="52">
        <v>11</v>
      </c>
      <c r="AF60" s="73">
        <v>0</v>
      </c>
    </row>
    <row r="61" spans="25:32" ht="15.6" x14ac:dyDescent="0.3">
      <c r="Y61">
        <f>YEAR(MB[[#This Row],[Fecha]])</f>
        <v>2019</v>
      </c>
      <c r="Z61">
        <f>MONTH(MB[[#This Row],[Fecha]])</f>
        <v>12</v>
      </c>
      <c r="AA61">
        <f>WEEKNUM(MB[[#This Row],[Fecha]],2)</f>
        <v>53</v>
      </c>
      <c r="AB61" s="74">
        <v>43830</v>
      </c>
      <c r="AC61" s="75" t="s">
        <v>68</v>
      </c>
      <c r="AD61" s="75" t="s">
        <v>45</v>
      </c>
      <c r="AE61" s="75">
        <v>24</v>
      </c>
      <c r="AF61" s="76">
        <v>0</v>
      </c>
    </row>
    <row r="62" spans="25:32" ht="15.6" x14ac:dyDescent="0.3">
      <c r="Y62">
        <f>YEAR(MB[[#This Row],[Fecha]])</f>
        <v>2020</v>
      </c>
      <c r="Z62">
        <f>MONTH(MB[[#This Row],[Fecha]])</f>
        <v>1</v>
      </c>
      <c r="AA62">
        <f>WEEKNUM(MB[[#This Row],[Fecha]],2)</f>
        <v>5</v>
      </c>
      <c r="AB62" s="51">
        <v>43861</v>
      </c>
      <c r="AC62" s="52" t="s">
        <v>68</v>
      </c>
      <c r="AD62" s="52" t="s">
        <v>79</v>
      </c>
      <c r="AE62" s="52">
        <v>6</v>
      </c>
      <c r="AF62" s="73">
        <v>0</v>
      </c>
    </row>
    <row r="63" spans="25:32" ht="15.6" x14ac:dyDescent="0.3">
      <c r="Y63">
        <f>YEAR(MB[[#This Row],[Fecha]])</f>
        <v>2020</v>
      </c>
      <c r="Z63">
        <f>MONTH(MB[[#This Row],[Fecha]])</f>
        <v>1</v>
      </c>
      <c r="AA63">
        <f>WEEKNUM(MB[[#This Row],[Fecha]],2)</f>
        <v>5</v>
      </c>
      <c r="AB63" s="77">
        <v>43861</v>
      </c>
      <c r="AC63" s="75" t="s">
        <v>68</v>
      </c>
      <c r="AD63" s="75" t="s">
        <v>43</v>
      </c>
      <c r="AE63" s="75">
        <v>2</v>
      </c>
      <c r="AF63" s="76">
        <v>0</v>
      </c>
    </row>
    <row r="64" spans="25:32" ht="15.6" x14ac:dyDescent="0.3">
      <c r="Y64">
        <f>YEAR(MB[[#This Row],[Fecha]])</f>
        <v>2020</v>
      </c>
      <c r="Z64">
        <f>MONTH(MB[[#This Row],[Fecha]])</f>
        <v>1</v>
      </c>
      <c r="AA64">
        <f>WEEKNUM(MB[[#This Row],[Fecha]],2)</f>
        <v>5</v>
      </c>
      <c r="AB64" s="51">
        <v>43861</v>
      </c>
      <c r="AC64" s="52" t="s">
        <v>68</v>
      </c>
      <c r="AD64" s="52" t="s">
        <v>45</v>
      </c>
      <c r="AE64" s="52">
        <v>20</v>
      </c>
      <c r="AF64" s="73"/>
    </row>
    <row r="65" spans="25:32" ht="15.6" x14ac:dyDescent="0.3">
      <c r="Y65" t="e">
        <f>YEAR(MB[[#This Row],[Fecha]])</f>
        <v>#VALUE!</v>
      </c>
      <c r="Z65" t="e">
        <f>MONTH(MB[[#This Row],[Fecha]])</f>
        <v>#VALUE!</v>
      </c>
      <c r="AA65" t="e">
        <f>WEEKNUM(MB[[#This Row],[Fecha]],2)</f>
        <v>#VALUE!</v>
      </c>
      <c r="AB65" s="77" t="s">
        <v>176</v>
      </c>
      <c r="AC65" s="75" t="s">
        <v>68</v>
      </c>
      <c r="AD65" s="75" t="s">
        <v>79</v>
      </c>
      <c r="AE65" s="75">
        <v>33</v>
      </c>
      <c r="AF65" s="76">
        <v>0</v>
      </c>
    </row>
    <row r="66" spans="25:32" ht="15.6" x14ac:dyDescent="0.3">
      <c r="Y66">
        <f>YEAR(MB[[#This Row],[Fecha]])</f>
        <v>2020</v>
      </c>
      <c r="Z66">
        <f>MONTH(MB[[#This Row],[Fecha]])</f>
        <v>3</v>
      </c>
      <c r="AA66">
        <f>WEEKNUM(MB[[#This Row],[Fecha]],2)</f>
        <v>14</v>
      </c>
      <c r="AB66" s="51">
        <v>43921</v>
      </c>
      <c r="AC66" s="52" t="s">
        <v>68</v>
      </c>
      <c r="AD66" s="52" t="s">
        <v>79</v>
      </c>
      <c r="AE66" s="52">
        <v>75</v>
      </c>
      <c r="AF66" s="73">
        <v>0</v>
      </c>
    </row>
    <row r="67" spans="25:32" ht="15.6" x14ac:dyDescent="0.3">
      <c r="Y67">
        <f>YEAR(MB[[#This Row],[Fecha]])</f>
        <v>2020</v>
      </c>
      <c r="Z67">
        <f>MONTH(MB[[#This Row],[Fecha]])</f>
        <v>3</v>
      </c>
      <c r="AA67">
        <f>WEEKNUM(MB[[#This Row],[Fecha]],2)</f>
        <v>14</v>
      </c>
      <c r="AB67" s="77">
        <v>43921</v>
      </c>
      <c r="AC67" s="75" t="s">
        <v>68</v>
      </c>
      <c r="AD67" s="75" t="s">
        <v>45</v>
      </c>
      <c r="AE67" s="75">
        <v>4</v>
      </c>
      <c r="AF67" s="76">
        <v>0</v>
      </c>
    </row>
    <row r="68" spans="25:32" ht="15.6" x14ac:dyDescent="0.3">
      <c r="Y68" t="e">
        <f>YEAR(MB[[#This Row],[Fecha]])</f>
        <v>#VALUE!</v>
      </c>
      <c r="Z68" t="e">
        <f>MONTH(MB[[#This Row],[Fecha]])</f>
        <v>#VALUE!</v>
      </c>
      <c r="AA68" t="e">
        <f>WEEKNUM(MB[[#This Row],[Fecha]],2)</f>
        <v>#VALUE!</v>
      </c>
      <c r="AB68" s="51" t="s">
        <v>177</v>
      </c>
      <c r="AC68" s="52" t="s">
        <v>68</v>
      </c>
      <c r="AD68" s="52" t="s">
        <v>79</v>
      </c>
      <c r="AE68" s="52">
        <v>29</v>
      </c>
      <c r="AF68" s="73">
        <v>0</v>
      </c>
    </row>
    <row r="69" spans="25:32" ht="15.6" x14ac:dyDescent="0.3">
      <c r="Y69">
        <f>YEAR(MB[[#This Row],[Fecha]])</f>
        <v>2020</v>
      </c>
      <c r="Z69">
        <f>MONTH(MB[[#This Row],[Fecha]])</f>
        <v>5</v>
      </c>
      <c r="AA69">
        <f>WEEKNUM(MB[[#This Row],[Fecha]],2)</f>
        <v>21</v>
      </c>
      <c r="AB69" s="77">
        <v>43973</v>
      </c>
      <c r="AC69" s="75" t="s">
        <v>68</v>
      </c>
      <c r="AD69" s="75" t="s">
        <v>79</v>
      </c>
      <c r="AE69" s="75">
        <v>209</v>
      </c>
      <c r="AF69" s="76">
        <v>0</v>
      </c>
    </row>
    <row r="70" spans="25:32" ht="15.6" x14ac:dyDescent="0.3">
      <c r="Y70">
        <f>YEAR(MB[[#This Row],[Fecha]])</f>
        <v>2020</v>
      </c>
      <c r="Z70">
        <f>MONTH(MB[[#This Row],[Fecha]])</f>
        <v>5</v>
      </c>
      <c r="AA70">
        <f>WEEKNUM(MB[[#This Row],[Fecha]],2)</f>
        <v>21</v>
      </c>
      <c r="AB70" s="51">
        <v>43973</v>
      </c>
      <c r="AC70" s="52" t="s">
        <v>68</v>
      </c>
      <c r="AD70" s="52" t="s">
        <v>45</v>
      </c>
      <c r="AE70" s="52">
        <v>1</v>
      </c>
      <c r="AF70" s="73">
        <v>0</v>
      </c>
    </row>
    <row r="71" spans="25:32" ht="15.6" x14ac:dyDescent="0.3">
      <c r="Y71" t="e">
        <f>YEAR(MB[[#This Row],[Fecha]])</f>
        <v>#VALUE!</v>
      </c>
      <c r="Z71" t="e">
        <f>MONTH(MB[[#This Row],[Fecha]])</f>
        <v>#VALUE!</v>
      </c>
      <c r="AA71" t="e">
        <f>WEEKNUM(MB[[#This Row],[Fecha]],2)</f>
        <v>#VALUE!</v>
      </c>
      <c r="AB71" s="74" t="s">
        <v>178</v>
      </c>
      <c r="AC71" s="75" t="s">
        <v>68</v>
      </c>
      <c r="AD71" s="75" t="s">
        <v>79</v>
      </c>
      <c r="AE71" s="75">
        <v>17</v>
      </c>
      <c r="AF71" s="76">
        <v>0</v>
      </c>
    </row>
    <row r="72" spans="25:32" ht="15.6" x14ac:dyDescent="0.3">
      <c r="Y72" t="e">
        <f>YEAR(MB[[#This Row],[Fecha]])</f>
        <v>#VALUE!</v>
      </c>
      <c r="Z72" t="e">
        <f>MONTH(MB[[#This Row],[Fecha]])</f>
        <v>#VALUE!</v>
      </c>
      <c r="AA72" t="e">
        <f>WEEKNUM(MB[[#This Row],[Fecha]],2)</f>
        <v>#VALUE!</v>
      </c>
      <c r="AB72" s="72" t="s">
        <v>178</v>
      </c>
      <c r="AC72" s="52" t="s">
        <v>68</v>
      </c>
      <c r="AD72" s="52" t="s">
        <v>43</v>
      </c>
      <c r="AE72" s="52">
        <v>5</v>
      </c>
      <c r="AF72" s="73">
        <v>0</v>
      </c>
    </row>
    <row r="73" spans="25:32" ht="15.6" x14ac:dyDescent="0.3">
      <c r="Y73" t="e">
        <f>YEAR(MB[[#This Row],[Fecha]])</f>
        <v>#VALUE!</v>
      </c>
      <c r="Z73" t="e">
        <f>MONTH(MB[[#This Row],[Fecha]])</f>
        <v>#VALUE!</v>
      </c>
      <c r="AA73" t="e">
        <f>WEEKNUM(MB[[#This Row],[Fecha]],2)</f>
        <v>#VALUE!</v>
      </c>
      <c r="AB73" s="74" t="s">
        <v>178</v>
      </c>
      <c r="AC73" s="75" t="s">
        <v>68</v>
      </c>
      <c r="AD73" s="75" t="s">
        <v>45</v>
      </c>
      <c r="AE73" s="75">
        <v>1</v>
      </c>
      <c r="AF73" s="76">
        <v>0</v>
      </c>
    </row>
    <row r="74" spans="25:32" ht="15.6" x14ac:dyDescent="0.3">
      <c r="Y74">
        <f>YEAR(MB[[#This Row],[Fecha]])</f>
        <v>2020</v>
      </c>
      <c r="Z74">
        <f>MONTH(MB[[#This Row],[Fecha]])</f>
        <v>7</v>
      </c>
      <c r="AA74">
        <f>WEEKNUM(MB[[#This Row],[Fecha]],2)</f>
        <v>31</v>
      </c>
      <c r="AB74" s="72">
        <v>44043</v>
      </c>
      <c r="AC74" s="52" t="s">
        <v>68</v>
      </c>
      <c r="AD74" s="52" t="s">
        <v>79</v>
      </c>
      <c r="AE74" s="52">
        <v>11</v>
      </c>
      <c r="AF74" s="73">
        <v>0</v>
      </c>
    </row>
    <row r="75" spans="25:32" ht="15.6" x14ac:dyDescent="0.3">
      <c r="Y75">
        <f>YEAR(MB[[#This Row],[Fecha]])</f>
        <v>2020</v>
      </c>
      <c r="Z75">
        <f>MONTH(MB[[#This Row],[Fecha]])</f>
        <v>7</v>
      </c>
      <c r="AA75">
        <f>WEEKNUM(MB[[#This Row],[Fecha]],2)</f>
        <v>31</v>
      </c>
      <c r="AB75" s="74">
        <v>44043</v>
      </c>
      <c r="AC75" s="75" t="s">
        <v>68</v>
      </c>
      <c r="AD75" s="75" t="s">
        <v>43</v>
      </c>
      <c r="AE75" s="75">
        <v>1</v>
      </c>
      <c r="AF75" s="76">
        <v>0</v>
      </c>
    </row>
    <row r="76" spans="25:32" ht="15.6" x14ac:dyDescent="0.3">
      <c r="Y76">
        <f>YEAR(MB[[#This Row],[Fecha]])</f>
        <v>2020</v>
      </c>
      <c r="Z76">
        <f>MONTH(MB[[#This Row],[Fecha]])</f>
        <v>7</v>
      </c>
      <c r="AA76">
        <f>WEEKNUM(MB[[#This Row],[Fecha]],2)</f>
        <v>31</v>
      </c>
      <c r="AB76" s="72">
        <v>44043</v>
      </c>
      <c r="AC76" s="52" t="s">
        <v>68</v>
      </c>
      <c r="AD76" s="52" t="s">
        <v>45</v>
      </c>
      <c r="AE76" s="52">
        <v>7</v>
      </c>
      <c r="AF76" s="73">
        <v>0</v>
      </c>
    </row>
    <row r="77" spans="25:32" ht="15.6" x14ac:dyDescent="0.3">
      <c r="Y77">
        <f>YEAR(MB[[#This Row],[Fecha]])</f>
        <v>2020</v>
      </c>
      <c r="Z77">
        <f>MONTH(MB[[#This Row],[Fecha]])</f>
        <v>8</v>
      </c>
      <c r="AA77">
        <f>WEEKNUM(MB[[#This Row],[Fecha]],2)</f>
        <v>36</v>
      </c>
      <c r="AB77" s="74">
        <v>44074</v>
      </c>
      <c r="AC77" s="75" t="s">
        <v>68</v>
      </c>
      <c r="AD77" s="75" t="s">
        <v>79</v>
      </c>
      <c r="AE77" s="75">
        <v>4</v>
      </c>
      <c r="AF77" s="76">
        <v>0</v>
      </c>
    </row>
    <row r="78" spans="25:32" ht="15.6" x14ac:dyDescent="0.3">
      <c r="Y78">
        <f>YEAR(MB[[#This Row],[Fecha]])</f>
        <v>2020</v>
      </c>
      <c r="Z78">
        <f>MONTH(MB[[#This Row],[Fecha]])</f>
        <v>8</v>
      </c>
      <c r="AA78">
        <f>WEEKNUM(MB[[#This Row],[Fecha]],2)</f>
        <v>36</v>
      </c>
      <c r="AB78" s="72">
        <v>44074</v>
      </c>
      <c r="AC78" s="52" t="s">
        <v>68</v>
      </c>
      <c r="AD78" s="52" t="s">
        <v>43</v>
      </c>
      <c r="AE78" s="52">
        <v>16</v>
      </c>
      <c r="AF78" s="73">
        <v>0</v>
      </c>
    </row>
    <row r="79" spans="25:32" ht="15.6" x14ac:dyDescent="0.3">
      <c r="Y79">
        <f>YEAR(MB[[#This Row],[Fecha]])</f>
        <v>2020</v>
      </c>
      <c r="Z79">
        <f>MONTH(MB[[#This Row],[Fecha]])</f>
        <v>8</v>
      </c>
      <c r="AA79">
        <f>WEEKNUM(MB[[#This Row],[Fecha]],2)</f>
        <v>36</v>
      </c>
      <c r="AB79" s="74">
        <v>44074</v>
      </c>
      <c r="AC79" s="75" t="s">
        <v>68</v>
      </c>
      <c r="AD79" s="75" t="s">
        <v>45</v>
      </c>
      <c r="AE79" s="75">
        <v>14</v>
      </c>
      <c r="AF79" s="76">
        <v>0</v>
      </c>
    </row>
    <row r="80" spans="25:32" ht="15.6" x14ac:dyDescent="0.3">
      <c r="Y80" t="e">
        <f>YEAR(MB[[#This Row],[Fecha]])</f>
        <v>#VALUE!</v>
      </c>
      <c r="Z80" t="e">
        <f>MONTH(MB[[#This Row],[Fecha]])</f>
        <v>#VALUE!</v>
      </c>
      <c r="AA80" t="e">
        <f>WEEKNUM(MB[[#This Row],[Fecha]],2)</f>
        <v>#VALUE!</v>
      </c>
      <c r="AB80" s="72" t="s">
        <v>179</v>
      </c>
      <c r="AC80" s="52" t="s">
        <v>68</v>
      </c>
      <c r="AD80" s="52" t="s">
        <v>79</v>
      </c>
      <c r="AE80" s="52">
        <v>16</v>
      </c>
      <c r="AF80" s="73">
        <v>0</v>
      </c>
    </row>
    <row r="81" spans="25:32" ht="15.6" x14ac:dyDescent="0.3">
      <c r="Y81" t="e">
        <f>YEAR(MB[[#This Row],[Fecha]])</f>
        <v>#VALUE!</v>
      </c>
      <c r="Z81" t="e">
        <f>MONTH(MB[[#This Row],[Fecha]])</f>
        <v>#VALUE!</v>
      </c>
      <c r="AA81" t="e">
        <f>WEEKNUM(MB[[#This Row],[Fecha]],2)</f>
        <v>#VALUE!</v>
      </c>
      <c r="AB81" s="74" t="s">
        <v>179</v>
      </c>
      <c r="AC81" s="75" t="s">
        <v>68</v>
      </c>
      <c r="AD81" s="75" t="s">
        <v>45</v>
      </c>
      <c r="AE81" s="75">
        <v>8</v>
      </c>
      <c r="AF81" s="76">
        <v>0</v>
      </c>
    </row>
    <row r="82" spans="25:32" ht="15.6" x14ac:dyDescent="0.3">
      <c r="Y82">
        <f>YEAR(MB[[#This Row],[Fecha]])</f>
        <v>2020</v>
      </c>
      <c r="Z82">
        <f>MONTH(MB[[#This Row],[Fecha]])</f>
        <v>10</v>
      </c>
      <c r="AA82">
        <f>WEEKNUM(MB[[#This Row],[Fecha]],2)</f>
        <v>44</v>
      </c>
      <c r="AB82" s="72">
        <v>44135</v>
      </c>
      <c r="AC82" s="52" t="s">
        <v>68</v>
      </c>
      <c r="AD82" s="52" t="s">
        <v>45</v>
      </c>
      <c r="AE82" s="52">
        <v>3</v>
      </c>
      <c r="AF82" s="73">
        <v>0</v>
      </c>
    </row>
    <row r="83" spans="25:32" ht="15.6" x14ac:dyDescent="0.3">
      <c r="Y83">
        <f>YEAR(MB[[#This Row],[Fecha]])</f>
        <v>2020</v>
      </c>
      <c r="Z83">
        <f>MONTH(MB[[#This Row],[Fecha]])</f>
        <v>10</v>
      </c>
      <c r="AA83">
        <f>WEEKNUM(MB[[#This Row],[Fecha]],2)</f>
        <v>44</v>
      </c>
      <c r="AB83" s="74">
        <v>44135</v>
      </c>
      <c r="AC83" s="75" t="s">
        <v>68</v>
      </c>
      <c r="AD83" s="75" t="s">
        <v>80</v>
      </c>
      <c r="AE83" s="75">
        <v>5</v>
      </c>
      <c r="AF83" s="76">
        <v>0</v>
      </c>
    </row>
    <row r="84" spans="25:32" ht="15.6" x14ac:dyDescent="0.3">
      <c r="Y84" t="e">
        <f>YEAR(MB[[#This Row],[Fecha]])</f>
        <v>#VALUE!</v>
      </c>
      <c r="Z84" t="e">
        <f>MONTH(MB[[#This Row],[Fecha]])</f>
        <v>#VALUE!</v>
      </c>
      <c r="AA84" t="e">
        <f>WEEKNUM(MB[[#This Row],[Fecha]],2)</f>
        <v>#VALUE!</v>
      </c>
      <c r="AB84" s="72" t="s">
        <v>180</v>
      </c>
      <c r="AC84" s="52" t="s">
        <v>68</v>
      </c>
      <c r="AD84" s="52" t="s">
        <v>45</v>
      </c>
      <c r="AE84" s="52">
        <v>12</v>
      </c>
      <c r="AF84" s="73">
        <v>0</v>
      </c>
    </row>
    <row r="85" spans="25:32" ht="15.6" x14ac:dyDescent="0.3">
      <c r="Y85" t="e">
        <f>YEAR(MB[[#This Row],[Fecha]])</f>
        <v>#VALUE!</v>
      </c>
      <c r="Z85" t="e">
        <f>MONTH(MB[[#This Row],[Fecha]])</f>
        <v>#VALUE!</v>
      </c>
      <c r="AA85" t="e">
        <f>WEEKNUM(MB[[#This Row],[Fecha]],2)</f>
        <v>#VALUE!</v>
      </c>
      <c r="AB85" s="74" t="s">
        <v>180</v>
      </c>
      <c r="AC85" s="75" t="s">
        <v>68</v>
      </c>
      <c r="AD85" s="75" t="s">
        <v>80</v>
      </c>
      <c r="AE85" s="75">
        <v>24</v>
      </c>
      <c r="AF85" s="76">
        <v>0</v>
      </c>
    </row>
    <row r="86" spans="25:32" ht="15.6" x14ac:dyDescent="0.3">
      <c r="Y86">
        <f>YEAR(MB[[#This Row],[Fecha]])</f>
        <v>2020</v>
      </c>
      <c r="Z86">
        <f>MONTH(MB[[#This Row],[Fecha]])</f>
        <v>12</v>
      </c>
      <c r="AA86">
        <f>WEEKNUM(MB[[#This Row],[Fecha]],2)</f>
        <v>53</v>
      </c>
      <c r="AB86" s="72">
        <v>44196</v>
      </c>
      <c r="AC86" s="52" t="s">
        <v>68</v>
      </c>
      <c r="AD86" s="52" t="s">
        <v>43</v>
      </c>
      <c r="AE86" s="52">
        <v>2</v>
      </c>
      <c r="AF86" s="73">
        <v>0</v>
      </c>
    </row>
    <row r="87" spans="25:32" ht="15.6" x14ac:dyDescent="0.3">
      <c r="Y87">
        <f>YEAR(MB[[#This Row],[Fecha]])</f>
        <v>2020</v>
      </c>
      <c r="Z87">
        <f>MONTH(MB[[#This Row],[Fecha]])</f>
        <v>12</v>
      </c>
      <c r="AA87">
        <f>WEEKNUM(MB[[#This Row],[Fecha]],2)</f>
        <v>53</v>
      </c>
      <c r="AB87" s="74">
        <v>44196</v>
      </c>
      <c r="AC87" s="75" t="s">
        <v>68</v>
      </c>
      <c r="AD87" s="75" t="s">
        <v>181</v>
      </c>
      <c r="AE87" s="75">
        <v>3</v>
      </c>
      <c r="AF87" s="76">
        <v>0</v>
      </c>
    </row>
    <row r="88" spans="25:32" ht="15.6" x14ac:dyDescent="0.3">
      <c r="Y88">
        <f>YEAR(MB[[#This Row],[Fecha]])</f>
        <v>2021</v>
      </c>
      <c r="Z88">
        <f>MONTH(MB[[#This Row],[Fecha]])</f>
        <v>1</v>
      </c>
      <c r="AA88">
        <f>WEEKNUM(MB[[#This Row],[Fecha]],2)</f>
        <v>5</v>
      </c>
      <c r="AB88" s="51">
        <v>44227</v>
      </c>
      <c r="AC88" s="52" t="s">
        <v>68</v>
      </c>
      <c r="AD88" s="52" t="s">
        <v>181</v>
      </c>
      <c r="AE88" s="52">
        <v>7</v>
      </c>
      <c r="AF88" s="73">
        <v>0</v>
      </c>
    </row>
    <row r="89" spans="25:32" ht="15.6" x14ac:dyDescent="0.3">
      <c r="Y89">
        <f>YEAR(MB[[#This Row],[Fecha]])</f>
        <v>1900</v>
      </c>
      <c r="Z89">
        <f>MONTH(MB[[#This Row],[Fecha]])</f>
        <v>1</v>
      </c>
      <c r="AA89">
        <f>WEEKNUM(MB[[#This Row],[Fecha]],2)</f>
        <v>1</v>
      </c>
      <c r="AB89" s="7"/>
      <c r="AC89" s="7"/>
      <c r="AD89" s="7"/>
      <c r="AE89" s="7"/>
      <c r="AF89" s="7"/>
    </row>
    <row r="90" spans="25:32" ht="15.6" x14ac:dyDescent="0.3">
      <c r="Y90">
        <f>YEAR(MB[[#This Row],[Fecha]])</f>
        <v>1900</v>
      </c>
      <c r="Z90">
        <f>MONTH(MB[[#This Row],[Fecha]])</f>
        <v>1</v>
      </c>
      <c r="AA90">
        <f>WEEKNUM(MB[[#This Row],[Fecha]],2)</f>
        <v>1</v>
      </c>
      <c r="AB90" s="7"/>
      <c r="AC90" s="7"/>
      <c r="AD90" s="7"/>
      <c r="AE90" s="7"/>
      <c r="AF90" s="7"/>
    </row>
    <row r="91" spans="25:32" ht="15.6" x14ac:dyDescent="0.3">
      <c r="Y91">
        <f>YEAR(MB[[#This Row],[Fecha]])</f>
        <v>1900</v>
      </c>
      <c r="Z91">
        <f>MONTH(MB[[#This Row],[Fecha]])</f>
        <v>1</v>
      </c>
      <c r="AA91">
        <f>WEEKNUM(MB[[#This Row],[Fecha]],2)</f>
        <v>1</v>
      </c>
      <c r="AB91" s="7"/>
      <c r="AC91" s="7"/>
      <c r="AD91" s="7"/>
      <c r="AE91" s="7"/>
      <c r="AF91" s="7"/>
    </row>
    <row r="92" spans="25:32" ht="15.6" x14ac:dyDescent="0.3">
      <c r="Y92">
        <f>YEAR(MB[[#This Row],[Fecha]])</f>
        <v>1900</v>
      </c>
      <c r="Z92">
        <f>MONTH(MB[[#This Row],[Fecha]])</f>
        <v>1</v>
      </c>
      <c r="AA92">
        <f>WEEKNUM(MB[[#This Row],[Fecha]],2)</f>
        <v>1</v>
      </c>
      <c r="AB92" s="7"/>
      <c r="AC92" s="7"/>
      <c r="AD92" s="7"/>
      <c r="AE92" s="7"/>
      <c r="AF92" s="7"/>
    </row>
    <row r="93" spans="25:32" ht="15.6" x14ac:dyDescent="0.3">
      <c r="Y93">
        <f>YEAR(MB[[#This Row],[Fecha]])</f>
        <v>1900</v>
      </c>
      <c r="Z93">
        <f>MONTH(MB[[#This Row],[Fecha]])</f>
        <v>1</v>
      </c>
      <c r="AA93">
        <f>WEEKNUM(MB[[#This Row],[Fecha]],2)</f>
        <v>1</v>
      </c>
      <c r="AB93" s="7"/>
      <c r="AC93" s="7"/>
      <c r="AD93" s="7"/>
      <c r="AE93" s="7"/>
      <c r="AF93" s="7"/>
    </row>
    <row r="94" spans="25:32" ht="15.6" x14ac:dyDescent="0.3">
      <c r="Y94">
        <f>YEAR(MB[[#This Row],[Fecha]])</f>
        <v>1900</v>
      </c>
      <c r="Z94">
        <f>MONTH(MB[[#This Row],[Fecha]])</f>
        <v>1</v>
      </c>
      <c r="AA94">
        <f>WEEKNUM(MB[[#This Row],[Fecha]],2)</f>
        <v>1</v>
      </c>
      <c r="AB94" s="7"/>
      <c r="AC94" s="7"/>
      <c r="AD94" s="7"/>
      <c r="AE94" s="7"/>
      <c r="AF94" s="7"/>
    </row>
    <row r="95" spans="25:32" ht="15.6" x14ac:dyDescent="0.3">
      <c r="Y95">
        <f>YEAR(MB[[#This Row],[Fecha]])</f>
        <v>1900</v>
      </c>
      <c r="Z95">
        <f>MONTH(MB[[#This Row],[Fecha]])</f>
        <v>1</v>
      </c>
      <c r="AA95">
        <f>WEEKNUM(MB[[#This Row],[Fecha]],2)</f>
        <v>1</v>
      </c>
      <c r="AB95" s="7"/>
      <c r="AC95" s="7"/>
      <c r="AD95" s="7"/>
      <c r="AE95" s="7"/>
      <c r="AF95" s="7"/>
    </row>
    <row r="96" spans="25:32" ht="15.6" x14ac:dyDescent="0.3">
      <c r="Y96">
        <f>YEAR(MB[[#This Row],[Fecha]])</f>
        <v>1900</v>
      </c>
      <c r="Z96">
        <f>MONTH(MB[[#This Row],[Fecha]])</f>
        <v>1</v>
      </c>
      <c r="AA96">
        <f>WEEKNUM(MB[[#This Row],[Fecha]],2)</f>
        <v>1</v>
      </c>
      <c r="AB96" s="7"/>
      <c r="AC96" s="7"/>
      <c r="AD96" s="7"/>
      <c r="AE96" s="7"/>
      <c r="AF96" s="7"/>
    </row>
    <row r="97" spans="25:32" ht="15.6" x14ac:dyDescent="0.3">
      <c r="Y97">
        <f>YEAR(MB[[#This Row],[Fecha]])</f>
        <v>1900</v>
      </c>
      <c r="Z97">
        <f>MONTH(MB[[#This Row],[Fecha]])</f>
        <v>1</v>
      </c>
      <c r="AA97">
        <f>WEEKNUM(MB[[#This Row],[Fecha]],2)</f>
        <v>1</v>
      </c>
      <c r="AB97" s="7"/>
      <c r="AC97" s="7"/>
      <c r="AD97" s="7"/>
      <c r="AE97" s="7"/>
      <c r="AF97" s="7"/>
    </row>
    <row r="98" spans="25:32" ht="15.6" x14ac:dyDescent="0.3">
      <c r="Y98">
        <f>YEAR(MB[[#This Row],[Fecha]])</f>
        <v>1900</v>
      </c>
      <c r="Z98">
        <f>MONTH(MB[[#This Row],[Fecha]])</f>
        <v>1</v>
      </c>
      <c r="AA98">
        <f>WEEKNUM(MB[[#This Row],[Fecha]],2)</f>
        <v>1</v>
      </c>
      <c r="AB98" s="7"/>
      <c r="AC98" s="7"/>
      <c r="AD98" s="7"/>
      <c r="AE98" s="7"/>
      <c r="AF98" s="7"/>
    </row>
    <row r="99" spans="25:32" ht="15.6" x14ac:dyDescent="0.3">
      <c r="Y99">
        <f>YEAR(MB[[#This Row],[Fecha]])</f>
        <v>1900</v>
      </c>
      <c r="Z99">
        <f>MONTH(MB[[#This Row],[Fecha]])</f>
        <v>1</v>
      </c>
      <c r="AA99">
        <f>WEEKNUM(MB[[#This Row],[Fecha]],2)</f>
        <v>1</v>
      </c>
      <c r="AB99" s="7"/>
      <c r="AC99" s="7"/>
      <c r="AD99" s="7"/>
      <c r="AE99" s="7"/>
      <c r="AF99" s="7"/>
    </row>
    <row r="100" spans="25:32" ht="15.6" x14ac:dyDescent="0.3">
      <c r="Y100">
        <f>YEAR(MB[[#This Row],[Fecha]])</f>
        <v>1900</v>
      </c>
      <c r="Z100">
        <f>MONTH(MB[[#This Row],[Fecha]])</f>
        <v>1</v>
      </c>
      <c r="AA100">
        <f>WEEKNUM(MB[[#This Row],[Fecha]],2)</f>
        <v>1</v>
      </c>
      <c r="AB100" s="7"/>
      <c r="AC100" s="7"/>
      <c r="AD100" s="7"/>
      <c r="AE100" s="7"/>
      <c r="AF100" s="7"/>
    </row>
    <row r="101" spans="25:32" ht="15.6" x14ac:dyDescent="0.3">
      <c r="Y101">
        <f>YEAR(MB[[#This Row],[Fecha]])</f>
        <v>1900</v>
      </c>
      <c r="Z101">
        <f>MONTH(MB[[#This Row],[Fecha]])</f>
        <v>1</v>
      </c>
      <c r="AA101">
        <f>WEEKNUM(MB[[#This Row],[Fecha]],2)</f>
        <v>1</v>
      </c>
      <c r="AB101" s="7"/>
      <c r="AC101" s="7"/>
      <c r="AD101" s="7"/>
      <c r="AE101" s="7"/>
      <c r="AF101" s="7"/>
    </row>
    <row r="102" spans="25:32" ht="15.6" x14ac:dyDescent="0.3">
      <c r="Y102">
        <f>YEAR(MB[[#This Row],[Fecha]])</f>
        <v>1900</v>
      </c>
      <c r="Z102">
        <f>MONTH(MB[[#This Row],[Fecha]])</f>
        <v>1</v>
      </c>
      <c r="AA102">
        <f>WEEKNUM(MB[[#This Row],[Fecha]],2)</f>
        <v>1</v>
      </c>
      <c r="AB102" s="7"/>
      <c r="AC102" s="7"/>
      <c r="AD102" s="7"/>
      <c r="AE102" s="7"/>
      <c r="AF102" s="7"/>
    </row>
    <row r="103" spans="25:32" ht="15.6" x14ac:dyDescent="0.3">
      <c r="Y103">
        <f>YEAR(MB[[#This Row],[Fecha]])</f>
        <v>1900</v>
      </c>
      <c r="Z103">
        <f>MONTH(MB[[#This Row],[Fecha]])</f>
        <v>1</v>
      </c>
      <c r="AA103">
        <f>WEEKNUM(MB[[#This Row],[Fecha]],2)</f>
        <v>1</v>
      </c>
      <c r="AB103" s="7"/>
      <c r="AC103" s="7"/>
      <c r="AD103" s="7"/>
      <c r="AE103" s="7"/>
      <c r="AF103" s="7"/>
    </row>
    <row r="104" spans="25:32" ht="15.6" x14ac:dyDescent="0.3">
      <c r="Y104">
        <f>YEAR(MB[[#This Row],[Fecha]])</f>
        <v>1900</v>
      </c>
      <c r="Z104">
        <f>MONTH(MB[[#This Row],[Fecha]])</f>
        <v>1</v>
      </c>
      <c r="AA104">
        <f>WEEKNUM(MB[[#This Row],[Fecha]],2)</f>
        <v>1</v>
      </c>
      <c r="AB104" s="7"/>
      <c r="AC104" s="7"/>
      <c r="AD104" s="7"/>
      <c r="AE104" s="7"/>
      <c r="AF104" s="7"/>
    </row>
    <row r="105" spans="25:32" ht="15.6" x14ac:dyDescent="0.3">
      <c r="Y105">
        <f>YEAR(MB[[#This Row],[Fecha]])</f>
        <v>1900</v>
      </c>
      <c r="Z105">
        <f>MONTH(MB[[#This Row],[Fecha]])</f>
        <v>1</v>
      </c>
      <c r="AA105">
        <f>WEEKNUM(MB[[#This Row],[Fecha]],2)</f>
        <v>1</v>
      </c>
      <c r="AB105" s="7"/>
      <c r="AC105" s="7"/>
      <c r="AD105" s="7"/>
      <c r="AE105" s="7"/>
      <c r="AF105" s="7"/>
    </row>
    <row r="106" spans="25:32" ht="15.6" x14ac:dyDescent="0.3">
      <c r="Y106">
        <f>YEAR(MB[[#This Row],[Fecha]])</f>
        <v>1900</v>
      </c>
      <c r="Z106">
        <f>MONTH(MB[[#This Row],[Fecha]])</f>
        <v>1</v>
      </c>
      <c r="AA106">
        <f>WEEKNUM(MB[[#This Row],[Fecha]],2)</f>
        <v>1</v>
      </c>
      <c r="AB106" s="7"/>
      <c r="AC106" s="7"/>
      <c r="AD106" s="7"/>
      <c r="AE106" s="7"/>
      <c r="AF106" s="7"/>
    </row>
    <row r="107" spans="25:32" ht="15.6" x14ac:dyDescent="0.3">
      <c r="Y107">
        <f>YEAR(MB[[#This Row],[Fecha]])</f>
        <v>1900</v>
      </c>
      <c r="Z107">
        <f>MONTH(MB[[#This Row],[Fecha]])</f>
        <v>1</v>
      </c>
      <c r="AA107">
        <f>WEEKNUM(MB[[#This Row],[Fecha]],2)</f>
        <v>1</v>
      </c>
      <c r="AB107" s="7"/>
      <c r="AC107" s="7"/>
      <c r="AD107" s="7"/>
      <c r="AE107" s="7"/>
      <c r="AF107" s="7"/>
    </row>
    <row r="108" spans="25:32" ht="15.6" x14ac:dyDescent="0.3">
      <c r="Y108">
        <f>YEAR(MB[[#This Row],[Fecha]])</f>
        <v>1900</v>
      </c>
      <c r="Z108">
        <f>MONTH(MB[[#This Row],[Fecha]])</f>
        <v>1</v>
      </c>
      <c r="AA108">
        <f>WEEKNUM(MB[[#This Row],[Fecha]],2)</f>
        <v>1</v>
      </c>
      <c r="AB108" s="7"/>
      <c r="AC108" s="7"/>
      <c r="AD108" s="7"/>
      <c r="AE108" s="7"/>
      <c r="AF108" s="7"/>
    </row>
    <row r="109" spans="25:32" ht="15.6" x14ac:dyDescent="0.3">
      <c r="Y109">
        <f>YEAR(MB[[#This Row],[Fecha]])</f>
        <v>1900</v>
      </c>
      <c r="Z109">
        <f>MONTH(MB[[#This Row],[Fecha]])</f>
        <v>1</v>
      </c>
      <c r="AA109">
        <f>WEEKNUM(MB[[#This Row],[Fecha]],2)</f>
        <v>1</v>
      </c>
      <c r="AB109" s="7"/>
      <c r="AC109" s="7"/>
      <c r="AD109" s="7"/>
      <c r="AE109" s="7"/>
      <c r="AF109" s="7"/>
    </row>
  </sheetData>
  <mergeCells count="3">
    <mergeCell ref="D1:AE1"/>
    <mergeCell ref="S2:W2"/>
    <mergeCell ref="AB2:AF2"/>
  </mergeCells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05D79B9-0688-4638-97F2-AFB9DA3C690D}">
          <x14:formula1>
            <xm:f>ListasBorrego!$I$2</xm:f>
          </x14:formula1>
          <xm:sqref>AC4:AC32</xm:sqref>
        </x14:dataValidation>
        <x14:dataValidation type="list" allowBlank="1" showInputMessage="1" showErrorMessage="1" xr:uid="{43E177EC-0BF2-4831-9403-427187E84403}">
          <x14:formula1>
            <xm:f>ListasBorrego!$K$2:$K$6</xm:f>
          </x14:formula1>
          <xm:sqref>AD4:AD109</xm:sqref>
        </x14:dataValidation>
        <x14:dataValidation type="list" allowBlank="1" showInputMessage="1" showErrorMessage="1" xr:uid="{DE365B17-E3AF-49AF-B8D9-9A6C3DD973BB}">
          <x14:formula1>
            <xm:f>ListasBorrego!$C$2:$C$3</xm:f>
          </x14:formula1>
          <xm:sqref>E3:E44</xm:sqref>
        </x14:dataValidation>
        <x14:dataValidation type="list" allowBlank="1" showInputMessage="1" showErrorMessage="1" xr:uid="{1210980C-D053-49E0-9090-72A93AC80D26}">
          <x14:formula1>
            <xm:f>ListasBorrego!$A$2:$A$4</xm:f>
          </x14:formula1>
          <xm:sqref>F3:F44</xm:sqref>
        </x14:dataValidation>
        <x14:dataValidation type="list" allowBlank="1" showInputMessage="1" showErrorMessage="1" xr:uid="{509F3F27-9F6D-46EF-BF57-EDF56909569C}">
          <x14:formula1>
            <xm:f>ListasBorrego!$E$2:$E$3</xm:f>
          </x14:formula1>
          <xm:sqref>T4:T141</xm:sqref>
        </x14:dataValidation>
        <x14:dataValidation type="list" allowBlank="1" showInputMessage="1" showErrorMessage="1" xr:uid="{0D9FAA49-5F3D-4440-A76C-6428691A6507}">
          <x14:formula1>
            <xm:f>ListasBorrego!$G$2:$G$7</xm:f>
          </x14:formula1>
          <xm:sqref>U4:U141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A8DC-641C-49D6-8AC0-A75FC51D70EC}">
  <dimension ref="A1:O32"/>
  <sheetViews>
    <sheetView topLeftCell="E1" workbookViewId="0">
      <selection sqref="A1:A5"/>
    </sheetView>
  </sheetViews>
  <sheetFormatPr baseColWidth="10" defaultRowHeight="14.4" x14ac:dyDescent="0.3"/>
  <cols>
    <col min="3" max="3" width="21.44140625" customWidth="1"/>
    <col min="7" max="7" width="26.88671875" bestFit="1" customWidth="1"/>
    <col min="11" max="11" width="46.44140625" bestFit="1" customWidth="1"/>
  </cols>
  <sheetData>
    <row r="1" spans="1:15" x14ac:dyDescent="0.3">
      <c r="A1" t="s">
        <v>46</v>
      </c>
      <c r="C1" t="s">
        <v>58</v>
      </c>
      <c r="E1" t="s">
        <v>70</v>
      </c>
      <c r="G1" t="s">
        <v>62</v>
      </c>
      <c r="I1" t="s">
        <v>70</v>
      </c>
      <c r="K1" t="s">
        <v>62</v>
      </c>
      <c r="M1" t="s">
        <v>70</v>
      </c>
      <c r="O1" t="s">
        <v>126</v>
      </c>
    </row>
    <row r="2" spans="1:15" x14ac:dyDescent="0.3">
      <c r="A2" t="s">
        <v>7</v>
      </c>
      <c r="C2" s="26" t="s">
        <v>53</v>
      </c>
      <c r="E2" t="s">
        <v>10</v>
      </c>
      <c r="G2" t="s">
        <v>54</v>
      </c>
      <c r="I2" s="24" t="s">
        <v>10</v>
      </c>
      <c r="K2" t="s">
        <v>87</v>
      </c>
      <c r="M2" t="s">
        <v>88</v>
      </c>
      <c r="O2" t="s">
        <v>127</v>
      </c>
    </row>
    <row r="3" spans="1:15" x14ac:dyDescent="0.3">
      <c r="A3" t="s">
        <v>8</v>
      </c>
      <c r="C3" s="26" t="s">
        <v>54</v>
      </c>
      <c r="E3" t="s">
        <v>25</v>
      </c>
      <c r="G3" t="s">
        <v>53</v>
      </c>
      <c r="I3" t="s">
        <v>7</v>
      </c>
      <c r="K3" t="s">
        <v>89</v>
      </c>
      <c r="M3" t="s">
        <v>90</v>
      </c>
      <c r="O3" t="s">
        <v>128</v>
      </c>
    </row>
    <row r="4" spans="1:15" x14ac:dyDescent="0.3">
      <c r="A4" t="s">
        <v>9</v>
      </c>
      <c r="C4" s="26" t="s">
        <v>55</v>
      </c>
      <c r="E4" t="s">
        <v>7</v>
      </c>
      <c r="G4" t="s">
        <v>82</v>
      </c>
      <c r="I4" t="s">
        <v>8</v>
      </c>
      <c r="K4" t="s">
        <v>91</v>
      </c>
      <c r="M4" t="s">
        <v>92</v>
      </c>
      <c r="O4" t="s">
        <v>129</v>
      </c>
    </row>
    <row r="5" spans="1:15" x14ac:dyDescent="0.3">
      <c r="A5" t="s">
        <v>10</v>
      </c>
      <c r="C5" s="26" t="s">
        <v>56</v>
      </c>
      <c r="E5" t="s">
        <v>8</v>
      </c>
      <c r="I5" t="s">
        <v>9</v>
      </c>
      <c r="K5" t="s">
        <v>93</v>
      </c>
      <c r="M5" t="s">
        <v>94</v>
      </c>
    </row>
    <row r="6" spans="1:15" x14ac:dyDescent="0.3">
      <c r="C6" s="27" t="s">
        <v>57</v>
      </c>
      <c r="E6" t="s">
        <v>9</v>
      </c>
      <c r="I6" t="s">
        <v>71</v>
      </c>
      <c r="K6" t="s">
        <v>95</v>
      </c>
      <c r="M6" t="s">
        <v>96</v>
      </c>
    </row>
    <row r="7" spans="1:15" x14ac:dyDescent="0.3">
      <c r="K7" t="s">
        <v>97</v>
      </c>
      <c r="M7" t="s">
        <v>98</v>
      </c>
    </row>
    <row r="8" spans="1:15" x14ac:dyDescent="0.3">
      <c r="K8" t="s">
        <v>99</v>
      </c>
      <c r="M8" t="s">
        <v>9</v>
      </c>
    </row>
    <row r="9" spans="1:15" x14ac:dyDescent="0.3">
      <c r="K9" t="s">
        <v>100</v>
      </c>
      <c r="M9" t="s">
        <v>101</v>
      </c>
    </row>
    <row r="10" spans="1:15" x14ac:dyDescent="0.3">
      <c r="K10" t="s">
        <v>102</v>
      </c>
      <c r="M10" t="s">
        <v>8</v>
      </c>
    </row>
    <row r="11" spans="1:15" x14ac:dyDescent="0.3">
      <c r="K11" t="s">
        <v>103</v>
      </c>
      <c r="M11" t="s">
        <v>104</v>
      </c>
    </row>
    <row r="12" spans="1:15" x14ac:dyDescent="0.3">
      <c r="K12" t="s">
        <v>105</v>
      </c>
      <c r="M12" t="s">
        <v>7</v>
      </c>
    </row>
    <row r="13" spans="1:15" x14ac:dyDescent="0.3">
      <c r="K13" t="s">
        <v>106</v>
      </c>
    </row>
    <row r="14" spans="1:15" x14ac:dyDescent="0.3">
      <c r="K14" t="s">
        <v>107</v>
      </c>
    </row>
    <row r="15" spans="1:15" x14ac:dyDescent="0.3">
      <c r="K15" t="s">
        <v>108</v>
      </c>
    </row>
    <row r="16" spans="1:15" x14ac:dyDescent="0.3">
      <c r="K16" t="s">
        <v>109</v>
      </c>
    </row>
    <row r="17" spans="11:11" x14ac:dyDescent="0.3">
      <c r="K17" t="s">
        <v>110</v>
      </c>
    </row>
    <row r="18" spans="11:11" x14ac:dyDescent="0.3">
      <c r="K18" t="s">
        <v>111</v>
      </c>
    </row>
    <row r="19" spans="11:11" x14ac:dyDescent="0.3">
      <c r="K19" t="s">
        <v>112</v>
      </c>
    </row>
    <row r="20" spans="11:11" x14ac:dyDescent="0.3">
      <c r="K20" t="s">
        <v>113</v>
      </c>
    </row>
    <row r="21" spans="11:11" x14ac:dyDescent="0.3">
      <c r="K21" t="s">
        <v>114</v>
      </c>
    </row>
    <row r="22" spans="11:11" x14ac:dyDescent="0.3">
      <c r="K22" t="s">
        <v>115</v>
      </c>
    </row>
    <row r="23" spans="11:11" x14ac:dyDescent="0.3">
      <c r="K23" t="s">
        <v>116</v>
      </c>
    </row>
    <row r="24" spans="11:11" x14ac:dyDescent="0.3">
      <c r="K24" t="s">
        <v>117</v>
      </c>
    </row>
    <row r="25" spans="11:11" x14ac:dyDescent="0.3">
      <c r="K25" t="s">
        <v>118</v>
      </c>
    </row>
    <row r="26" spans="11:11" x14ac:dyDescent="0.3">
      <c r="K26" t="s">
        <v>119</v>
      </c>
    </row>
    <row r="27" spans="11:11" x14ac:dyDescent="0.3">
      <c r="K27" t="s">
        <v>120</v>
      </c>
    </row>
    <row r="28" spans="11:11" x14ac:dyDescent="0.3">
      <c r="K28" t="s">
        <v>121</v>
      </c>
    </row>
    <row r="29" spans="11:11" x14ac:dyDescent="0.3">
      <c r="K29" t="s">
        <v>122</v>
      </c>
    </row>
    <row r="30" spans="11:11" x14ac:dyDescent="0.3">
      <c r="K30" t="s">
        <v>123</v>
      </c>
    </row>
    <row r="31" spans="11:11" x14ac:dyDescent="0.3">
      <c r="K31" t="s">
        <v>124</v>
      </c>
    </row>
    <row r="32" spans="11:11" x14ac:dyDescent="0.3">
      <c r="K32" t="s">
        <v>125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63C5-D334-4BE2-952D-DF2C3B67705E}">
  <dimension ref="A1:Q25"/>
  <sheetViews>
    <sheetView workbookViewId="0">
      <selection activeCell="E1" sqref="E1:G10"/>
    </sheetView>
  </sheetViews>
  <sheetFormatPr baseColWidth="10" defaultRowHeight="14.4" x14ac:dyDescent="0.3"/>
  <cols>
    <col min="3" max="3" width="24.109375" bestFit="1" customWidth="1"/>
    <col min="5" max="5" width="30.88671875" bestFit="1" customWidth="1"/>
    <col min="9" max="9" width="30.88671875" bestFit="1" customWidth="1"/>
    <col min="13" max="13" width="39" bestFit="1" customWidth="1"/>
    <col min="15" max="15" width="11.5546875" customWidth="1"/>
  </cols>
  <sheetData>
    <row r="1" spans="1:17" ht="15.6" x14ac:dyDescent="0.3">
      <c r="A1" t="s">
        <v>47</v>
      </c>
      <c r="C1" t="s">
        <v>48</v>
      </c>
      <c r="E1" t="s">
        <v>62</v>
      </c>
      <c r="G1" t="s">
        <v>70</v>
      </c>
      <c r="I1" t="s">
        <v>62</v>
      </c>
      <c r="K1" t="s">
        <v>70</v>
      </c>
      <c r="M1" s="33" t="s">
        <v>62</v>
      </c>
      <c r="O1" s="33" t="s">
        <v>70</v>
      </c>
      <c r="Q1" s="33" t="s">
        <v>126</v>
      </c>
    </row>
    <row r="2" spans="1:17" x14ac:dyDescent="0.3">
      <c r="A2" t="s">
        <v>25</v>
      </c>
      <c r="C2" s="21" t="s">
        <v>34</v>
      </c>
      <c r="E2" t="s">
        <v>63</v>
      </c>
      <c r="G2" t="s">
        <v>72</v>
      </c>
      <c r="I2" t="s">
        <v>63</v>
      </c>
      <c r="K2" t="s">
        <v>72</v>
      </c>
      <c r="M2" s="21" t="s">
        <v>131</v>
      </c>
      <c r="O2" s="21" t="s">
        <v>72</v>
      </c>
      <c r="Q2" s="21" t="s">
        <v>128</v>
      </c>
    </row>
    <row r="3" spans="1:17" x14ac:dyDescent="0.3">
      <c r="A3" t="s">
        <v>27</v>
      </c>
      <c r="C3" s="22" t="s">
        <v>33</v>
      </c>
      <c r="E3" t="s">
        <v>64</v>
      </c>
      <c r="G3" t="s">
        <v>73</v>
      </c>
      <c r="I3" t="s">
        <v>64</v>
      </c>
      <c r="K3" t="s">
        <v>73</v>
      </c>
      <c r="M3" s="21" t="s">
        <v>132</v>
      </c>
      <c r="O3" s="22" t="s">
        <v>74</v>
      </c>
      <c r="Q3" s="21" t="s">
        <v>129</v>
      </c>
    </row>
    <row r="4" spans="1:17" x14ac:dyDescent="0.3">
      <c r="A4" t="s">
        <v>29</v>
      </c>
      <c r="C4" s="21" t="s">
        <v>32</v>
      </c>
      <c r="E4" t="s">
        <v>65</v>
      </c>
      <c r="G4" t="s">
        <v>74</v>
      </c>
      <c r="I4" t="s">
        <v>85</v>
      </c>
      <c r="K4" t="s">
        <v>75</v>
      </c>
      <c r="M4" s="21" t="s">
        <v>133</v>
      </c>
      <c r="O4" s="22" t="s">
        <v>73</v>
      </c>
      <c r="Q4" s="34" t="s">
        <v>156</v>
      </c>
    </row>
    <row r="5" spans="1:17" x14ac:dyDescent="0.3">
      <c r="C5" s="22" t="s">
        <v>31</v>
      </c>
      <c r="E5" t="s">
        <v>66</v>
      </c>
      <c r="G5" t="s">
        <v>27</v>
      </c>
      <c r="I5" t="s">
        <v>67</v>
      </c>
      <c r="K5" t="s">
        <v>76</v>
      </c>
      <c r="M5" s="22" t="s">
        <v>134</v>
      </c>
      <c r="O5" s="21" t="s">
        <v>75</v>
      </c>
    </row>
    <row r="6" spans="1:17" x14ac:dyDescent="0.3">
      <c r="C6" s="21" t="s">
        <v>30</v>
      </c>
      <c r="E6" t="s">
        <v>67</v>
      </c>
      <c r="G6" t="s">
        <v>25</v>
      </c>
      <c r="K6" t="s">
        <v>77</v>
      </c>
      <c r="M6" s="21" t="s">
        <v>135</v>
      </c>
      <c r="O6" s="21" t="s">
        <v>76</v>
      </c>
    </row>
    <row r="7" spans="1:17" x14ac:dyDescent="0.3">
      <c r="C7" s="22" t="s">
        <v>28</v>
      </c>
      <c r="G7" t="s">
        <v>75</v>
      </c>
      <c r="K7" t="s">
        <v>74</v>
      </c>
      <c r="M7" s="22" t="s">
        <v>136</v>
      </c>
      <c r="O7" s="22" t="s">
        <v>77</v>
      </c>
    </row>
    <row r="8" spans="1:17" x14ac:dyDescent="0.3">
      <c r="C8" s="23" t="s">
        <v>26</v>
      </c>
      <c r="G8" t="s">
        <v>76</v>
      </c>
      <c r="K8" t="s">
        <v>78</v>
      </c>
      <c r="M8" s="21" t="s">
        <v>137</v>
      </c>
      <c r="O8" s="34" t="s">
        <v>78</v>
      </c>
    </row>
    <row r="9" spans="1:17" x14ac:dyDescent="0.3">
      <c r="G9" t="s">
        <v>77</v>
      </c>
      <c r="K9" t="s">
        <v>27</v>
      </c>
      <c r="M9" s="22" t="s">
        <v>138</v>
      </c>
    </row>
    <row r="10" spans="1:17" x14ac:dyDescent="0.3">
      <c r="G10" t="s">
        <v>78</v>
      </c>
      <c r="K10" t="s">
        <v>25</v>
      </c>
      <c r="M10" s="22" t="s">
        <v>139</v>
      </c>
    </row>
    <row r="11" spans="1:17" x14ac:dyDescent="0.3">
      <c r="K11" t="s">
        <v>86</v>
      </c>
      <c r="M11" s="21" t="s">
        <v>140</v>
      </c>
    </row>
    <row r="12" spans="1:17" x14ac:dyDescent="0.3">
      <c r="M12" s="21" t="s">
        <v>141</v>
      </c>
    </row>
    <row r="13" spans="1:17" x14ac:dyDescent="0.3">
      <c r="M13" s="21" t="s">
        <v>142</v>
      </c>
    </row>
    <row r="14" spans="1:17" x14ac:dyDescent="0.3">
      <c r="M14" s="21" t="s">
        <v>143</v>
      </c>
    </row>
    <row r="15" spans="1:17" x14ac:dyDescent="0.3">
      <c r="M15" s="21" t="s">
        <v>144</v>
      </c>
    </row>
    <row r="16" spans="1:17" x14ac:dyDescent="0.3">
      <c r="M16" s="22" t="s">
        <v>145</v>
      </c>
    </row>
    <row r="17" spans="13:13" x14ac:dyDescent="0.3">
      <c r="M17" s="22" t="s">
        <v>146</v>
      </c>
    </row>
    <row r="18" spans="13:13" x14ac:dyDescent="0.3">
      <c r="M18" s="21" t="s">
        <v>147</v>
      </c>
    </row>
    <row r="19" spans="13:13" x14ac:dyDescent="0.3">
      <c r="M19" s="22" t="s">
        <v>148</v>
      </c>
    </row>
    <row r="20" spans="13:13" x14ac:dyDescent="0.3">
      <c r="M20" s="21" t="s">
        <v>149</v>
      </c>
    </row>
    <row r="21" spans="13:13" x14ac:dyDescent="0.3">
      <c r="M21" s="22" t="s">
        <v>150</v>
      </c>
    </row>
    <row r="22" spans="13:13" x14ac:dyDescent="0.3">
      <c r="M22" s="21" t="s">
        <v>151</v>
      </c>
    </row>
    <row r="23" spans="13:13" x14ac:dyDescent="0.3">
      <c r="M23" s="21" t="s">
        <v>152</v>
      </c>
    </row>
    <row r="24" spans="13:13" x14ac:dyDescent="0.3">
      <c r="M24" s="22" t="s">
        <v>153</v>
      </c>
    </row>
    <row r="25" spans="13:13" x14ac:dyDescent="0.3">
      <c r="M25" s="23" t="s">
        <v>154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E470-C2E0-4106-A01E-72FC0F172DAA}">
  <dimension ref="A1:K7"/>
  <sheetViews>
    <sheetView workbookViewId="0">
      <selection activeCell="K1" sqref="K1:K6"/>
    </sheetView>
  </sheetViews>
  <sheetFormatPr baseColWidth="10" defaultRowHeight="14.4" x14ac:dyDescent="0.3"/>
  <cols>
    <col min="5" max="5" width="19.6640625" bestFit="1" customWidth="1"/>
    <col min="9" max="9" width="16.88671875" bestFit="1" customWidth="1"/>
  </cols>
  <sheetData>
    <row r="1" spans="1:11" x14ac:dyDescent="0.3">
      <c r="A1" t="s">
        <v>49</v>
      </c>
      <c r="C1" t="s">
        <v>40</v>
      </c>
      <c r="E1" t="s">
        <v>62</v>
      </c>
      <c r="G1" t="s">
        <v>70</v>
      </c>
      <c r="I1" s="31" t="s">
        <v>62</v>
      </c>
      <c r="K1" t="s">
        <v>70</v>
      </c>
    </row>
    <row r="2" spans="1:11" x14ac:dyDescent="0.3">
      <c r="A2" t="s">
        <v>43</v>
      </c>
      <c r="C2" t="s">
        <v>44</v>
      </c>
      <c r="E2" t="s">
        <v>68</v>
      </c>
      <c r="G2" t="s">
        <v>79</v>
      </c>
      <c r="I2" s="32" t="s">
        <v>68</v>
      </c>
      <c r="K2" t="s">
        <v>43</v>
      </c>
    </row>
    <row r="3" spans="1:11" x14ac:dyDescent="0.3">
      <c r="A3" t="s">
        <v>25</v>
      </c>
      <c r="C3" t="s">
        <v>42</v>
      </c>
      <c r="E3" t="s">
        <v>69</v>
      </c>
      <c r="G3" t="s">
        <v>80</v>
      </c>
      <c r="K3" t="s">
        <v>45</v>
      </c>
    </row>
    <row r="4" spans="1:11" x14ac:dyDescent="0.3">
      <c r="A4" t="s">
        <v>45</v>
      </c>
      <c r="G4" t="s">
        <v>81</v>
      </c>
      <c r="K4" t="s">
        <v>79</v>
      </c>
    </row>
    <row r="5" spans="1:11" x14ac:dyDescent="0.3">
      <c r="G5" t="s">
        <v>10</v>
      </c>
      <c r="K5" t="s">
        <v>80</v>
      </c>
    </row>
    <row r="6" spans="1:11" x14ac:dyDescent="0.3">
      <c r="G6" t="s">
        <v>25</v>
      </c>
      <c r="K6" t="s">
        <v>81</v>
      </c>
    </row>
    <row r="7" spans="1:11" x14ac:dyDescent="0.3">
      <c r="G7" t="s">
        <v>45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F A A B Q S w M E F A A C A A g A S p 9 j U s I B Y y G i A A A A 9 Q A A A B I A H A B D b 2 5 m a W c v U G F j a 2 F n Z S 5 4 b W w g o h g A K K A U A A A A A A A A A A A A A A A A A A A A A A A A A A A A h Y + x D o I w F E V / h b y d t t a F k E c Z X C U x M T G s T a n Q C M X Q Y v k 3 B z / J X x C j q J v j v e c M 9 9 6 v N 8 y n r o 0 u e n C m t x m s C I N I W 9 V X x t Y Z j P 4 Y J 5 A L 3 E l 1 k r W O Z t m 6 d H J V B o 3 3 5 5 T S E A I J a 9 I P N e W M r W h Z b P e q 0 Z 2 E j 2 z + y 7 G x z k u r N A g 8 v M Y I T p K E c D Z P Q r p 0 W B j 7 5 X x m T / p T 4 m Z s / T h o o V 1 c l E i X i P R 9 Q T w A U E s D B B Q A A g A I A E q f Y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n 2 N S 9 d y n f 0 U C A A D d B Q A A E w A c A E Z v c m 1 1 b G F z L 1 N l Y 3 R p b 2 4 x L m 0 g o h g A K K A U A A A A A A A A A A A A A A A A A A A A A A A A A A A A l V T N b t p A E L 4 j 8 Q 4 r 9 2 I k i 6 h q 1 E u U A 3 I g i p o 2 U a H p A X F Y d g d Y Z X + s 3 X W U C P E i f Y M e c s o j + M U y t m s w 2 A T V F 1 s z O 9 / 3 z b c z d s C 8 M J q M y / f n i 2 6 n 2 3 E r a o G T g R Q K t D f k k k j w 3 Q 7 B 5 8 6 K J W i M D J 8 Z y H 6 c W o t H f h v 7 O D f m M e y t p z + o g s u g q g 1 m m 2 l s t M f v W V R C f A o m I j G E U T U X l J s A w S Z 0 L q E / s V S 7 h b E q N j J V e v K S g A t L w m i 9 D u L s j Y u l C S J y o / 3 X 8 3 6 e 3 0 R k H V y B Y 1 Y k T G R v G r M e 4 8 T D s y + S B R c H o s y T U K K Q d H h k I B V l 2 d 9 m b U w T W g W p f i l i w 7 N x 4 9 z I S N G E H Q F b b c s 5 9 a X Y n 7 A A t I y J B v I v L T j l D Z i h 9 p b y 7 W m d q j n Y I v N N S O M O U c Z U C t 7 A v l G J s R 7 I A x p A m w 5 W 6 d i 4 n T 8 1 p l j m z g E 5 I / f W P A F w Y w 8 Z Y m x w a W z 2 S h s d 3 G a v G v b D m 9 5 2 G G 6 0 Y C K / I k k U O B w L y V L 5 0 V y 4 8 H C C 8 u m o 3 L 5 C H f 2 x p 9 b f L b 7 j 4 K 3 q F 1 C j z f 5 I L 5 T J C S 1 l H u / E E a E d W I + I b k c + 4 L y k D T + Q G p E 2 P A w D Z S s y w Y 7 7 Q 8 3 D a T V p s 4 i c 9 2 p + 7 G T d W 9 w b + 3 + y T r S C 4 l p Q 9 8 Q V f u 3 J + 9 I u r + S k h B n N c y 8 0 l Y Q u L S z z C W 0 V d 6 I h F F e w g q 4 E i Q W Z t h T N E D 0 Y X D 8 E x K / w B 7 T T S k A 6 a C / Z 6 R 4 J S V 2 u N E 1 Q a c 3 H a 2 v S J D z R W H 2 b t 3 L z 0 V 4 H 1 U I V 0 m + F Q y 9 T F U 7 3 9 m 3 W 2 2 6 U l D n r 3 m r 9 W 7 k j A E X 6 K M C m 1 + 0 I f a z J i 3 d Q S w E C L Q A U A A I A C A B K n 2 N S w g F j I a I A A A D 1 A A A A E g A A A A A A A A A A A A A A A A A A A A A A Q 2 9 u Z m l n L 1 B h Y 2 t h Z 2 U u e G 1 s U E s B A i 0 A F A A C A A g A S p 9 j U g / K 6 a u k A A A A 6 Q A A A B M A A A A A A A A A A A A A A A A A 7 g A A A F t D b 2 5 0 Z W 5 0 X 1 R 5 c G V z X S 5 4 b W x Q S w E C L Q A U A A I A C A B K n 2 N S 9 d y n f 0 U C A A D d B Q A A E w A A A A A A A A A A A A A A A A D f A Q A A R m 9 y b X V s Y X M v U 2 V j d G l v b j E u b V B L B Q Y A A A A A A w A D A M I A A A B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D A A A A A A A A M o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F s a W 1 l b n R v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0 V D A x O j Q 5 O j M y L j M 4 N D Q 1 M D B a I i A v P j x F b n R y e S B U e X B l P S J G a W x s Q 2 9 s d W 1 u V H l w Z X M i I F Z h b H V l P S J z Q 1 F B R k J R P T 0 i I C 8 + P E V u d H J 5 I F R 5 c G U 9 I k Z p b G x D b 2 x 1 b W 5 O Y W 1 l c y I g V m F s d W U 9 I n N b J n F 1 b 3 Q 7 R m V j a G E m c X V v d D s s J n F 1 b 3 Q 7 Q W x t Y W N l b i Z x d W 9 0 O y w m c X V v d D t W Z W 5 0 Y S Z x d W 9 0 O y w m c X V v d D t D b 3 N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a W 1 l b n R v L 0 F 1 d G 9 S Z W 1 v d m V k Q 2 9 s d W 1 u c z E u e 0 Z l Y 2 h h L D B 9 J n F 1 b 3 Q 7 L C Z x d W 9 0 O 1 N l Y 3 R p b 2 4 x L 0 F s a W 1 l b n R v L 0 F 1 d G 9 S Z W 1 v d m V k Q 2 9 s d W 1 u c z E u e 0 F s b W F j Z W 4 s M X 0 m c X V v d D s s J n F 1 b 3 Q 7 U 2 V j d G l v b j E v Q W x p b W V u d G 8 v Q X V 0 b 1 J l b W 9 2 Z W R D b 2 x 1 b W 5 z M S 5 7 V m V u d G E s M n 0 m c X V v d D s s J n F 1 b 3 Q 7 U 2 V j d G l v b j E v Q W x p b W V u d G 8 v Q X V 0 b 1 J l b W 9 2 Z W R D b 2 x 1 b W 5 z M S 5 7 Q 2 9 z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x p b W V u d G 8 v Q X V 0 b 1 J l b W 9 2 Z W R D b 2 x 1 b W 5 z M S 5 7 R m V j a G E s M H 0 m c X V v d D s s J n F 1 b 3 Q 7 U 2 V j d G l v b j E v Q W x p b W V u d G 8 v Q X V 0 b 1 J l b W 9 2 Z W R D b 2 x 1 b W 5 z M S 5 7 Q W x t Y W N l b i w x f S Z x d W 9 0 O y w m c X V v d D t T Z W N 0 a W 9 u M S 9 B b G l t Z W 5 0 b y 9 B d X R v U m V t b 3 Z l Z E N v b H V t b n M x L n t W Z W 5 0 Y S w y f S Z x d W 9 0 O y w m c X V v d D t T Z W N 0 a W 9 u M S 9 B b G l t Z W 5 0 b y 9 B d X R v U m V t b 3 Z l Z E N v b H V t b n M x L n t D b 3 N 0 b y w z f S Z x d W 9 0 O 1 0 s J n F 1 b 3 Q 7 U m V s Y X R p b 2 5 z a G l w S W 5 m b y Z x d W 9 0 O z p b X X 0 i I C 8 + P E V u d H J 5 I F R 5 c G U 9 I l F 1 Z X J 5 S U Q i I F Z h b H V l P S J z O T R j N T I 5 M z E t O T R h M y 0 0 Z j U 5 L W E x M T k t O W E 3 N T I x Z D Z m Y T c w I i A v P j w v U 3 R h Y m x l R W 5 0 c m l l c z 4 8 L 0 l 0 Z W 0 + P E l 0 Z W 0 + P E l 0 Z W 1 M b 2 N h d G l v b j 4 8 S X R l b V R 5 c G U + R m 9 y b X V s Y T w v S X R l b V R 5 c G U + P E l 0 Z W 1 Q Y X R o P l N l Y 3 R p b 2 4 x L 0 F s a W 1 l b n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l u a W N p b y U y M G R l b C U y M G 1 l c y U y M G N h b G N 1 b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y V D M y U 5 Q W x 0 a W 1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U H J p b W V y b 3 M l M j B j Y X J h Y 3 R l c m V z J T I w a W 5 z Z X J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m l s Y X M l M j B h Z 3 J 1 c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a n G J 2 N 6 / U 2 o i i f h K X 8 3 Z g A A A A A C A A A A A A A Q Z g A A A A E A A C A A A A A f n B y 1 8 D k C g M z O O d S P K / 3 H 3 p s 5 z K h z f p a A o u Z n q N z H e w A A A A A O g A A A A A I A A C A A A A D s o O J 0 Y S w Y r H v z / A H A V 4 G p u N I 7 I x m I e 6 U Q y y X k + m 1 t Z V A A A A B W z W G A s f p P f E J D Z j L N a O i A / m w G I m k 6 b S l 5 l b q P k i f 7 U A t 1 P Q S l o + j n Y C T k c V n i / Z m F m O s K L s j m W X B L 5 O F d E G + s r g K b p V I 5 A x r N T d K U K b Q r U 0 A A A A C e g h f j Z / e I o d E f 1 i i h y Y j Y n K Q W V N G m z j 6 E t u W x b g G n o C i n Q z 8 8 z e d 8 M 5 Z o N K W P r W u s / K B C L f W S n 8 N P c E F 6 U 0 H A < / D a t a M a s h u p > 
</file>

<file path=customXml/itemProps1.xml><?xml version="1.0" encoding="utf-8"?>
<ds:datastoreItem xmlns:ds="http://schemas.openxmlformats.org/officeDocument/2006/customXml" ds:itemID="{455ABCC8-6F46-4716-B958-F4962625DD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CERDO</vt:lpstr>
      <vt:lpstr>HUEVO</vt:lpstr>
      <vt:lpstr>BORREGO</vt:lpstr>
      <vt:lpstr>ListasCerdo</vt:lpstr>
      <vt:lpstr>ListasHuevo</vt:lpstr>
      <vt:lpstr>ListasBorrego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Nayhomi Michel</cp:lastModifiedBy>
  <dcterms:created xsi:type="dcterms:W3CDTF">2015-06-05T18:19:34Z</dcterms:created>
  <dcterms:modified xsi:type="dcterms:W3CDTF">2021-03-04T18:30:17Z</dcterms:modified>
</cp:coreProperties>
</file>