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jifilm0-my.sharepoint.com/personal/ndziuba_035_fujifilm_com/Documents/VAD/VAD/Innovation/Projects/DLS_Files/Dye Spectrum/"/>
    </mc:Choice>
  </mc:AlternateContent>
  <xr:revisionPtr revIDLastSave="23" documentId="13_ncr:40009_{3B11115A-BAC9-4810-981C-BE06FDDA48E9}" xr6:coauthVersionLast="47" xr6:coauthVersionMax="47" xr10:uidLastSave="{C8024BFD-C0C1-4CB6-B512-8104F0746299}"/>
  <bookViews>
    <workbookView xWindow="0" yWindow="0" windowWidth="14400" windowHeight="15600" xr2:uid="{00000000-000D-0000-FFFF-FFFF00000000}"/>
  </bookViews>
  <sheets>
    <sheet name="Experiment 09_h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1" l="1"/>
  <c r="W14" i="1"/>
  <c r="W15" i="1"/>
  <c r="W16" i="1"/>
  <c r="W17" i="1"/>
  <c r="W18" i="1"/>
  <c r="W19" i="1"/>
  <c r="W12" i="1"/>
  <c r="R26" i="1"/>
  <c r="L20" i="1"/>
  <c r="M20" i="1"/>
  <c r="N20" i="1"/>
  <c r="O20" i="1"/>
  <c r="P20" i="1"/>
  <c r="Q20" i="1"/>
  <c r="R20" i="1"/>
  <c r="L26" i="1"/>
  <c r="M26" i="1"/>
  <c r="N26" i="1"/>
  <c r="O26" i="1"/>
  <c r="P26" i="1"/>
  <c r="Q26" i="1"/>
  <c r="K26" i="1"/>
  <c r="L35" i="1"/>
  <c r="M35" i="1"/>
  <c r="N35" i="1"/>
  <c r="O35" i="1"/>
  <c r="P35" i="1"/>
  <c r="Q35" i="1"/>
  <c r="R35" i="1"/>
  <c r="K35" i="1"/>
  <c r="R24" i="1" l="1"/>
  <c r="K20" i="1"/>
  <c r="P23" i="1" s="1"/>
  <c r="M25" i="1"/>
  <c r="AC40" i="1"/>
  <c r="AB40" i="1"/>
  <c r="AA40" i="1"/>
  <c r="Z40" i="1"/>
  <c r="Y40" i="1"/>
  <c r="X40" i="1"/>
  <c r="W40" i="1"/>
  <c r="V40" i="1"/>
  <c r="R36" i="1"/>
  <c r="Q36" i="1"/>
  <c r="P36" i="1"/>
  <c r="O36" i="1"/>
  <c r="N36" i="1"/>
  <c r="M36" i="1"/>
  <c r="L36" i="1"/>
  <c r="K36" i="1"/>
  <c r="R34" i="1"/>
  <c r="Q34" i="1"/>
  <c r="Q37" i="1" s="1"/>
  <c r="P34" i="1"/>
  <c r="O34" i="1"/>
  <c r="N34" i="1"/>
  <c r="N38" i="1" s="1"/>
  <c r="M34" i="1"/>
  <c r="M37" i="1" s="1"/>
  <c r="L34" i="1"/>
  <c r="L38" i="1" s="1"/>
  <c r="K34" i="1"/>
  <c r="K38" i="1" s="1"/>
  <c r="L22" i="1"/>
  <c r="M22" i="1" s="1"/>
  <c r="N22" i="1" s="1"/>
  <c r="O22" i="1" s="1"/>
  <c r="P22" i="1" s="1"/>
  <c r="Q22" i="1" s="1"/>
  <c r="R22" i="1" s="1"/>
  <c r="O23" i="1"/>
  <c r="U14" i="1"/>
  <c r="O24" i="1"/>
  <c r="R21" i="1"/>
  <c r="Q21" i="1"/>
  <c r="Q25" i="1" s="1"/>
  <c r="P21" i="1"/>
  <c r="P25" i="1" s="1"/>
  <c r="O21" i="1"/>
  <c r="O25" i="1" s="1"/>
  <c r="N21" i="1"/>
  <c r="N25" i="1" s="1"/>
  <c r="M21" i="1"/>
  <c r="L21" i="1"/>
  <c r="L25" i="1" s="1"/>
  <c r="K21" i="1"/>
  <c r="K25" i="1" s="1"/>
  <c r="R38" i="1" l="1"/>
  <c r="R37" i="1"/>
  <c r="K39" i="1"/>
  <c r="R25" i="1"/>
  <c r="L37" i="1"/>
  <c r="P38" i="1"/>
  <c r="P39" i="1" s="1"/>
  <c r="P37" i="1"/>
  <c r="N37" i="1"/>
  <c r="N39" i="1" s="1"/>
  <c r="K37" i="1"/>
  <c r="O38" i="1"/>
  <c r="O37" i="1"/>
  <c r="P24" i="1"/>
  <c r="N23" i="1"/>
  <c r="M23" i="1"/>
  <c r="L24" i="1"/>
  <c r="N24" i="1"/>
  <c r="K23" i="1"/>
  <c r="L23" i="1"/>
  <c r="Q23" i="1"/>
  <c r="R23" i="1"/>
  <c r="Q38" i="1"/>
  <c r="Q39" i="1" s="1"/>
  <c r="M38" i="1"/>
  <c r="M39" i="1" s="1"/>
  <c r="O39" i="1"/>
  <c r="L39" i="1"/>
  <c r="R39" i="1"/>
  <c r="Q24" i="1"/>
  <c r="M24" i="1"/>
</calcChain>
</file>

<file path=xl/sharedStrings.xml><?xml version="1.0" encoding="utf-8"?>
<sst xmlns="http://schemas.openxmlformats.org/spreadsheetml/2006/main" count="29" uniqueCount="25">
  <si>
    <t>##BLOCKS= 1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</si>
  <si>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</si>
  <si>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</si>
  <si>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</si>
  <si>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</si>
  <si>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</si>
  <si>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</si>
  <si>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</si>
  <si>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</si>
  <si>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Original Filename: Experiment 09_hand; Date Last Saved: 2/13/2024 3:44:53 PM</t>
  </si>
  <si>
    <t>Average</t>
  </si>
  <si>
    <t>SD</t>
  </si>
  <si>
    <t>df</t>
  </si>
  <si>
    <t>df from neat</t>
  </si>
  <si>
    <t>DF from prev.</t>
  </si>
  <si>
    <t>Blank Avg</t>
  </si>
  <si>
    <t>Blank - no water just screen</t>
  </si>
  <si>
    <t>%RSD</t>
  </si>
  <si>
    <t>RSD</t>
  </si>
  <si>
    <t>S</t>
  </si>
  <si>
    <t>L</t>
  </si>
  <si>
    <t>AVG</t>
  </si>
  <si>
    <t>CI</t>
  </si>
  <si>
    <t>Correlation</t>
  </si>
  <si>
    <t>https://www.python.org/downloads/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</si>
</sst>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09_hand'!$J$20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 09_hand'!$K$22:$R$22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</c:numCache>
            </c:numRef>
          </c:xVal>
          <c:yVal>
            <c:numRef>
              <c:f>'Experiment 09_hand'!$K$20:$R$20</c:f>
              <c:numCache>
                <c:formatCode>General</c:formatCode>
                <c:ptCount val="8"/>
                <c:pt idx="0">
                  <c:v>3.5385124999999999</c:v>
                </c:pt>
                <c:pt idx="1">
                  <c:v>1.7669125000000001</c:v>
                </c:pt>
                <c:pt idx="2">
                  <c:v>0.74856250000000002</c:v>
                </c:pt>
                <c:pt idx="3">
                  <c:v>0.36227499999999996</c:v>
                </c:pt>
                <c:pt idx="4">
                  <c:v>0.18367500000000003</c:v>
                </c:pt>
                <c:pt idx="5">
                  <c:v>8.5237500000000008E-2</c:v>
                </c:pt>
                <c:pt idx="6">
                  <c:v>2.982499999999999E-2</c:v>
                </c:pt>
                <c:pt idx="7">
                  <c:v>1.0887500000000001E-2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5-4D4E-A14B-4D6C5CC70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670688"/>
        <c:axId val="1818793472"/>
      </c:scatterChart>
      <c:valAx>
        <c:axId val="19166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93472"/>
        <c:crosses val="autoZero"/>
        <c:crossBetween val="midCat"/>
      </c:valAx>
      <c:valAx>
        <c:axId val="1818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7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263525</xdr:colOff>
      <xdr:row>2</xdr:row>
      <xdr:rowOff>177800</xdr:rowOff>
    </xdr:from>
    <xdr:to>
      <xdr:col>32</xdr:col>
      <xdr:colOff>568325</xdr:colOff>
      <xdr:row>17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17E4A7-2E6F-BA08-8F42-11A1E8427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"/>
  <sheetViews>
    <sheetView tabSelected="1" topLeftCell="H1" workbookViewId="0">
      <selection activeCell="K12" sqref="K12:R19"/>
    </sheetView>
  </sheetViews>
  <sheetFormatPr defaultRowHeight="15" x14ac:dyDescent="0.25"/>
  <cols>
    <col min="10" max="10" width="12.28515625" bestFit="1" customWidth="1"/>
  </cols>
  <sheetData>
    <row r="1" spans="1:26" x14ac:dyDescent="0.25">
      <c r="A1" t="s">
        <v>0</v>
      </c>
    </row>
    <row r="2" spans="1:26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600</v>
      </c>
      <c r="Q2">
        <v>9</v>
      </c>
      <c r="R2">
        <v>9</v>
      </c>
      <c r="S2">
        <v>384</v>
      </c>
      <c r="T2">
        <v>8</v>
      </c>
      <c r="U2">
        <v>9</v>
      </c>
    </row>
    <row r="3" spans="1:26" x14ac:dyDescent="0.25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</row>
    <row r="10" spans="1:26" x14ac:dyDescent="0.25">
      <c r="S10" t="s">
        <v>16</v>
      </c>
    </row>
    <row r="11" spans="1:26" x14ac:dyDescent="0.25">
      <c r="B11">
        <v>23.1</v>
      </c>
      <c r="K11">
        <v>0.12670000000000001</v>
      </c>
      <c r="L11">
        <v>6.6199999999999995E-2</v>
      </c>
      <c r="M11">
        <v>5.21E-2</v>
      </c>
      <c r="N11">
        <v>4.24E-2</v>
      </c>
      <c r="O11">
        <v>3.9899999999999998E-2</v>
      </c>
      <c r="P11">
        <v>3.8699999999999998E-2</v>
      </c>
      <c r="Q11">
        <v>3.6999999999999998E-2</v>
      </c>
      <c r="R11">
        <v>3.6600000000000001E-2</v>
      </c>
      <c r="S11">
        <v>3.3174999999999999</v>
      </c>
      <c r="W11" t="s">
        <v>23</v>
      </c>
    </row>
    <row r="12" spans="1:26" x14ac:dyDescent="0.25">
      <c r="K12">
        <v>3.5789</v>
      </c>
      <c r="L12">
        <v>1.7002999999999999</v>
      </c>
      <c r="M12">
        <v>0.87460000000000004</v>
      </c>
      <c r="N12">
        <v>0.4289</v>
      </c>
      <c r="O12">
        <v>0.24349999999999999</v>
      </c>
      <c r="P12">
        <v>0.1411</v>
      </c>
      <c r="Q12">
        <v>7.6899999999999996E-2</v>
      </c>
      <c r="R12">
        <v>5.5899999999999998E-2</v>
      </c>
      <c r="S12">
        <v>4.5900000000000003E-2</v>
      </c>
      <c r="W12">
        <f>CORREL(K12:R12,$K$22:$R$22)</f>
        <v>0.99957036102672292</v>
      </c>
    </row>
    <row r="13" spans="1:26" x14ac:dyDescent="0.25">
      <c r="K13">
        <v>3.6229</v>
      </c>
      <c r="L13">
        <v>1.7926</v>
      </c>
      <c r="M13">
        <v>0.83299999999999996</v>
      </c>
      <c r="N13">
        <v>0.4143</v>
      </c>
      <c r="O13">
        <v>0.25119999999999998</v>
      </c>
      <c r="P13">
        <v>0.1265</v>
      </c>
      <c r="Q13">
        <v>7.3599999999999999E-2</v>
      </c>
      <c r="R13">
        <v>5.67E-2</v>
      </c>
      <c r="S13">
        <v>4.6100000000000002E-2</v>
      </c>
      <c r="U13" t="s">
        <v>15</v>
      </c>
      <c r="W13">
        <f t="shared" ref="W13:W19" si="0">CORREL(K13:R13,$K$22:$R$22)</f>
        <v>0.99961603081400618</v>
      </c>
    </row>
    <row r="14" spans="1:26" x14ac:dyDescent="0.25">
      <c r="K14">
        <v>3.5990000000000002</v>
      </c>
      <c r="L14">
        <v>1.7105999999999999</v>
      </c>
      <c r="M14">
        <v>0.72109999999999996</v>
      </c>
      <c r="N14">
        <v>0.47889999999999999</v>
      </c>
      <c r="O14">
        <v>0.25080000000000002</v>
      </c>
      <c r="P14">
        <v>0.13980000000000001</v>
      </c>
      <c r="Q14">
        <v>7.85E-2</v>
      </c>
      <c r="R14">
        <v>5.7799999999999997E-2</v>
      </c>
      <c r="S14">
        <v>4.4999999999999998E-2</v>
      </c>
      <c r="U14">
        <f>(AVERAGE(S12:S19))</f>
        <v>4.5537500000000002E-2</v>
      </c>
      <c r="W14">
        <f t="shared" si="0"/>
        <v>0.99817818515376366</v>
      </c>
    </row>
    <row r="15" spans="1:26" x14ac:dyDescent="0.25">
      <c r="K15">
        <v>3.6112000000000002</v>
      </c>
      <c r="L15">
        <v>1.7716000000000001</v>
      </c>
      <c r="M15">
        <v>0.85050000000000003</v>
      </c>
      <c r="N15">
        <v>0.40610000000000002</v>
      </c>
      <c r="O15">
        <v>0.2354</v>
      </c>
      <c r="P15">
        <v>0.13769999999999999</v>
      </c>
      <c r="Q15">
        <v>7.8299999999999995E-2</v>
      </c>
      <c r="R15">
        <v>5.8099999999999999E-2</v>
      </c>
      <c r="S15">
        <v>4.5699999999999998E-2</v>
      </c>
      <c r="W15">
        <f t="shared" si="0"/>
        <v>0.99966706656068949</v>
      </c>
    </row>
    <row r="16" spans="1:26" x14ac:dyDescent="0.25">
      <c r="K16">
        <v>3.6248999999999998</v>
      </c>
      <c r="L16">
        <v>1.982</v>
      </c>
      <c r="M16">
        <v>0.80520000000000003</v>
      </c>
      <c r="N16">
        <v>0.35630000000000001</v>
      </c>
      <c r="O16">
        <v>0.19109999999999999</v>
      </c>
      <c r="P16">
        <v>0.11890000000000001</v>
      </c>
      <c r="Q16">
        <v>7.3499999999999996E-2</v>
      </c>
      <c r="R16">
        <v>5.2499999999999998E-2</v>
      </c>
      <c r="S16">
        <v>4.6399999999999997E-2</v>
      </c>
      <c r="W16">
        <f t="shared" si="0"/>
        <v>0.99791927030186511</v>
      </c>
    </row>
    <row r="17" spans="1:23" x14ac:dyDescent="0.25">
      <c r="K17">
        <v>3.6128999999999998</v>
      </c>
      <c r="L17">
        <v>1.9558</v>
      </c>
      <c r="M17">
        <v>0.72460000000000002</v>
      </c>
      <c r="N17">
        <v>0.36249999999999999</v>
      </c>
      <c r="O17">
        <v>0.20949999999999999</v>
      </c>
      <c r="P17">
        <v>0.1159</v>
      </c>
      <c r="Q17">
        <v>6.9099999999999995E-2</v>
      </c>
      <c r="R17">
        <v>5.2900000000000003E-2</v>
      </c>
      <c r="S17">
        <v>4.4999999999999998E-2</v>
      </c>
      <c r="W17">
        <f t="shared" si="0"/>
        <v>0.99734020748404073</v>
      </c>
    </row>
    <row r="18" spans="1:23" x14ac:dyDescent="0.25">
      <c r="K18">
        <v>3.5253000000000001</v>
      </c>
      <c r="L18">
        <v>1.8373999999999999</v>
      </c>
      <c r="M18">
        <v>0.71430000000000005</v>
      </c>
      <c r="N18">
        <v>0.41880000000000001</v>
      </c>
      <c r="O18">
        <v>0.2356</v>
      </c>
      <c r="P18">
        <v>0.1358</v>
      </c>
      <c r="Q18">
        <v>7.6899999999999996E-2</v>
      </c>
      <c r="R18">
        <v>5.9799999999999999E-2</v>
      </c>
      <c r="S18">
        <v>4.5400000000000003E-2</v>
      </c>
      <c r="W18">
        <f t="shared" si="0"/>
        <v>0.99825900389385946</v>
      </c>
    </row>
    <row r="19" spans="1:23" x14ac:dyDescent="0.25">
      <c r="K19">
        <v>3.4969999999999999</v>
      </c>
      <c r="L19">
        <v>1.7490000000000001</v>
      </c>
      <c r="M19">
        <v>0.82920000000000005</v>
      </c>
      <c r="N19">
        <v>0.39639999999999997</v>
      </c>
      <c r="O19">
        <v>0.21629999999999999</v>
      </c>
      <c r="P19">
        <v>0.13020000000000001</v>
      </c>
      <c r="Q19">
        <v>7.5800000000000006E-2</v>
      </c>
      <c r="R19">
        <v>5.74E-2</v>
      </c>
      <c r="S19">
        <v>4.48E-2</v>
      </c>
      <c r="W19">
        <f t="shared" si="0"/>
        <v>0.99973907045397004</v>
      </c>
    </row>
    <row r="20" spans="1:23" x14ac:dyDescent="0.25">
      <c r="J20" t="s">
        <v>10</v>
      </c>
      <c r="K20">
        <f>AVERAGE(K12:K19)-0.0455</f>
        <v>3.5385124999999999</v>
      </c>
      <c r="L20">
        <f t="shared" ref="L20:R20" si="1">AVERAGE(L12:L19)-0.0455</f>
        <v>1.7669125000000001</v>
      </c>
      <c r="M20">
        <f t="shared" si="1"/>
        <v>0.74856250000000002</v>
      </c>
      <c r="N20">
        <f t="shared" si="1"/>
        <v>0.36227499999999996</v>
      </c>
      <c r="O20">
        <f t="shared" si="1"/>
        <v>0.18367500000000003</v>
      </c>
      <c r="P20">
        <f t="shared" si="1"/>
        <v>8.5237500000000008E-2</v>
      </c>
      <c r="Q20">
        <f t="shared" si="1"/>
        <v>2.982499999999999E-2</v>
      </c>
      <c r="R20">
        <f t="shared" si="1"/>
        <v>1.0887500000000001E-2</v>
      </c>
    </row>
    <row r="21" spans="1:23" x14ac:dyDescent="0.25">
      <c r="A21" t="s">
        <v>8</v>
      </c>
      <c r="J21" t="s">
        <v>11</v>
      </c>
      <c r="K21">
        <f>_xlfn.STDEV.S(K12:K19)</f>
        <v>4.7849121129412003E-2</v>
      </c>
      <c r="L21">
        <f t="shared" ref="L21:R21" si="2">_xlfn.STDEV.S(L12:L19)</f>
        <v>0.10620640870493644</v>
      </c>
      <c r="M21">
        <f t="shared" si="2"/>
        <v>6.442816459326732E-2</v>
      </c>
      <c r="N21">
        <f t="shared" si="2"/>
        <v>3.8731410287480408E-2</v>
      </c>
      <c r="O21">
        <f t="shared" si="2"/>
        <v>2.1515957533222375E-2</v>
      </c>
      <c r="P21">
        <f t="shared" si="2"/>
        <v>9.577792394015289E-3</v>
      </c>
      <c r="Q21">
        <f t="shared" si="2"/>
        <v>3.1435875774571422E-3</v>
      </c>
      <c r="R21">
        <f t="shared" si="2"/>
        <v>2.5413368248114717E-3</v>
      </c>
    </row>
    <row r="22" spans="1:23" x14ac:dyDescent="0.25">
      <c r="A22" t="s">
        <v>9</v>
      </c>
      <c r="J22" t="s">
        <v>12</v>
      </c>
      <c r="K22">
        <v>1</v>
      </c>
      <c r="L22">
        <f>1/2</f>
        <v>0.5</v>
      </c>
      <c r="M22">
        <f>(L22/2)</f>
        <v>0.25</v>
      </c>
      <c r="N22">
        <f t="shared" ref="N22:R22" si="3">(M22/2)</f>
        <v>0.125</v>
      </c>
      <c r="O22">
        <f t="shared" si="3"/>
        <v>6.25E-2</v>
      </c>
      <c r="P22">
        <f t="shared" si="3"/>
        <v>3.125E-2</v>
      </c>
      <c r="Q22">
        <f t="shared" si="3"/>
        <v>1.5625E-2</v>
      </c>
      <c r="R22">
        <f t="shared" si="3"/>
        <v>7.8125E-3</v>
      </c>
    </row>
    <row r="23" spans="1:23" x14ac:dyDescent="0.25">
      <c r="J23" t="s">
        <v>13</v>
      </c>
      <c r="K23">
        <f>($K$20/K20)</f>
        <v>1</v>
      </c>
      <c r="L23">
        <f>($K$20/L20)</f>
        <v>2.0026529327287004</v>
      </c>
      <c r="M23">
        <f t="shared" ref="M23:R23" si="4">($K$20/M20)</f>
        <v>4.7270768973866577</v>
      </c>
      <c r="N23">
        <f t="shared" si="4"/>
        <v>9.7674763646401228</v>
      </c>
      <c r="O23">
        <f t="shared" si="4"/>
        <v>19.265074179937386</v>
      </c>
      <c r="P23">
        <f t="shared" si="4"/>
        <v>41.513565038861998</v>
      </c>
      <c r="Q23">
        <f t="shared" si="4"/>
        <v>118.64249790444262</v>
      </c>
      <c r="R23">
        <f t="shared" si="4"/>
        <v>325.00688863375427</v>
      </c>
      <c r="W23" t="s">
        <v>24</v>
      </c>
    </row>
    <row r="24" spans="1:23" x14ac:dyDescent="0.25">
      <c r="J24" t="s">
        <v>14</v>
      </c>
      <c r="L24">
        <f>(K20/L20)</f>
        <v>2.0026529327287004</v>
      </c>
      <c r="M24">
        <f t="shared" ref="M24:R24" si="5">(L20/M20)</f>
        <v>2.3604074476079151</v>
      </c>
      <c r="N24">
        <f t="shared" si="5"/>
        <v>2.0662825201849429</v>
      </c>
      <c r="O24">
        <f t="shared" si="5"/>
        <v>1.9723696746971546</v>
      </c>
      <c r="P24">
        <f t="shared" si="5"/>
        <v>2.1548614166300046</v>
      </c>
      <c r="Q24">
        <f t="shared" si="5"/>
        <v>2.8579212070410742</v>
      </c>
      <c r="R24">
        <f t="shared" si="5"/>
        <v>2.7393800229621115</v>
      </c>
    </row>
    <row r="25" spans="1:23" x14ac:dyDescent="0.25">
      <c r="J25" t="s">
        <v>17</v>
      </c>
      <c r="K25" s="1">
        <f>(K21/K20)</f>
        <v>1.352238295877491E-2</v>
      </c>
      <c r="L25" s="1">
        <f t="shared" ref="L25:R25" si="6">(L21/L20)</f>
        <v>6.0108470965560795E-2</v>
      </c>
      <c r="M25" s="1">
        <f t="shared" si="6"/>
        <v>8.6069185396366127E-2</v>
      </c>
      <c r="N25" s="1">
        <f t="shared" si="6"/>
        <v>0.10691162870051871</v>
      </c>
      <c r="O25" s="1">
        <f t="shared" si="6"/>
        <v>0.1171414592798278</v>
      </c>
      <c r="P25" s="1">
        <f t="shared" si="6"/>
        <v>0.11236594684282492</v>
      </c>
      <c r="Q25" s="1">
        <f t="shared" si="6"/>
        <v>0.10540109228691176</v>
      </c>
      <c r="R25" s="1">
        <f t="shared" si="6"/>
        <v>0.23341784843274135</v>
      </c>
    </row>
    <row r="26" spans="1:23" x14ac:dyDescent="0.25">
      <c r="J26" t="s">
        <v>22</v>
      </c>
      <c r="K26">
        <f>_xlfn.CONFIDENCE.T(0.05, K21, 8)</f>
        <v>4.0002866345782727E-2</v>
      </c>
      <c r="L26">
        <f t="shared" ref="L26:R26" si="7">_xlfn.CONFIDENCE.T(0.05, L21, 8)</f>
        <v>8.8790779688482771E-2</v>
      </c>
      <c r="M26">
        <f t="shared" si="7"/>
        <v>5.386329354217409E-2</v>
      </c>
      <c r="N26">
        <f t="shared" si="7"/>
        <v>3.2380269324557863E-2</v>
      </c>
      <c r="O26">
        <f t="shared" si="7"/>
        <v>1.7987790646670304E-2</v>
      </c>
      <c r="P26">
        <f t="shared" si="7"/>
        <v>8.0072348244227022E-3</v>
      </c>
      <c r="Q26">
        <f t="shared" si="7"/>
        <v>2.6281049837294321E-3</v>
      </c>
      <c r="R26">
        <f>_xlfn.CONFIDENCE.T(0.05, R21, 8)</f>
        <v>2.1246107544504109E-3</v>
      </c>
    </row>
    <row r="33" spans="10:29" x14ac:dyDescent="0.25">
      <c r="N33" s="1"/>
    </row>
    <row r="34" spans="10:29" x14ac:dyDescent="0.25">
      <c r="K34">
        <f>MAX(K12:K19)</f>
        <v>3.6248999999999998</v>
      </c>
      <c r="L34">
        <f t="shared" ref="L34:R34" si="8">MAX(L12:L19)</f>
        <v>1.982</v>
      </c>
      <c r="M34">
        <f t="shared" si="8"/>
        <v>0.87460000000000004</v>
      </c>
      <c r="N34">
        <f t="shared" si="8"/>
        <v>0.47889999999999999</v>
      </c>
      <c r="O34">
        <f t="shared" si="8"/>
        <v>0.25119999999999998</v>
      </c>
      <c r="P34">
        <f t="shared" si="8"/>
        <v>0.1411</v>
      </c>
      <c r="Q34">
        <f t="shared" si="8"/>
        <v>7.85E-2</v>
      </c>
      <c r="R34">
        <f t="shared" si="8"/>
        <v>5.9799999999999999E-2</v>
      </c>
    </row>
    <row r="35" spans="10:29" x14ac:dyDescent="0.25">
      <c r="K35">
        <f>LARGE(K12:K19,2)</f>
        <v>3.6229</v>
      </c>
      <c r="L35">
        <f t="shared" ref="L35:R35" si="9">LARGE(L12:L19,2)</f>
        <v>1.9558</v>
      </c>
      <c r="M35">
        <f t="shared" si="9"/>
        <v>0.85050000000000003</v>
      </c>
      <c r="N35">
        <f t="shared" si="9"/>
        <v>0.4289</v>
      </c>
      <c r="O35">
        <f t="shared" si="9"/>
        <v>0.25080000000000002</v>
      </c>
      <c r="P35">
        <f t="shared" si="9"/>
        <v>0.13980000000000001</v>
      </c>
      <c r="Q35">
        <f t="shared" si="9"/>
        <v>7.8299999999999995E-2</v>
      </c>
      <c r="R35">
        <f t="shared" si="9"/>
        <v>5.8099999999999999E-2</v>
      </c>
    </row>
    <row r="36" spans="10:29" x14ac:dyDescent="0.25">
      <c r="K36">
        <f>MIN(K12:K19)</f>
        <v>3.4969999999999999</v>
      </c>
      <c r="L36">
        <f t="shared" ref="L36:R36" si="10">MIN(L12:L19)</f>
        <v>1.7002999999999999</v>
      </c>
      <c r="M36">
        <f t="shared" si="10"/>
        <v>0.71430000000000005</v>
      </c>
      <c r="N36">
        <f t="shared" si="10"/>
        <v>0.35630000000000001</v>
      </c>
      <c r="O36">
        <f t="shared" si="10"/>
        <v>0.19109999999999999</v>
      </c>
      <c r="P36">
        <f t="shared" si="10"/>
        <v>0.1159</v>
      </c>
      <c r="Q36">
        <f t="shared" si="10"/>
        <v>6.9099999999999995E-2</v>
      </c>
      <c r="R36">
        <f t="shared" si="10"/>
        <v>5.2499999999999998E-2</v>
      </c>
    </row>
    <row r="37" spans="10:29" x14ac:dyDescent="0.25">
      <c r="J37" t="s">
        <v>10</v>
      </c>
      <c r="K37">
        <f t="shared" ref="K37:Q37" si="11">AVERAGE(K34:K36)-0.0455</f>
        <v>3.5360999999999998</v>
      </c>
      <c r="L37">
        <f t="shared" si="11"/>
        <v>1.8338666666666665</v>
      </c>
      <c r="M37">
        <f t="shared" si="11"/>
        <v>0.76763333333333339</v>
      </c>
      <c r="N37">
        <f t="shared" si="11"/>
        <v>0.37586666666666668</v>
      </c>
      <c r="O37">
        <f t="shared" si="11"/>
        <v>0.18553333333333333</v>
      </c>
      <c r="P37">
        <f t="shared" si="11"/>
        <v>8.6766666666666672E-2</v>
      </c>
      <c r="Q37">
        <f t="shared" si="11"/>
        <v>2.9799999999999993E-2</v>
      </c>
      <c r="R37">
        <f>AVERAGE(R34:R36)-0.0455</f>
        <v>1.1299999999999998E-2</v>
      </c>
    </row>
    <row r="38" spans="10:29" x14ac:dyDescent="0.25">
      <c r="J38" t="s">
        <v>11</v>
      </c>
      <c r="K38">
        <f t="shared" ref="K38:M38" si="12">_xlfn.STDEV.S(K34:K36)</f>
        <v>7.3272573313621248E-2</v>
      </c>
      <c r="L38">
        <f t="shared" si="12"/>
        <v>0.15562860705324502</v>
      </c>
      <c r="M38">
        <f t="shared" si="12"/>
        <v>8.6436238542253394E-2</v>
      </c>
      <c r="N38">
        <f>_xlfn.STDEV.S(N34:N36)</f>
        <v>6.1646194800111846E-2</v>
      </c>
      <c r="O38">
        <f t="shared" ref="O38:R38" si="13">_xlfn.STDEV.S(O34:O36)</f>
        <v>3.4583859433749253E-2</v>
      </c>
      <c r="P38">
        <f t="shared" si="13"/>
        <v>1.4188845384080178E-2</v>
      </c>
      <c r="Q38">
        <f t="shared" si="13"/>
        <v>5.3702886328390225E-3</v>
      </c>
      <c r="R38">
        <f t="shared" si="13"/>
        <v>3.8196858509568564E-3</v>
      </c>
      <c r="U38" t="s">
        <v>19</v>
      </c>
      <c r="V38" s="1">
        <v>1.9174938905682119E-2</v>
      </c>
      <c r="W38" s="1">
        <v>9.1174140913617321E-2</v>
      </c>
      <c r="X38" s="1">
        <v>0.12512083004539556</v>
      </c>
      <c r="Y38" s="1">
        <v>0.19524019912979831</v>
      </c>
      <c r="Z38" s="1">
        <v>0.17927552842678485</v>
      </c>
      <c r="AA38" s="1">
        <v>0.17249590784531091</v>
      </c>
      <c r="AB38" s="1">
        <v>0.16677980164971423</v>
      </c>
      <c r="AC38" s="1">
        <v>0.42899613527417235</v>
      </c>
    </row>
    <row r="39" spans="10:29" x14ac:dyDescent="0.25">
      <c r="J39" t="s">
        <v>18</v>
      </c>
      <c r="K39" s="1">
        <f t="shared" ref="K39:M39" si="14">(K38/K37)</f>
        <v>2.0721295583728191E-2</v>
      </c>
      <c r="L39" s="1">
        <f t="shared" si="14"/>
        <v>8.4863643514565781E-2</v>
      </c>
      <c r="M39" s="1">
        <f t="shared" si="14"/>
        <v>0.11260094473349262</v>
      </c>
      <c r="N39" s="1">
        <f>(N38/N37)</f>
        <v>0.16401080560512196</v>
      </c>
      <c r="O39" s="1">
        <f t="shared" ref="O39:R39" si="15">(O38/O37)</f>
        <v>0.18640240442193273</v>
      </c>
      <c r="P39" s="1">
        <f t="shared" si="15"/>
        <v>0.16352875970895325</v>
      </c>
      <c r="Q39" s="1">
        <f t="shared" si="15"/>
        <v>0.18021102794761826</v>
      </c>
      <c r="R39" s="1">
        <f t="shared" si="15"/>
        <v>0.33802529654485464</v>
      </c>
      <c r="U39" t="s">
        <v>20</v>
      </c>
      <c r="V39" s="1">
        <v>2.0721295583728191E-2</v>
      </c>
      <c r="W39" s="1">
        <v>8.4863643514565781E-2</v>
      </c>
      <c r="X39" s="1">
        <v>0.11260094473349262</v>
      </c>
      <c r="Y39" s="1">
        <v>0.16401080560512196</v>
      </c>
      <c r="Z39" s="1">
        <v>0.18640240442193273</v>
      </c>
      <c r="AA39" s="1">
        <v>0.16352875970895325</v>
      </c>
      <c r="AB39" s="1">
        <v>0.18021102794761826</v>
      </c>
      <c r="AC39" s="1">
        <v>0.33802529654485464</v>
      </c>
    </row>
    <row r="40" spans="10:29" x14ac:dyDescent="0.25">
      <c r="U40" t="s">
        <v>21</v>
      </c>
      <c r="V40" s="2">
        <f>AVERAGE(V38:V39)</f>
        <v>1.9948117244705153E-2</v>
      </c>
      <c r="W40" s="2">
        <f t="shared" ref="W40:AC40" si="16">AVERAGE(W38:W39)</f>
        <v>8.8018892214091551E-2</v>
      </c>
      <c r="X40" s="2">
        <f t="shared" si="16"/>
        <v>0.11886088738944409</v>
      </c>
      <c r="Y40" s="2">
        <f t="shared" si="16"/>
        <v>0.17962550236746014</v>
      </c>
      <c r="Z40" s="2">
        <f t="shared" si="16"/>
        <v>0.18283896642435879</v>
      </c>
      <c r="AA40" s="2">
        <f t="shared" si="16"/>
        <v>0.16801233377713209</v>
      </c>
      <c r="AB40" s="2">
        <f t="shared" si="16"/>
        <v>0.17349541479866626</v>
      </c>
      <c r="AC40" s="2">
        <f t="shared" si="16"/>
        <v>0.38351071590951347</v>
      </c>
    </row>
    <row r="46" spans="10:29" x14ac:dyDescent="0.25">
      <c r="J46" t="s">
        <v>19</v>
      </c>
    </row>
    <row r="47" spans="10:29" x14ac:dyDescent="0.25">
      <c r="K47">
        <v>3.6248999999999998</v>
      </c>
      <c r="L47">
        <v>1.982</v>
      </c>
      <c r="M47">
        <v>0.87460000000000004</v>
      </c>
      <c r="N47">
        <v>0.47889999999999999</v>
      </c>
      <c r="O47">
        <v>0.25119999999999998</v>
      </c>
      <c r="P47">
        <v>0.1411</v>
      </c>
      <c r="Q47">
        <v>7.85E-2</v>
      </c>
      <c r="R47">
        <v>5.9799999999999999E-2</v>
      </c>
    </row>
    <row r="48" spans="10:29" x14ac:dyDescent="0.25">
      <c r="K48">
        <v>3.5253000000000001</v>
      </c>
      <c r="L48">
        <v>1.7105999999999999</v>
      </c>
      <c r="M48">
        <v>0.72109999999999996</v>
      </c>
      <c r="N48">
        <v>0.36249999999999999</v>
      </c>
      <c r="O48">
        <v>0.20949999999999999</v>
      </c>
      <c r="P48">
        <v>0.11890000000000001</v>
      </c>
      <c r="Q48">
        <v>7.3499999999999996E-2</v>
      </c>
      <c r="R48">
        <v>5.2900000000000003E-2</v>
      </c>
    </row>
    <row r="49" spans="10:18" x14ac:dyDescent="0.25">
      <c r="K49">
        <v>3.4969999999999999</v>
      </c>
      <c r="L49">
        <v>1.7002999999999999</v>
      </c>
      <c r="M49">
        <v>0.71430000000000005</v>
      </c>
      <c r="N49">
        <v>0.35630000000000001</v>
      </c>
      <c r="O49">
        <v>0.19109999999999999</v>
      </c>
      <c r="P49">
        <v>0.1159</v>
      </c>
      <c r="Q49">
        <v>6.9099999999999995E-2</v>
      </c>
      <c r="R49">
        <v>5.2499999999999998E-2</v>
      </c>
    </row>
    <row r="50" spans="10:18" x14ac:dyDescent="0.25">
      <c r="J50" t="s">
        <v>20</v>
      </c>
      <c r="K50">
        <v>3.6229</v>
      </c>
      <c r="L50">
        <v>1.9558</v>
      </c>
      <c r="M50">
        <v>0.85050000000000003</v>
      </c>
      <c r="N50">
        <v>0.4289</v>
      </c>
      <c r="O50">
        <v>0.25080000000000002</v>
      </c>
      <c r="P50">
        <v>0.13980000000000001</v>
      </c>
      <c r="Q50">
        <v>7.8299999999999995E-2</v>
      </c>
      <c r="R50">
        <v>5.8099999999999999E-2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 09_hand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 Dziuba</cp:lastModifiedBy>
  <dcterms:created xsi:type="dcterms:W3CDTF">2024-02-13T21:46:37Z</dcterms:created>
  <dcterms:modified xsi:type="dcterms:W3CDTF">2024-02-22T20:45:04Z</dcterms:modified>
</cp:coreProperties>
</file>