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natha\OneDrive\Documentos\Formulários de Energia\"/>
    </mc:Choice>
  </mc:AlternateContent>
  <xr:revisionPtr revIDLastSave="0" documentId="13_ncr:1_{A690E558-EF1C-4803-BA0E-DFB42790255F}" xr6:coauthVersionLast="47" xr6:coauthVersionMax="47" xr10:uidLastSave="{00000000-0000-0000-0000-000000000000}"/>
  <bookViews>
    <workbookView xWindow="2928" yWindow="2928" windowWidth="17280" windowHeight="8880" activeTab="1" xr2:uid="{00000000-000D-0000-FFFF-FFFF00000000}"/>
  </bookViews>
  <sheets>
    <sheet name="CHECKLIST" sheetId="8" r:id="rId1"/>
    <sheet name="DADOS" sheetId="1" r:id="rId2"/>
    <sheet name="PADRÃO" sheetId="2" r:id="rId3"/>
    <sheet name="MODULO" sheetId="3" r:id="rId4"/>
    <sheet name="INVERSOR" sheetId="4" r:id="rId5"/>
    <sheet name="MODELO_INVERSOR" sheetId="5" state="hidden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0" roundtripDataChecksum="Op6WIOJ6WJZ7BBcXHI6aXEFWcGEVauymHKd8yVwQGiI="/>
    </ext>
  </extLst>
</workbook>
</file>

<file path=xl/calcChain.xml><?xml version="1.0" encoding="utf-8"?>
<calcChain xmlns="http://schemas.openxmlformats.org/spreadsheetml/2006/main">
  <c r="AD47" i="1" l="1"/>
  <c r="AE82" i="1" l="1"/>
  <c r="AE81" i="1"/>
  <c r="AF76" i="1"/>
  <c r="AF75" i="1"/>
  <c r="AF74" i="1"/>
  <c r="AF73" i="1"/>
  <c r="AE69" i="1"/>
  <c r="L68" i="1"/>
  <c r="L53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AD45" i="1" l="1"/>
  <c r="AD39" i="1"/>
  <c r="AE54" i="1"/>
  <c r="M81" i="1" s="1"/>
  <c r="M82" i="1" l="1"/>
  <c r="K83" i="1" s="1"/>
  <c r="AD4" i="1"/>
  <c r="P4" i="1"/>
  <c r="F4" i="1"/>
  <c r="Z3" i="1"/>
  <c r="M3" i="1"/>
  <c r="P27" i="1"/>
  <c r="K69" i="4"/>
  <c r="Z32" i="1" l="1"/>
  <c r="G32" i="1"/>
  <c r="R32" i="1"/>
  <c r="V27" i="1"/>
  <c r="V26" i="1"/>
  <c r="V25" i="1"/>
  <c r="V24" i="1"/>
  <c r="V23" i="1"/>
  <c r="V22" i="1"/>
  <c r="Y9" i="1"/>
  <c r="P9" i="1"/>
  <c r="Y8" i="1"/>
  <c r="Z33" i="1"/>
  <c r="C3" i="5"/>
  <c r="B3" i="5"/>
  <c r="A3" i="5"/>
  <c r="C2" i="5"/>
  <c r="B2" i="5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C71" i="4"/>
  <c r="K70" i="4"/>
  <c r="C70" i="4"/>
  <c r="K68" i="4"/>
  <c r="K67" i="4"/>
  <c r="K66" i="4"/>
  <c r="K65" i="4"/>
  <c r="K64" i="4"/>
  <c r="K58" i="4"/>
  <c r="K57" i="4"/>
  <c r="C57" i="4"/>
  <c r="K56" i="4"/>
  <c r="C56" i="4"/>
  <c r="K55" i="4"/>
  <c r="C55" i="4"/>
  <c r="K54" i="4"/>
  <c r="C54" i="4"/>
  <c r="K53" i="4"/>
  <c r="C53" i="4"/>
  <c r="K52" i="4"/>
  <c r="C52" i="4"/>
  <c r="K51" i="4"/>
  <c r="C51" i="4"/>
  <c r="K50" i="4"/>
  <c r="C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C22" i="4"/>
  <c r="K21" i="4"/>
  <c r="C21" i="4"/>
  <c r="K20" i="4"/>
  <c r="C20" i="4"/>
  <c r="K19" i="4"/>
  <c r="K18" i="4"/>
  <c r="K17" i="4"/>
  <c r="K16" i="4"/>
  <c r="C16" i="4"/>
  <c r="K15" i="4"/>
  <c r="C15" i="4"/>
  <c r="K14" i="4"/>
  <c r="C14" i="4"/>
  <c r="K13" i="4"/>
  <c r="K12" i="4"/>
  <c r="K11" i="4"/>
  <c r="K10" i="4"/>
  <c r="K9" i="4"/>
  <c r="K8" i="4"/>
  <c r="K7" i="4"/>
  <c r="K6" i="4"/>
  <c r="K5" i="4"/>
  <c r="K4" i="4"/>
  <c r="K3" i="4"/>
  <c r="C3" i="4"/>
  <c r="K2" i="4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G2" i="2"/>
  <c r="AF61" i="1"/>
  <c r="AF60" i="1"/>
  <c r="AF59" i="1"/>
  <c r="AF58" i="1"/>
  <c r="F55" i="1" l="1"/>
  <c r="AE77" i="1"/>
  <c r="R77" i="1"/>
  <c r="AE62" i="1"/>
  <c r="AJ62" i="1" s="1"/>
  <c r="R62" i="1"/>
  <c r="I77" i="1"/>
  <c r="W56" i="1"/>
  <c r="E56" i="1"/>
  <c r="W71" i="1"/>
  <c r="E71" i="1"/>
  <c r="F70" i="1"/>
  <c r="I62" i="1"/>
  <c r="E40" i="1"/>
  <c r="T47" i="1"/>
  <c r="E46" i="1"/>
  <c r="U46" i="1"/>
  <c r="V38" i="1"/>
  <c r="G47" i="1" a="1"/>
  <c r="G47" i="1" s="1"/>
  <c r="A13" i="5"/>
  <c r="G41" i="1" a="1"/>
  <c r="G41" i="1" s="1"/>
  <c r="T41" i="1" a="1"/>
  <c r="T41" i="1" s="1"/>
  <c r="U40" i="1" a="1"/>
  <c r="U40" i="1" s="1"/>
  <c r="A12" i="5"/>
  <c r="AD41" i="1" l="1"/>
  <c r="AC83" i="1" s="1"/>
  <c r="W74" i="1"/>
  <c r="W76" i="1"/>
  <c r="W73" i="1"/>
  <c r="W75" i="1"/>
  <c r="P73" i="1"/>
  <c r="P76" i="1"/>
  <c r="P75" i="1"/>
  <c r="P74" i="1"/>
  <c r="W58" i="1"/>
  <c r="W61" i="1"/>
  <c r="W60" i="1"/>
  <c r="W59" i="1"/>
</calcChain>
</file>

<file path=xl/sharedStrings.xml><?xml version="1.0" encoding="utf-8"?>
<sst xmlns="http://schemas.openxmlformats.org/spreadsheetml/2006/main" count="1247" uniqueCount="555">
  <si>
    <t xml:space="preserve">Integral Energia </t>
  </si>
  <si>
    <t>Formulário do Cliente</t>
  </si>
  <si>
    <t>INTEGRADOR:</t>
  </si>
  <si>
    <t>E-MAIL:</t>
  </si>
  <si>
    <t>CLIENTEINTEGRALENERGIA@GMAIL.COM</t>
  </si>
  <si>
    <t>TELEFONE:</t>
  </si>
  <si>
    <t>(31) 98020-9744</t>
  </si>
  <si>
    <t>1. Dados do Cliente</t>
  </si>
  <si>
    <r>
      <rPr>
        <b/>
        <sz val="8"/>
        <color rgb="FF1F3864"/>
        <rFont val="Calibri"/>
        <family val="2"/>
      </rPr>
      <t>1.1</t>
    </r>
    <r>
      <rPr>
        <b/>
        <sz val="8"/>
        <color rgb="FF1F3864"/>
        <rFont val="Calibri"/>
        <family val="2"/>
      </rPr>
      <t xml:space="preserve"> NUMERO DO CLIENTE</t>
    </r>
  </si>
  <si>
    <r>
      <rPr>
        <b/>
        <sz val="8"/>
        <color rgb="FF1F3864"/>
        <rFont val="Calibri"/>
        <family val="2"/>
      </rPr>
      <t>1.3</t>
    </r>
    <r>
      <rPr>
        <b/>
        <sz val="8"/>
        <color rgb="FF1F3864"/>
        <rFont val="Calibri"/>
        <family val="2"/>
      </rPr>
      <t xml:space="preserve"> TITULAR DA UC</t>
    </r>
  </si>
  <si>
    <r>
      <rPr>
        <b/>
        <sz val="8"/>
        <color rgb="FF1F3864"/>
        <rFont val="Calibri"/>
        <family val="2"/>
      </rPr>
      <t>1.4</t>
    </r>
    <r>
      <rPr>
        <b/>
        <sz val="8"/>
        <color rgb="FF1F3864"/>
        <rFont val="Calibri"/>
        <family val="2"/>
      </rPr>
      <t xml:space="preserve"> CPF / CNPJ</t>
    </r>
  </si>
  <si>
    <r>
      <rPr>
        <b/>
        <sz val="8"/>
        <color rgb="FF1F3864"/>
        <rFont val="Calibri"/>
        <family val="2"/>
      </rPr>
      <t>1.8</t>
    </r>
    <r>
      <rPr>
        <b/>
        <sz val="8"/>
        <color rgb="FF1F3864"/>
        <rFont val="Calibri"/>
        <family val="2"/>
      </rPr>
      <t xml:space="preserve"> ENDEREÇO</t>
    </r>
  </si>
  <si>
    <r>
      <rPr>
        <b/>
        <sz val="8"/>
        <color rgb="FF1F3864"/>
        <rFont val="Calibri"/>
        <family val="2"/>
      </rPr>
      <t xml:space="preserve">1.9 </t>
    </r>
    <r>
      <rPr>
        <b/>
        <sz val="8"/>
        <color rgb="FF1F3864"/>
        <rFont val="Calibri"/>
        <family val="2"/>
      </rPr>
      <t>NÚMERO</t>
    </r>
  </si>
  <si>
    <r>
      <rPr>
        <b/>
        <sz val="8"/>
        <color rgb="FF1F3864"/>
        <rFont val="Calibri"/>
        <family val="2"/>
      </rPr>
      <t>1.10</t>
    </r>
    <r>
      <rPr>
        <b/>
        <sz val="8"/>
        <color rgb="FF1F3864"/>
        <rFont val="Calibri"/>
        <family val="2"/>
      </rPr>
      <t xml:space="preserve"> BAIRRO</t>
    </r>
  </si>
  <si>
    <r>
      <rPr>
        <b/>
        <sz val="8"/>
        <color rgb="FF1F3864"/>
        <rFont val="Calibri"/>
        <family val="2"/>
      </rPr>
      <t>1.11</t>
    </r>
    <r>
      <rPr>
        <b/>
        <sz val="8"/>
        <color rgb="FF1F3864"/>
        <rFont val="Calibri"/>
        <family val="2"/>
      </rPr>
      <t xml:space="preserve"> MUNICIPIO</t>
    </r>
  </si>
  <si>
    <r>
      <rPr>
        <b/>
        <sz val="8"/>
        <color rgb="FF1F3864"/>
        <rFont val="Calibri"/>
        <family val="2"/>
      </rPr>
      <t xml:space="preserve">1.12 </t>
    </r>
    <r>
      <rPr>
        <b/>
        <sz val="8"/>
        <color rgb="FF1F3864"/>
        <rFont val="Calibri"/>
        <family val="2"/>
      </rPr>
      <t>CEP</t>
    </r>
  </si>
  <si>
    <r>
      <rPr>
        <b/>
        <sz val="8"/>
        <color rgb="FF1F3864"/>
        <rFont val="Calibri"/>
        <family val="2"/>
      </rPr>
      <t>1.13</t>
    </r>
    <r>
      <rPr>
        <b/>
        <sz val="8"/>
        <color rgb="FF1F3864"/>
        <rFont val="Calibri"/>
        <family val="2"/>
      </rPr>
      <t xml:space="preserve"> ESTADO</t>
    </r>
  </si>
  <si>
    <r>
      <rPr>
        <b/>
        <sz val="8"/>
        <color rgb="FF1F3864"/>
        <rFont val="Calibri"/>
        <family val="2"/>
      </rPr>
      <t>1.14</t>
    </r>
    <r>
      <rPr>
        <b/>
        <sz val="8"/>
        <color rgb="FF1F3864"/>
        <rFont val="Calibri"/>
        <family val="2"/>
      </rPr>
      <t xml:space="preserve"> COMPLEMENTO</t>
    </r>
  </si>
  <si>
    <r>
      <rPr>
        <b/>
        <sz val="8"/>
        <color rgb="FF1F3864"/>
        <rFont val="Calibri"/>
        <family val="2"/>
      </rPr>
      <t>1.15</t>
    </r>
    <r>
      <rPr>
        <b/>
        <sz val="8"/>
        <color rgb="FF1F3864"/>
        <rFont val="Calibri"/>
        <family val="2"/>
      </rPr>
      <t xml:space="preserve"> GRUPO</t>
    </r>
  </si>
  <si>
    <r>
      <rPr>
        <b/>
        <sz val="8"/>
        <color rgb="FF1F3864"/>
        <rFont val="Calibri"/>
        <family val="2"/>
      </rPr>
      <t>1.16</t>
    </r>
    <r>
      <rPr>
        <b/>
        <sz val="8"/>
        <color rgb="FF1F3864"/>
        <rFont val="Calibri"/>
        <family val="2"/>
      </rPr>
      <t xml:space="preserve"> SUBGRUPO</t>
    </r>
  </si>
  <si>
    <r>
      <rPr>
        <b/>
        <sz val="8"/>
        <color rgb="FF1F3864"/>
        <rFont val="Calibri"/>
        <family val="2"/>
      </rPr>
      <t>1.17</t>
    </r>
    <r>
      <rPr>
        <b/>
        <sz val="8"/>
        <color rgb="FF1F3864"/>
        <rFont val="Calibri"/>
        <family val="2"/>
      </rPr>
      <t xml:space="preserve"> CLASSE</t>
    </r>
  </si>
  <si>
    <t>LOCALIZAÇÃO</t>
  </si>
  <si>
    <t>http://splink.cria.org.br/conversor</t>
  </si>
  <si>
    <t>Grau, minuto, segundo</t>
  </si>
  <si>
    <t>UTM</t>
  </si>
  <si>
    <r>
      <rPr>
        <b/>
        <sz val="8"/>
        <color rgb="FF1F3864"/>
        <rFont val="Calibri"/>
        <family val="2"/>
      </rPr>
      <t>1.18</t>
    </r>
    <r>
      <rPr>
        <b/>
        <sz val="8"/>
        <color rgb="FF1F3864"/>
        <rFont val="Calibri"/>
        <family val="2"/>
      </rPr>
      <t xml:space="preserve"> Latitude </t>
    </r>
  </si>
  <si>
    <r>
      <rPr>
        <b/>
        <sz val="8"/>
        <color rgb="FF1F3864"/>
        <rFont val="Calibri"/>
        <family val="2"/>
      </rPr>
      <t>1.19</t>
    </r>
    <r>
      <rPr>
        <b/>
        <sz val="8"/>
        <color rgb="FF1F3864"/>
        <rFont val="Calibri"/>
        <family val="2"/>
      </rPr>
      <t xml:space="preserve"> Latitude</t>
    </r>
  </si>
  <si>
    <r>
      <rPr>
        <b/>
        <sz val="8"/>
        <color rgb="FF1F3864"/>
        <rFont val="Calibri"/>
        <family val="2"/>
      </rPr>
      <t>1.20</t>
    </r>
    <r>
      <rPr>
        <b/>
        <sz val="8"/>
        <color rgb="FF1F3864"/>
        <rFont val="Calibri"/>
        <family val="2"/>
      </rPr>
      <t xml:space="preserve"> Área</t>
    </r>
  </si>
  <si>
    <r>
      <rPr>
        <b/>
        <sz val="8"/>
        <color rgb="FF1F3864"/>
        <rFont val="Calibri"/>
        <family val="2"/>
      </rPr>
      <t>1.21</t>
    </r>
    <r>
      <rPr>
        <b/>
        <sz val="8"/>
        <color rgb="FF1F3864"/>
        <rFont val="Calibri"/>
        <family val="2"/>
      </rPr>
      <t xml:space="preserve"> Longitude</t>
    </r>
  </si>
  <si>
    <r>
      <rPr>
        <b/>
        <sz val="8"/>
        <color rgb="FF1F3864"/>
        <rFont val="Calibri"/>
        <family val="2"/>
      </rPr>
      <t>1.22</t>
    </r>
    <r>
      <rPr>
        <b/>
        <sz val="8"/>
        <color rgb="FF1F3864"/>
        <rFont val="Calibri"/>
        <family val="2"/>
      </rPr>
      <t xml:space="preserve"> Longitude</t>
    </r>
  </si>
  <si>
    <r>
      <rPr>
        <b/>
        <sz val="8"/>
        <color rgb="FF1F3864"/>
        <rFont val="Calibri"/>
        <family val="2"/>
      </rPr>
      <t>1.23</t>
    </r>
    <r>
      <rPr>
        <b/>
        <sz val="8"/>
        <color rgb="FF1F3864"/>
        <rFont val="Calibri"/>
        <family val="2"/>
      </rPr>
      <t xml:space="preserve"> Abscissa (X)</t>
    </r>
  </si>
  <si>
    <r>
      <rPr>
        <b/>
        <sz val="8"/>
        <color rgb="FF1F3864"/>
        <rFont val="Calibri"/>
        <family val="2"/>
      </rPr>
      <t>1.24</t>
    </r>
    <r>
      <rPr>
        <b/>
        <sz val="8"/>
        <color rgb="FF1F3864"/>
        <rFont val="Calibri"/>
        <family val="2"/>
      </rPr>
      <t xml:space="preserve"> Ordenada (Y)</t>
    </r>
  </si>
  <si>
    <t xml:space="preserve"> </t>
  </si>
  <si>
    <t>CONCESSIONÁRIA</t>
  </si>
  <si>
    <t>CONEXÃO</t>
  </si>
  <si>
    <t>DISJUNTOR</t>
  </si>
  <si>
    <t>TENSÃO</t>
  </si>
  <si>
    <t xml:space="preserve">CONDUTOR </t>
  </si>
  <si>
    <t>TERRA</t>
  </si>
  <si>
    <t>CHAVE</t>
  </si>
  <si>
    <t>NEOENERGIA PERNAMBUCO</t>
  </si>
  <si>
    <t>Monofásico</t>
  </si>
  <si>
    <t>Trifásico</t>
  </si>
  <si>
    <t>EQUATORIAL PARÁ</t>
  </si>
  <si>
    <t>Bifásico</t>
  </si>
  <si>
    <t xml:space="preserve">EDP </t>
  </si>
  <si>
    <t>NEOENERGIA BRASILIA</t>
  </si>
  <si>
    <t>NEOENERGIA COSERN</t>
  </si>
  <si>
    <t>NEOENERGIA COELBA</t>
  </si>
  <si>
    <t>ENEL CEARÁ</t>
  </si>
  <si>
    <t>CEMIG</t>
  </si>
  <si>
    <t>ENERGISA MATO GROSSO</t>
  </si>
  <si>
    <t>EQUATORIAL GOIÁS</t>
  </si>
  <si>
    <t>EQUATORIAL MARANHÃO</t>
  </si>
  <si>
    <t>EQUATORIAL PIAUI</t>
  </si>
  <si>
    <t>FABRICANTE</t>
  </si>
  <si>
    <t>POTENCIA</t>
  </si>
  <si>
    <t>MODELO</t>
  </si>
  <si>
    <t>VCCO</t>
  </si>
  <si>
    <t>ISC</t>
  </si>
  <si>
    <t>ALTURA</t>
  </si>
  <si>
    <t>LARGURA</t>
  </si>
  <si>
    <t>TSUN</t>
  </si>
  <si>
    <t>TS540S8A 540W</t>
  </si>
  <si>
    <t>TS545S8A 545W</t>
  </si>
  <si>
    <t>TS550S8A 550W</t>
  </si>
  <si>
    <t>TS555S8A 555W</t>
  </si>
  <si>
    <t>TS560S8A 560W</t>
  </si>
  <si>
    <t>TSM472H-N-570W</t>
  </si>
  <si>
    <t>TSM472H-N-575W</t>
  </si>
  <si>
    <t>TSM472H-N-580W</t>
  </si>
  <si>
    <t>TSM472H-N-585W</t>
  </si>
  <si>
    <t>TSM472H-N-590</t>
  </si>
  <si>
    <t>TRINA SOLAR</t>
  </si>
  <si>
    <t xml:space="preserve">TSM-DEG19C.20 540W </t>
  </si>
  <si>
    <t xml:space="preserve">TSM-DEG19C.20 545W </t>
  </si>
  <si>
    <t xml:space="preserve">TSM-DEG19C.20 550W </t>
  </si>
  <si>
    <t>TSM-DE19R 560W</t>
  </si>
  <si>
    <t>TSM-DE19R 565W</t>
  </si>
  <si>
    <t>TSM-DE19R 570W</t>
  </si>
  <si>
    <t>TSM-DE19R 575W</t>
  </si>
  <si>
    <t>TSM-DE19R 580W</t>
  </si>
  <si>
    <t xml:space="preserve"> TSM-665NEG21C.20</t>
  </si>
  <si>
    <t>TSM-670NEG21C.20</t>
  </si>
  <si>
    <t>TSM-675NEG21C.20</t>
  </si>
  <si>
    <t>TSM-680NEG21C.20</t>
  </si>
  <si>
    <t>TSM-685NEG21C.20</t>
  </si>
  <si>
    <t>ERA SOLAR</t>
  </si>
  <si>
    <t>ERA-72HCB</t>
  </si>
  <si>
    <t xml:space="preserve">ERA SOLAR </t>
  </si>
  <si>
    <t>ERA PRO-72HC585M</t>
  </si>
  <si>
    <t>ERA-RC-66HC 600W</t>
  </si>
  <si>
    <t>ERA-RC-66HC 605W</t>
  </si>
  <si>
    <t>ERA-RC-66HC 610W</t>
  </si>
  <si>
    <t>ERA-RC-66HC 615W</t>
  </si>
  <si>
    <t>ERA-RC-66HC 620W</t>
  </si>
  <si>
    <t>CANADIAN</t>
  </si>
  <si>
    <t>CS6W-530</t>
  </si>
  <si>
    <t>CS6W-535</t>
  </si>
  <si>
    <t>CS6W-540</t>
  </si>
  <si>
    <t>CS6W-545</t>
  </si>
  <si>
    <t>CS6W-550</t>
  </si>
  <si>
    <t>CS6W-555</t>
  </si>
  <si>
    <t>DAH SOLAR</t>
  </si>
  <si>
    <t>DHM-72X10(BW) 540W</t>
  </si>
  <si>
    <t>DHM-72X10(BW) 545W</t>
  </si>
  <si>
    <t>DHM-72X10(BW) 550W</t>
  </si>
  <si>
    <t>DHM-72X10(BW) 555W</t>
  </si>
  <si>
    <t>DHN-72X16/DG(BW) 570W</t>
  </si>
  <si>
    <t>DHN-72X16/DG(BW) 575W</t>
  </si>
  <si>
    <t>DHN-72X16/DG(BW) 580W</t>
  </si>
  <si>
    <t>DHN-72X16/DG(BW) 585W</t>
  </si>
  <si>
    <t>JINKO SOLAR</t>
  </si>
  <si>
    <t>JKM555N-72HL4 555W</t>
  </si>
  <si>
    <t>JKM560N-72HL4 560W</t>
  </si>
  <si>
    <t>JKM565N-72HL4 565W</t>
  </si>
  <si>
    <t>JKM570N-72HL4 570W</t>
  </si>
  <si>
    <t>JKM575N-72HL4 575W</t>
  </si>
  <si>
    <t>JKM540M-72HL4</t>
  </si>
  <si>
    <t>JKM545M-72HL4</t>
  </si>
  <si>
    <t>JKM550M-72HL4</t>
  </si>
  <si>
    <t>JKM555M-72HL4</t>
  </si>
  <si>
    <t>JKM560M-72HL4</t>
  </si>
  <si>
    <t>HANERSUN</t>
  </si>
  <si>
    <t>HN18-72HT 565W</t>
  </si>
  <si>
    <t>HN18-72HT 570W</t>
  </si>
  <si>
    <t>HN18-72HT 575W</t>
  </si>
  <si>
    <t>HN18-72HT 580W</t>
  </si>
  <si>
    <t>HN18-72HT 585W</t>
  </si>
  <si>
    <t>HELIUS</t>
  </si>
  <si>
    <t>HMF132T12R</t>
  </si>
  <si>
    <t>HONOR SOLAR</t>
  </si>
  <si>
    <t>HY-M10/144 555W</t>
  </si>
  <si>
    <t>HY-M10/144 560W</t>
  </si>
  <si>
    <t>HY-M10/144 565W</t>
  </si>
  <si>
    <t>HY-M10/144 570W</t>
  </si>
  <si>
    <t>LEAPTON</t>
  </si>
  <si>
    <t>LP182*182-M-72-MH 560W</t>
  </si>
  <si>
    <t>LP182*199-M-66-NH</t>
  </si>
  <si>
    <t>LP182*182-M-72-MH 580W</t>
  </si>
  <si>
    <t>LP182*182-M-72-MH 585W</t>
  </si>
  <si>
    <t>LP182*182-M-72-MH 590W</t>
  </si>
  <si>
    <t>LP182*182-M-72-MH 595W</t>
  </si>
  <si>
    <t>LP182*182-M-72-MH 600W</t>
  </si>
  <si>
    <t>LP182*182-M-72-MH 605W</t>
  </si>
  <si>
    <t>OSDA</t>
  </si>
  <si>
    <t xml:space="preserve">ODA550-36V-MH
</t>
  </si>
  <si>
    <t>ODA555-36V-MH 555W</t>
  </si>
  <si>
    <t>ODA560-36V-MH</t>
  </si>
  <si>
    <t>ODA555-36V-MHD 570W</t>
  </si>
  <si>
    <t>ODA555-36V-MHS 575W</t>
  </si>
  <si>
    <t>ODA555-36V-MHS 580W</t>
  </si>
  <si>
    <t>ODA585-36V-MH 585W</t>
  </si>
  <si>
    <t xml:space="preserve">JA SOLAR </t>
  </si>
  <si>
    <t>JAM72S30-525/MR 525W</t>
  </si>
  <si>
    <t>JAM72S30-530/MR 530W</t>
  </si>
  <si>
    <t>JAM72S30-535/MR 535W</t>
  </si>
  <si>
    <t>JAM72S30-540/MR 540W</t>
  </si>
  <si>
    <t>JAM72S30-545/MR 545W</t>
  </si>
  <si>
    <t>JAM72S30-550/MR 550W</t>
  </si>
  <si>
    <t>JAM72D40-555/GB 555W</t>
  </si>
  <si>
    <t>JAM72D40-560/GB 560W</t>
  </si>
  <si>
    <t>JAM72D40-565/GB 565W</t>
  </si>
  <si>
    <t>JAM72D40-570/GB 570W</t>
  </si>
  <si>
    <t>JAM72D40-575/GB 575W</t>
  </si>
  <si>
    <t>JAM72D40-580/GB 580W</t>
  </si>
  <si>
    <t>RENESOLA</t>
  </si>
  <si>
    <t>RS6-560N-E3 560W</t>
  </si>
  <si>
    <t>RS6-565N-E3 565W</t>
  </si>
  <si>
    <t>RS6-570NBG-E3 570W</t>
  </si>
  <si>
    <t>RS6-575NBG-E3 575W</t>
  </si>
  <si>
    <t>RS6-580NBG-E3 580W</t>
  </si>
  <si>
    <t>RS6-585NBG-E3 585W</t>
  </si>
  <si>
    <t>RS6-590NBG-E3 590W</t>
  </si>
  <si>
    <t>RS6-590NBG-E3 595W</t>
  </si>
  <si>
    <t>RISEN</t>
  </si>
  <si>
    <t>RSM110-8-530M</t>
  </si>
  <si>
    <t>RSM110-8-535M</t>
  </si>
  <si>
    <t>RSM110-8-540M</t>
  </si>
  <si>
    <t>RSM144-9-540M</t>
  </si>
  <si>
    <t>RSM110-8-545M</t>
  </si>
  <si>
    <t>RSM144-9-545M</t>
  </si>
  <si>
    <t>RSM110-8-550M</t>
  </si>
  <si>
    <t>RSM144-9-550M</t>
  </si>
  <si>
    <t>RSM144-9-555M</t>
  </si>
  <si>
    <t>RSM144-9-560M</t>
  </si>
  <si>
    <t>RUNERGY</t>
  </si>
  <si>
    <t>HY-DH144P8</t>
  </si>
  <si>
    <t xml:space="preserve">SUNOVA </t>
  </si>
  <si>
    <t>SS-540-72MDH 540W</t>
  </si>
  <si>
    <t>SS-545-72MDH 545W</t>
  </si>
  <si>
    <t>SS-550-72MDH 550W</t>
  </si>
  <si>
    <t>SS-555-72MDH 555W</t>
  </si>
  <si>
    <t>SS-560-72MDH(T) 560W</t>
  </si>
  <si>
    <t>SS-565-72MDH(T) 565W</t>
  </si>
  <si>
    <t>SS-570-72MDH(T) 570W</t>
  </si>
  <si>
    <t>SS-575-72MDH(T) 575W</t>
  </si>
  <si>
    <t>SS-580-72MDH(T) 580W</t>
  </si>
  <si>
    <t>SS-585-72MDH(T) 585W</t>
  </si>
  <si>
    <t>ASTRONERGY</t>
  </si>
  <si>
    <t>CHSM72N(DG)/F-BH 560W</t>
  </si>
  <si>
    <t>CHSM72N(DG)/F-BH 565W</t>
  </si>
  <si>
    <t>CHSM72N(DG)/F-BH 570W</t>
  </si>
  <si>
    <t>CHSM72N(DG)/F-BH 575W</t>
  </si>
  <si>
    <t>CHSM72N(DG)/F-BH 580W</t>
  </si>
  <si>
    <t>INTELBRAS</t>
  </si>
  <si>
    <t>EMSR 380M</t>
  </si>
  <si>
    <t>EMSB-555 HC</t>
  </si>
  <si>
    <t xml:space="preserve">PULLING ENERGY </t>
  </si>
  <si>
    <t>PU540SPM101 540W</t>
  </si>
  <si>
    <t xml:space="preserve">PU545SPM101 545W </t>
  </si>
  <si>
    <t>PU550SPM101 550W</t>
  </si>
  <si>
    <t>PU555SPM101 555W</t>
  </si>
  <si>
    <t>PU610WNM101</t>
  </si>
  <si>
    <t>PU615WNM101</t>
  </si>
  <si>
    <t>PU620WNM101</t>
  </si>
  <si>
    <t>PU625WNM101</t>
  </si>
  <si>
    <t>LONGI</t>
  </si>
  <si>
    <t>LR5-72HPH-540M 540W</t>
  </si>
  <si>
    <t>LR5-72HPH-545M 545W</t>
  </si>
  <si>
    <t>LR5-72HPH-550M 550W</t>
  </si>
  <si>
    <t>LR5-72HPH-555M 555W</t>
  </si>
  <si>
    <t>LR5-72HPH-560M 560W</t>
  </si>
  <si>
    <t>DMEGC</t>
  </si>
  <si>
    <t>DM545M10-72HSW-V 545W</t>
  </si>
  <si>
    <t>DM550M10-72HSW-V 550W</t>
  </si>
  <si>
    <t>DM555M10-72HSW-V 555W</t>
  </si>
  <si>
    <t>DM560M10-72HSW-V 560W</t>
  </si>
  <si>
    <t>ZNSHINE</t>
  </si>
  <si>
    <t>ZXM7-SHLD144 555W</t>
  </si>
  <si>
    <t>ZXM7-SHLD144 560W</t>
  </si>
  <si>
    <t>ZXM7-SHLD144 565W</t>
  </si>
  <si>
    <t>ZXM7-SHLD144 570W</t>
  </si>
  <si>
    <t>ZXM7-SHLD144 575W</t>
  </si>
  <si>
    <t>ZXM7-SHLD144 580W</t>
  </si>
  <si>
    <t>HMF132T10R 565W</t>
  </si>
  <si>
    <t>HMF132T10R 570W</t>
  </si>
  <si>
    <t>HMF132T10R 575W</t>
  </si>
  <si>
    <t>HMF132T10R 580W</t>
  </si>
  <si>
    <t>HMF132T10R 585W</t>
  </si>
  <si>
    <t>HMF132T10R 590W</t>
  </si>
  <si>
    <t>ID_MODELO</t>
  </si>
  <si>
    <t>MPPT</t>
  </si>
  <si>
    <t>SERIE/MPPPT</t>
  </si>
  <si>
    <t>TENSAO</t>
  </si>
  <si>
    <t>IMAXCC</t>
  </si>
  <si>
    <t>IMAXCA</t>
  </si>
  <si>
    <t>CHINT</t>
  </si>
  <si>
    <t>CPS SCA3KTL-S/EU</t>
  </si>
  <si>
    <t>FOXESS</t>
  </si>
  <si>
    <t>VL37,5</t>
  </si>
  <si>
    <t>F5000</t>
  </si>
  <si>
    <t>G7000</t>
  </si>
  <si>
    <t>G8000</t>
  </si>
  <si>
    <t>G9000</t>
  </si>
  <si>
    <t>G10000</t>
  </si>
  <si>
    <t>G10500</t>
  </si>
  <si>
    <t>PHB SOLAR</t>
  </si>
  <si>
    <t>PHB3100D-WS</t>
  </si>
  <si>
    <t>PHB5000D-WS</t>
  </si>
  <si>
    <t>BDM</t>
  </si>
  <si>
    <t>BDM-2000</t>
  </si>
  <si>
    <t>SUNGROW</t>
  </si>
  <si>
    <t>SG3.0RS</t>
  </si>
  <si>
    <t>SG4.0RS</t>
  </si>
  <si>
    <t>SG5.0RS</t>
  </si>
  <si>
    <t>SG6.0RS</t>
  </si>
  <si>
    <t>SG8.0RS</t>
  </si>
  <si>
    <t>SG9.0RS</t>
  </si>
  <si>
    <t>SG10.0RS</t>
  </si>
  <si>
    <t>SG12RT</t>
  </si>
  <si>
    <t>SG15RT</t>
  </si>
  <si>
    <t>SG20RT</t>
  </si>
  <si>
    <t>HOYMILES</t>
  </si>
  <si>
    <t>HMS-1600-4T</t>
  </si>
  <si>
    <t>HMS-1800-4T</t>
  </si>
  <si>
    <t>HMS-2000-4T</t>
  </si>
  <si>
    <t>HUAWEI</t>
  </si>
  <si>
    <t>SUN2000-3KTL-L1</t>
  </si>
  <si>
    <t>SUN2000-4KTL-L1</t>
  </si>
  <si>
    <t>SUN2000-5KTL-L1</t>
  </si>
  <si>
    <t>SUN2000-6KTL-L1</t>
  </si>
  <si>
    <t>SUN2000 30KTL-M3</t>
  </si>
  <si>
    <t>SOFAR</t>
  </si>
  <si>
    <t>6KTLM-G3</t>
  </si>
  <si>
    <t>10KTLM-G3</t>
  </si>
  <si>
    <t>30/25/25</t>
  </si>
  <si>
    <t>SOLPLANET</t>
  </si>
  <si>
    <t>ASW3000-S</t>
  </si>
  <si>
    <t>ASW4000-S</t>
  </si>
  <si>
    <t>ASW5000-S</t>
  </si>
  <si>
    <t>ASW6000-S</t>
  </si>
  <si>
    <t>ASW7300-S</t>
  </si>
  <si>
    <t>ASW8000-S</t>
  </si>
  <si>
    <t>ASW9100-S</t>
  </si>
  <si>
    <t>ASW10000-S</t>
  </si>
  <si>
    <t>GROWATT</t>
  </si>
  <si>
    <t>NEO 2000M-X</t>
  </si>
  <si>
    <t>MIC 1000TL-X</t>
  </si>
  <si>
    <t>MIC 1500TL-X</t>
  </si>
  <si>
    <t>MIC 2000TL-X</t>
  </si>
  <si>
    <t>MIC 2500TL-X</t>
  </si>
  <si>
    <t>MIC 3000TL-X</t>
  </si>
  <si>
    <t>MIN 3000TL-X</t>
  </si>
  <si>
    <t>MIN 5000TL-X</t>
  </si>
  <si>
    <t>MIN 6000TL-X</t>
  </si>
  <si>
    <t>MIN 7000TL-X(E)</t>
  </si>
  <si>
    <t>1/2</t>
  </si>
  <si>
    <t>MIN 8000TL-X(E)</t>
  </si>
  <si>
    <t>MIN 9000TL-X</t>
  </si>
  <si>
    <t>1/1/2</t>
  </si>
  <si>
    <t>MIN 10000TL-X</t>
  </si>
  <si>
    <t>DEYE</t>
  </si>
  <si>
    <t>SUN-M225G4-EU-Q0</t>
  </si>
  <si>
    <t>SUN-10K-G</t>
  </si>
  <si>
    <t>SUN-7K-G</t>
  </si>
  <si>
    <t>DEYE7220</t>
  </si>
  <si>
    <t>SUN-7,5K-G</t>
  </si>
  <si>
    <t>DEYE7,5220</t>
  </si>
  <si>
    <t>SUN-8K-G</t>
  </si>
  <si>
    <t>DEYE8220</t>
  </si>
  <si>
    <t>SUN-9K-G</t>
  </si>
  <si>
    <t>DEYE9220</t>
  </si>
  <si>
    <t>SUN-10,5K-G</t>
  </si>
  <si>
    <t>DEYE10,5220</t>
  </si>
  <si>
    <t>SUN-33K-G04</t>
  </si>
  <si>
    <t>SUN-5K-G05 P1-EU-AM2</t>
  </si>
  <si>
    <t>SUN-20K-G2</t>
  </si>
  <si>
    <t>SUN-25K-G2</t>
  </si>
  <si>
    <t>SUN-40K-G4</t>
  </si>
  <si>
    <t>ENPHASE</t>
  </si>
  <si>
    <t>IQ7AM</t>
  </si>
  <si>
    <t>LIVOLTEK</t>
  </si>
  <si>
    <t>GT1-3K3S1</t>
  </si>
  <si>
    <t>SOLIS</t>
  </si>
  <si>
    <t>S6-GR1P3K</t>
  </si>
  <si>
    <t>S6-GR1P4K</t>
  </si>
  <si>
    <t>S6-GR1P5K</t>
  </si>
  <si>
    <t>S6-GR1P6K</t>
  </si>
  <si>
    <t>1P7K-5G</t>
  </si>
  <si>
    <t>1P7.7K-5G</t>
  </si>
  <si>
    <t>S6-GR1P-8K2</t>
  </si>
  <si>
    <t>Solis-1P9K-4G</t>
  </si>
  <si>
    <t>Solis-1P10K-4G</t>
  </si>
  <si>
    <t>SAJ</t>
  </si>
  <si>
    <t>R5-3K-S2</t>
  </si>
  <si>
    <t>R5-4K-S2</t>
  </si>
  <si>
    <t>R6-5K-S3</t>
  </si>
  <si>
    <t>R6-6K-S3</t>
  </si>
  <si>
    <t>R6-7K-S3</t>
  </si>
  <si>
    <t>R6-8K-S3</t>
  </si>
  <si>
    <t>R6-9K-S3</t>
  </si>
  <si>
    <t>R6-10K-S3</t>
  </si>
  <si>
    <t>M2-2.25K-S4</t>
  </si>
  <si>
    <t>TSOL-MS1600</t>
  </si>
  <si>
    <t>TSOL-MS1800</t>
  </si>
  <si>
    <t>TSOL-MS2000</t>
  </si>
  <si>
    <t>BELENERGY</t>
  </si>
  <si>
    <t>BEL-3K-G</t>
  </si>
  <si>
    <t>EGT 2000 MICRO</t>
  </si>
  <si>
    <t>EGT 3600 PRO</t>
  </si>
  <si>
    <t>EGT 4600 PRO</t>
  </si>
  <si>
    <t>EGT 6000 PRO</t>
  </si>
  <si>
    <t>EGT 8000 PRO G2</t>
  </si>
  <si>
    <t>HYPONTECH</t>
  </si>
  <si>
    <t>HPS-7000</t>
  </si>
  <si>
    <t>2/1</t>
  </si>
  <si>
    <t>40/20</t>
  </si>
  <si>
    <t>HPS-8000</t>
  </si>
  <si>
    <t>HOPEWIND</t>
  </si>
  <si>
    <t>HSSP5K-G01</t>
  </si>
  <si>
    <t>HSSP6K-G02</t>
  </si>
  <si>
    <t>HSSP8K-G03</t>
  </si>
  <si>
    <t>HSSP10K-G01</t>
  </si>
  <si>
    <t>RENAC</t>
  </si>
  <si>
    <t>R3-20K</t>
  </si>
  <si>
    <t>CÓDIGO</t>
  </si>
  <si>
    <t>POT. INVERSOR (kW)</t>
  </si>
  <si>
    <t>RESULTADO</t>
  </si>
  <si>
    <t>IQ8P</t>
  </si>
  <si>
    <t>COPEL</t>
  </si>
  <si>
    <t>PROJETO</t>
  </si>
  <si>
    <t>%</t>
  </si>
  <si>
    <t>TOTAL</t>
  </si>
  <si>
    <t>2. Modalidade de compensação</t>
  </si>
  <si>
    <t>3. Dados do Padrão</t>
  </si>
  <si>
    <t>5. Checklist</t>
  </si>
  <si>
    <t>Conferir se há mudanças de titularidade necessárias e delegar execução</t>
  </si>
  <si>
    <t>[ELIAKIM]</t>
  </si>
  <si>
    <t>RECEBIDO</t>
  </si>
  <si>
    <t>EXECUÇÃO</t>
  </si>
  <si>
    <t>REVISÃO</t>
  </si>
  <si>
    <t>N.A</t>
  </si>
  <si>
    <t>REVISADO</t>
  </si>
  <si>
    <t>(Se autoconsumo remoto, clicar no botão + a esquerda)</t>
  </si>
  <si>
    <t xml:space="preserve">Atualizar plataforma: MOVIMENTAR O CARTÃO PARA "EM EXECUÇÃO" </t>
  </si>
  <si>
    <t xml:space="preserve">Conferir projeto cadastrado e anexos </t>
  </si>
  <si>
    <t xml:space="preserve">Ligar na concessionária para conferir carga </t>
  </si>
  <si>
    <t>[Cláudia]</t>
  </si>
  <si>
    <t xml:space="preserve">Atualizar valor da carga/solicitação de alteração de carga na plataforma </t>
  </si>
  <si>
    <t>Conferir formulário do cliente (item 1 Dados do Cliente)</t>
  </si>
  <si>
    <t xml:space="preserve"> [RUAN]</t>
  </si>
  <si>
    <t xml:space="preserve">Emitir ART </t>
  </si>
  <si>
    <t>[RUAN]</t>
  </si>
  <si>
    <t xml:space="preserve">Atualizar plataforma de projetos: ART EMITIDA </t>
  </si>
  <si>
    <t xml:space="preserve">Preencher formulário do cliente, formulários concessionárias e cadastros </t>
  </si>
  <si>
    <t xml:space="preserve">Atualizar plataforma de projetos: FORMULÁRIOS PREENCHIDOS </t>
  </si>
  <si>
    <t xml:space="preserve">Conferir Formulários do Cliente (Dados do Padrão, Dados do Módulo, Dados do inversor) </t>
  </si>
  <si>
    <t>[FREELANCER]</t>
  </si>
  <si>
    <t xml:space="preserve">Elaborar DUB </t>
  </si>
  <si>
    <t xml:space="preserve">Atualizar plataforma de projetos: DUB ELABORADO </t>
  </si>
  <si>
    <t xml:space="preserve">Conferir débito, atualizar na plataforma e comunicar cliente se houver débito </t>
  </si>
  <si>
    <t xml:space="preserve">Atualizar plataforma: MOVIMENTAR O CARTÃO PARA "EM REVISÃO" </t>
  </si>
  <si>
    <t>[GABRIEL]</t>
  </si>
  <si>
    <t xml:space="preserve">Conferir atualizações na plataforma e checklist </t>
  </si>
  <si>
    <t xml:space="preserve">Revisar formulário do cliente e cadastros </t>
  </si>
  <si>
    <t xml:space="preserve">Revisar formulários concessionárias e cadastros </t>
  </si>
  <si>
    <t>Revisar ART</t>
  </si>
  <si>
    <t xml:space="preserve"> [GABRIEL]</t>
  </si>
  <si>
    <t xml:space="preserve">Colocar formulários na ordem definida </t>
  </si>
  <si>
    <t xml:space="preserve">Atualizar plataforma: MOVIMENTAR O CARTÃO PARA "REVISADO" </t>
  </si>
  <si>
    <t xml:space="preserve">Conferir formulário do cliente (item 1 Dados do Cliente) </t>
  </si>
  <si>
    <t>[LUCAS]</t>
  </si>
  <si>
    <t xml:space="preserve">Pagar ART </t>
  </si>
  <si>
    <t xml:space="preserve">Assinar formulários </t>
  </si>
  <si>
    <t xml:space="preserve"> [LUCAS]</t>
  </si>
  <si>
    <t xml:space="preserve">Conferir assinatura nos documentos e colocar local e data </t>
  </si>
  <si>
    <t xml:space="preserve">Enviar projetos </t>
  </si>
  <si>
    <t xml:space="preserve">Salvar protocolo de envio na plataforma </t>
  </si>
  <si>
    <t xml:space="preserve">Atualizar plataforma: MOVIMENTAR O CARTÃO PARA "CONCESSIONÁRIA" </t>
  </si>
  <si>
    <t>Atualizar plataforma: ART PAGA E FORMULÁRIOS ASSINADOS</t>
  </si>
  <si>
    <t>INVERSOR 1 /  AGRUPAMENTO</t>
  </si>
  <si>
    <t>INVERSOR 2 /  AGRUPAMENTO</t>
  </si>
  <si>
    <t>(Se mais de um modelo de módulo, clicar no botão + a esquerda)</t>
  </si>
  <si>
    <t>MUDAR DE ACORDO COM CONCESSIONÁRIA</t>
  </si>
  <si>
    <t>(Se mais de um modelo de inversor ou agrupamento, clicar no botão + a esquerda)</t>
  </si>
  <si>
    <t>Graus Decimais (usar vírgula)</t>
  </si>
  <si>
    <t>4. Dados Módulos</t>
  </si>
  <si>
    <t>6. Proteção Geral</t>
  </si>
  <si>
    <t>Conferir se checklist está devidamente preenchido antes do envio</t>
  </si>
  <si>
    <t>Revisar Registro Inmetro (o modelo do inversor deve ser o mesmo do registro)</t>
  </si>
  <si>
    <t>1.3.1, 1.4.1, 1.4.2 SÓ APARECEM PARA EQUATORIAL</t>
  </si>
  <si>
    <t>2.1 MODALIDADE</t>
  </si>
  <si>
    <t>2.2 GERADORA (UC)</t>
  </si>
  <si>
    <t>2.3 INSTALAÇÃO 1 (UC)</t>
  </si>
  <si>
    <t>2.4 INSTALAÇÃO 2 (UC)</t>
  </si>
  <si>
    <t>2.5 INSTALAÇÃO 3 (UC)</t>
  </si>
  <si>
    <t>2.6 INSTALAÇÃO 4 (UC)</t>
  </si>
  <si>
    <t>CAMPOS 2.2.1 A 2.6.1 SÓ APARECEM SE NEOENERGIA BRASILIA</t>
  </si>
  <si>
    <t>3.1 TIPO DE CONEXÃO</t>
  </si>
  <si>
    <t>3.2 TIPO DE RAMAL</t>
  </si>
  <si>
    <t>3.3 TENSÃO</t>
  </si>
  <si>
    <t xml:space="preserve">3.4 DISJUNTOR </t>
  </si>
  <si>
    <t>3.5 TIPO</t>
  </si>
  <si>
    <t xml:space="preserve">3.6 CARGA </t>
  </si>
  <si>
    <t>NOTA SOBRE A CARGA SE NEOENERGIA E CAIXA SE CEMIG</t>
  </si>
  <si>
    <t>3.7 FASE/NEUTRO</t>
  </si>
  <si>
    <t>3.8 TERRA</t>
  </si>
  <si>
    <t>3.9 TIPO DE SOLICITAÇÃO</t>
  </si>
  <si>
    <t>3.10 DISJUNTOR ANTERIOR</t>
  </si>
  <si>
    <t>3.11 OBSERVAÇÃO</t>
  </si>
  <si>
    <t>4.1 FABRICANTE</t>
  </si>
  <si>
    <t>4.2 MODELO</t>
  </si>
  <si>
    <t>4.3 QUANTIDADE</t>
  </si>
  <si>
    <t>4.4 POTÊNCIA (Wp)</t>
  </si>
  <si>
    <t>4.5 POTÊNCIA TOTAL (kWp)</t>
  </si>
  <si>
    <t>4.6 Isc (A)</t>
  </si>
  <si>
    <t>4.7 Vcco (V)</t>
  </si>
  <si>
    <t>4.8 ALTURA (mm)</t>
  </si>
  <si>
    <t>4.9 LARGURA (mm)</t>
  </si>
  <si>
    <t>4.10 ÁREA (m²)</t>
  </si>
  <si>
    <t>4.11 OBSERVAÇÃO</t>
  </si>
  <si>
    <t>5. Dados do Inversor/Agrupamento</t>
  </si>
  <si>
    <t>127/220</t>
  </si>
  <si>
    <t>NOTA SOBRE CONEXÃO</t>
  </si>
  <si>
    <t>5.1 FABRICANTE</t>
  </si>
  <si>
    <t>5.3 TENSÃO CONEXÃO</t>
  </si>
  <si>
    <t>5.2 NÚMERO DE FASES</t>
  </si>
  <si>
    <t>5.4 POTÊNCIA INVERSOR (kW)</t>
  </si>
  <si>
    <t>5.5 QUANTIDADE INVERSORES</t>
  </si>
  <si>
    <t>5.6 POTENCIA TOTAL (kW)</t>
  </si>
  <si>
    <t>5.7 MODELO</t>
  </si>
  <si>
    <t>5.8 MPPTs</t>
  </si>
  <si>
    <t>5.9 SÉRIE POR MPPT</t>
  </si>
  <si>
    <t>5.10 MÓDULOS POR SÉRIE</t>
  </si>
  <si>
    <t>5.11 QTDE. DE SÉRIES</t>
  </si>
  <si>
    <t>5.12 SÉRIE 1</t>
  </si>
  <si>
    <t>5.13 N° MÓDULOS</t>
  </si>
  <si>
    <t>5.14 Vcc (V)</t>
  </si>
  <si>
    <t>5.15 Vcco(V)</t>
  </si>
  <si>
    <t>5.16 Potência (W)</t>
  </si>
  <si>
    <t>5.17 SÉRIE 2</t>
  </si>
  <si>
    <t>5.26 N° MÓDULOS</t>
  </si>
  <si>
    <t>5.18 N° MÓDULOS</t>
  </si>
  <si>
    <t>5.19 Vcc (V)</t>
  </si>
  <si>
    <t>5.20 Vcco(V)</t>
  </si>
  <si>
    <t>5.21 Potência (W)</t>
  </si>
  <si>
    <t>5.22 SÉRIE 3</t>
  </si>
  <si>
    <t>5.23 N° MÓDULOS</t>
  </si>
  <si>
    <t>5.24 Vcc (V)</t>
  </si>
  <si>
    <t>5.25 Vcco(V)</t>
  </si>
  <si>
    <t>5.26 Potência (W)</t>
  </si>
  <si>
    <t>5.27 SÉRIE 4</t>
  </si>
  <si>
    <t>5.28 Vcc (V)</t>
  </si>
  <si>
    <t>5.29 Vcco(V)</t>
  </si>
  <si>
    <t>5.30 Potência (W)</t>
  </si>
  <si>
    <t>5.31 TENSÃO MÁXIMA (V)</t>
  </si>
  <si>
    <t>5.32 Imax cc (A)</t>
  </si>
  <si>
    <t>5.33 Imax ca (A)</t>
  </si>
  <si>
    <t>5.34 Condutor CA (mm²)</t>
  </si>
  <si>
    <t>5.35 Terra (mm²)</t>
  </si>
  <si>
    <t xml:space="preserve">5.36 Disjuntor </t>
  </si>
  <si>
    <t>5.37 OBSERVAÇÃO</t>
  </si>
  <si>
    <t>COLOCAR $$ NAS CASAS REFERENTES AO PADRÃO PARA COPIAR PARA O SEGUNDO AGRUPAMENTO</t>
  </si>
  <si>
    <t>5.38 POTENCIA TOTAL DE INVERSORES (kW)</t>
  </si>
  <si>
    <t>5.39 QUANTIDADE TOTAL DE INVERSORES</t>
  </si>
  <si>
    <t>5.40 POTÊNCIA TOTAL DOS MÓDULOS (kWp)</t>
  </si>
  <si>
    <t>5.41 QUANTIDADE TOTAL DE MÓDULOS</t>
  </si>
  <si>
    <t>5.43 AREA TOTAL DOS MODULOS</t>
  </si>
  <si>
    <t>5.42 POTÊNCIA DO SISTEMA (kW)</t>
  </si>
  <si>
    <t>Nota: Recomendado no caso de mais de um inversor/agrupamento para ligação nova. 
No caso de ampliação de sistema, não usar geral e fazer circuito independente do sistema já instalado</t>
  </si>
  <si>
    <t>6.1 Condutor CA (mm²)</t>
  </si>
  <si>
    <t>6.2 Terra (mm²)</t>
  </si>
  <si>
    <t xml:space="preserve">6.3 Disjuntor </t>
  </si>
  <si>
    <t>220/380</t>
  </si>
  <si>
    <t xml:space="preserve">Definir Carga Mínima (para Neoenergia Coelba, Pernambuco, Cosern, Elektro) e atualizar na plataforma </t>
  </si>
  <si>
    <t>Concessionárias: Equatorial, EDP, Cemig</t>
  </si>
  <si>
    <t>RAMAX</t>
  </si>
  <si>
    <t>Autoconsumo Local</t>
  </si>
  <si>
    <t>FABIANA SANTAREM DUARTE</t>
  </si>
  <si>
    <t>-</t>
  </si>
  <si>
    <t>002.985.872-03</t>
  </si>
  <si>
    <t>S/N</t>
  </si>
  <si>
    <t>MARACANA</t>
  </si>
  <si>
    <t>JURUTI</t>
  </si>
  <si>
    <t>PA</t>
  </si>
  <si>
    <t>68170-000</t>
  </si>
  <si>
    <t>MERCADINHO</t>
  </si>
  <si>
    <t>Comercial</t>
  </si>
  <si>
    <t>B3</t>
  </si>
  <si>
    <t>B</t>
  </si>
  <si>
    <t>1.2 CONTA CONTRATO</t>
  </si>
  <si>
    <t>Aéreo</t>
  </si>
  <si>
    <t>Tripolar</t>
  </si>
  <si>
    <t>Nova GD COM aumento de potência</t>
  </si>
  <si>
    <t>SOLICITAÇÃO PARA TROCAR O RAMAL</t>
  </si>
  <si>
    <t xml:space="preserve"> -2.159200°</t>
  </si>
  <si>
    <t>-56.090733°</t>
  </si>
  <si>
    <t>2° 9'33.12"S</t>
  </si>
  <si>
    <t>56° 5'26.64"O</t>
  </si>
  <si>
    <t>PU570SNM102</t>
  </si>
  <si>
    <t>ASW15K-UT-G3</t>
  </si>
  <si>
    <t>60 / 48</t>
  </si>
  <si>
    <t>3x50</t>
  </si>
  <si>
    <t>R. TANCREDO NEVES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</si>
</sst>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000"/>
  </numFmts>
  <fonts count="3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1F3864"/>
      <name val="Calibri"/>
      <family val="2"/>
    </font>
    <font>
      <b/>
      <sz val="12"/>
      <color rgb="FF1F3864"/>
      <name val="Calibri"/>
      <family val="2"/>
    </font>
    <font>
      <b/>
      <sz val="16"/>
      <color rgb="FF1F3864"/>
      <name val="Calibri"/>
      <family val="2"/>
    </font>
    <font>
      <b/>
      <sz val="14"/>
      <color rgb="FF1F3864"/>
      <name val="Calibri"/>
      <family val="2"/>
    </font>
    <font>
      <b/>
      <sz val="10"/>
      <color rgb="FF1F3864"/>
      <name val="Calibri"/>
      <family val="2"/>
    </font>
    <font>
      <sz val="11"/>
      <name val="Calibri"/>
      <family val="2"/>
    </font>
    <font>
      <b/>
      <sz val="9"/>
      <color rgb="FF1F3864"/>
      <name val="Calibri"/>
      <family val="2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i/>
      <sz val="11"/>
      <color theme="1"/>
      <name val="Calibri"/>
      <family val="2"/>
    </font>
    <font>
      <b/>
      <sz val="8"/>
      <color rgb="FF1F3864"/>
      <name val="Calibri"/>
      <family val="2"/>
    </font>
    <font>
      <sz val="10"/>
      <color theme="1"/>
      <name val="Calibri"/>
      <family val="2"/>
    </font>
    <font>
      <u/>
      <sz val="9"/>
      <color theme="10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sz val="11"/>
      <color rgb="FF1F3864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  <font>
      <sz val="9"/>
      <color theme="1"/>
      <name val="Calibri"/>
      <family val="2"/>
      <scheme val="minor"/>
    </font>
    <font>
      <b/>
      <u/>
      <sz val="10"/>
      <color rgb="FF1F3864"/>
      <name val="Calibri"/>
      <family val="2"/>
    </font>
    <font>
      <sz val="8"/>
      <color rgb="FF0C0C0C"/>
      <name val="Calibri"/>
      <family val="2"/>
    </font>
    <font>
      <sz val="8"/>
      <color rgb="FF1F3864"/>
      <name val="Calibri"/>
      <family val="2"/>
    </font>
    <font>
      <u/>
      <sz val="11"/>
      <color theme="1"/>
      <name val="Calibri"/>
      <family val="2"/>
      <scheme val="minor"/>
    </font>
    <font>
      <sz val="7"/>
      <color rgb="FF1F3864"/>
      <name val="Calibri"/>
      <family val="2"/>
    </font>
    <font>
      <sz val="8"/>
      <color rgb="FFFF0000"/>
      <name val="Calibri"/>
      <family val="2"/>
    </font>
    <font>
      <sz val="7"/>
      <color rgb="FFFF0000"/>
      <name val="Calibri"/>
      <family val="2"/>
    </font>
    <font>
      <u/>
      <sz val="11"/>
      <color theme="1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199">
    <xf numFmtId="0" fontId="0" fillId="0" borderId="0" xfId="0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7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8" fillId="0" borderId="0" xfId="0" applyFont="1"/>
    <xf numFmtId="0" fontId="14" fillId="0" borderId="0" xfId="0" applyFont="1"/>
    <xf numFmtId="0" fontId="20" fillId="0" borderId="0" xfId="0" applyFont="1" applyAlignment="1">
      <alignment horizontal="left"/>
    </xf>
    <xf numFmtId="0" fontId="15" fillId="0" borderId="0" xfId="0" applyFont="1"/>
    <xf numFmtId="0" fontId="17" fillId="0" borderId="0" xfId="0" applyFont="1"/>
    <xf numFmtId="0" fontId="20" fillId="0" borderId="0" xfId="0" applyFont="1"/>
    <xf numFmtId="0" fontId="15" fillId="0" borderId="0" xfId="0" applyFont="1" applyAlignment="1">
      <alignment horizontal="left"/>
    </xf>
    <xf numFmtId="0" fontId="22" fillId="0" borderId="0" xfId="0" applyFont="1"/>
    <xf numFmtId="0" fontId="16" fillId="2" borderId="12" xfId="0" applyFont="1" applyFill="1" applyBorder="1" applyAlignment="1">
      <alignment horizontal="left"/>
    </xf>
    <xf numFmtId="0" fontId="21" fillId="2" borderId="12" xfId="0" applyFont="1" applyFill="1" applyBorder="1" applyAlignment="1">
      <alignment horizontal="left"/>
    </xf>
    <xf numFmtId="1" fontId="21" fillId="0" borderId="0" xfId="0" applyNumberFormat="1" applyFont="1"/>
    <xf numFmtId="0" fontId="21" fillId="0" borderId="0" xfId="0" applyFont="1"/>
    <xf numFmtId="0" fontId="21" fillId="3" borderId="13" xfId="0" applyFont="1" applyFill="1" applyBorder="1"/>
    <xf numFmtId="0" fontId="21" fillId="3" borderId="14" xfId="0" applyFont="1" applyFill="1" applyBorder="1"/>
    <xf numFmtId="0" fontId="21" fillId="4" borderId="14" xfId="0" applyFont="1" applyFill="1" applyBorder="1"/>
    <xf numFmtId="0" fontId="21" fillId="4" borderId="15" xfId="0" applyFont="1" applyFill="1" applyBorder="1"/>
    <xf numFmtId="0" fontId="21" fillId="0" borderId="16" xfId="0" applyFont="1" applyBorder="1"/>
    <xf numFmtId="0" fontId="21" fillId="0" borderId="17" xfId="0" applyFont="1" applyBorder="1"/>
    <xf numFmtId="0" fontId="21" fillId="0" borderId="18" xfId="0" applyFont="1" applyBorder="1"/>
    <xf numFmtId="0" fontId="21" fillId="0" borderId="19" xfId="0" applyFont="1" applyBorder="1"/>
    <xf numFmtId="0" fontId="21" fillId="0" borderId="20" xfId="0" applyFont="1" applyBorder="1"/>
    <xf numFmtId="0" fontId="21" fillId="0" borderId="21" xfId="0" applyFont="1" applyBorder="1"/>
    <xf numFmtId="0" fontId="21" fillId="0" borderId="22" xfId="0" applyFont="1" applyBorder="1"/>
    <xf numFmtId="0" fontId="23" fillId="0" borderId="0" xfId="0" applyFont="1"/>
    <xf numFmtId="0" fontId="23" fillId="0" borderId="17" xfId="0" applyFont="1" applyBorder="1"/>
    <xf numFmtId="0" fontId="23" fillId="0" borderId="19" xfId="0" applyFont="1" applyBorder="1"/>
    <xf numFmtId="0" fontId="21" fillId="5" borderId="23" xfId="0" applyFont="1" applyFill="1" applyBorder="1"/>
    <xf numFmtId="0" fontId="21" fillId="5" borderId="17" xfId="0" applyFont="1" applyFill="1" applyBorder="1"/>
    <xf numFmtId="0" fontId="21" fillId="5" borderId="24" xfId="0" applyFont="1" applyFill="1" applyBorder="1"/>
    <xf numFmtId="0" fontId="21" fillId="5" borderId="25" xfId="0" applyFont="1" applyFill="1" applyBorder="1"/>
    <xf numFmtId="0" fontId="21" fillId="0" borderId="26" xfId="0" applyFont="1" applyBorder="1"/>
    <xf numFmtId="0" fontId="21" fillId="0" borderId="27" xfId="0" applyFont="1" applyBorder="1"/>
    <xf numFmtId="0" fontId="21" fillId="0" borderId="28" xfId="0" applyFont="1" applyBorder="1"/>
    <xf numFmtId="0" fontId="21" fillId="6" borderId="18" xfId="0" applyFont="1" applyFill="1" applyBorder="1" applyAlignment="1">
      <alignment horizontal="right"/>
    </xf>
    <xf numFmtId="0" fontId="21" fillId="6" borderId="18" xfId="0" applyFont="1" applyFill="1" applyBorder="1"/>
    <xf numFmtId="0" fontId="21" fillId="6" borderId="27" xfId="0" applyFont="1" applyFill="1" applyBorder="1" applyAlignment="1">
      <alignment horizontal="right"/>
    </xf>
    <xf numFmtId="0" fontId="21" fillId="6" borderId="27" xfId="0" applyFont="1" applyFill="1" applyBorder="1"/>
    <xf numFmtId="0" fontId="21" fillId="6" borderId="28" xfId="0" applyFont="1" applyFill="1" applyBorder="1" applyAlignment="1">
      <alignment horizontal="right"/>
    </xf>
    <xf numFmtId="0" fontId="21" fillId="6" borderId="29" xfId="0" applyFont="1" applyFill="1" applyBorder="1"/>
    <xf numFmtId="0" fontId="21" fillId="6" borderId="14" xfId="0" applyFont="1" applyFill="1" applyBorder="1" applyAlignment="1">
      <alignment horizontal="right"/>
    </xf>
    <xf numFmtId="0" fontId="21" fillId="6" borderId="14" xfId="0" applyFont="1" applyFill="1" applyBorder="1"/>
    <xf numFmtId="0" fontId="21" fillId="6" borderId="30" xfId="0" applyFont="1" applyFill="1" applyBorder="1" applyAlignment="1">
      <alignment horizontal="right"/>
    </xf>
    <xf numFmtId="0" fontId="21" fillId="6" borderId="30" xfId="0" applyFont="1" applyFill="1" applyBorder="1"/>
    <xf numFmtId="0" fontId="21" fillId="6" borderId="15" xfId="0" applyFont="1" applyFill="1" applyBorder="1" applyAlignment="1">
      <alignment horizontal="right"/>
    </xf>
    <xf numFmtId="16" fontId="21" fillId="0" borderId="19" xfId="0" quotePrefix="1" applyNumberFormat="1" applyFont="1" applyBorder="1" applyAlignment="1">
      <alignment horizontal="right"/>
    </xf>
    <xf numFmtId="0" fontId="21" fillId="0" borderId="19" xfId="0" quotePrefix="1" applyFont="1" applyBorder="1" applyAlignment="1">
      <alignment horizontal="right"/>
    </xf>
    <xf numFmtId="0" fontId="21" fillId="0" borderId="19" xfId="0" applyFont="1" applyBorder="1" applyAlignment="1">
      <alignment horizontal="right"/>
    </xf>
    <xf numFmtId="0" fontId="23" fillId="0" borderId="21" xfId="0" applyFont="1" applyBorder="1"/>
    <xf numFmtId="0" fontId="23" fillId="0" borderId="20" xfId="0" applyFont="1" applyBorder="1"/>
    <xf numFmtId="0" fontId="23" fillId="0" borderId="19" xfId="0" applyFont="1" applyBorder="1" applyAlignment="1">
      <alignment wrapText="1"/>
    </xf>
    <xf numFmtId="0" fontId="21" fillId="0" borderId="17" xfId="0" quotePrefix="1" applyFont="1" applyBorder="1" applyAlignment="1">
      <alignment horizontal="right"/>
    </xf>
    <xf numFmtId="0" fontId="21" fillId="0" borderId="17" xfId="0" applyFont="1" applyBorder="1" applyAlignment="1">
      <alignment horizontal="right"/>
    </xf>
    <xf numFmtId="16" fontId="21" fillId="0" borderId="17" xfId="0" quotePrefix="1" applyNumberFormat="1" applyFont="1" applyBorder="1" applyAlignment="1">
      <alignment horizontal="right"/>
    </xf>
    <xf numFmtId="0" fontId="21" fillId="0" borderId="19" xfId="0" quotePrefix="1" applyFont="1" applyBorder="1"/>
    <xf numFmtId="16" fontId="21" fillId="0" borderId="19" xfId="0" applyNumberFormat="1" applyFont="1" applyBorder="1" applyAlignment="1">
      <alignment horizontal="right"/>
    </xf>
    <xf numFmtId="0" fontId="24" fillId="0" borderId="0" xfId="0" applyFont="1"/>
    <xf numFmtId="0" fontId="21" fillId="0" borderId="5" xfId="0" applyFont="1" applyBorder="1"/>
    <xf numFmtId="0" fontId="21" fillId="0" borderId="23" xfId="0" applyFont="1" applyBorder="1"/>
    <xf numFmtId="0" fontId="21" fillId="0" borderId="24" xfId="0" applyFont="1" applyBorder="1"/>
    <xf numFmtId="0" fontId="21" fillId="0" borderId="30" xfId="0" applyFont="1" applyBorder="1"/>
    <xf numFmtId="0" fontId="21" fillId="0" borderId="31" xfId="0" applyFont="1" applyBorder="1"/>
    <xf numFmtId="0" fontId="21" fillId="0" borderId="12" xfId="0" applyFont="1" applyBorder="1"/>
    <xf numFmtId="0" fontId="21" fillId="0" borderId="32" xfId="0" applyFont="1" applyBorder="1"/>
    <xf numFmtId="0" fontId="21" fillId="0" borderId="33" xfId="0" applyFont="1" applyBorder="1"/>
    <xf numFmtId="0" fontId="23" fillId="0" borderId="24" xfId="0" applyFont="1" applyBorder="1"/>
    <xf numFmtId="0" fontId="23" fillId="0" borderId="24" xfId="0" applyFont="1" applyBorder="1" applyAlignment="1">
      <alignment wrapText="1"/>
    </xf>
    <xf numFmtId="0" fontId="23" fillId="0" borderId="22" xfId="0" applyFont="1" applyBorder="1"/>
    <xf numFmtId="0" fontId="6" fillId="0" borderId="0" xfId="0" applyFont="1"/>
    <xf numFmtId="0" fontId="15" fillId="0" borderId="12" xfId="0" applyFont="1" applyBorder="1" applyAlignment="1">
      <alignment horizontal="left"/>
    </xf>
    <xf numFmtId="0" fontId="12" fillId="0" borderId="12" xfId="0" applyFont="1" applyBorder="1"/>
    <xf numFmtId="0" fontId="0" fillId="0" borderId="12" xfId="0" applyBorder="1"/>
    <xf numFmtId="0" fontId="17" fillId="0" borderId="12" xfId="0" applyFont="1" applyBorder="1" applyAlignment="1">
      <alignment horizontal="left"/>
    </xf>
    <xf numFmtId="0" fontId="15" fillId="0" borderId="12" xfId="0" applyFont="1" applyBorder="1"/>
    <xf numFmtId="0" fontId="17" fillId="0" borderId="12" xfId="0" applyFont="1" applyBorder="1"/>
    <xf numFmtId="10" fontId="15" fillId="0" borderId="12" xfId="0" applyNumberFormat="1" applyFont="1" applyBorder="1"/>
    <xf numFmtId="0" fontId="26" fillId="0" borderId="12" xfId="0" applyFont="1" applyBorder="1"/>
    <xf numFmtId="0" fontId="27" fillId="0" borderId="12" xfId="0" applyFont="1" applyBorder="1"/>
    <xf numFmtId="0" fontId="17" fillId="0" borderId="12" xfId="0" applyFont="1" applyBorder="1" applyAlignment="1">
      <alignment horizontal="center"/>
    </xf>
    <xf numFmtId="1" fontId="15" fillId="0" borderId="12" xfId="0" applyNumberFormat="1" applyFont="1" applyBorder="1" applyAlignment="1">
      <alignment horizontal="left"/>
    </xf>
    <xf numFmtId="0" fontId="5" fillId="0" borderId="0" xfId="0" applyFont="1"/>
    <xf numFmtId="0" fontId="16" fillId="0" borderId="12" xfId="0" applyFont="1" applyBorder="1" applyAlignment="1">
      <alignment horizontal="left"/>
    </xf>
    <xf numFmtId="0" fontId="29" fillId="0" borderId="0" xfId="0" applyFont="1" applyAlignment="1">
      <alignment horizontal="left"/>
    </xf>
    <xf numFmtId="0" fontId="31" fillId="0" borderId="12" xfId="0" applyFont="1" applyBorder="1"/>
    <xf numFmtId="0" fontId="31" fillId="0" borderId="0" xfId="0" applyFont="1" applyAlignment="1">
      <alignment horizontal="left"/>
    </xf>
    <xf numFmtId="0" fontId="4" fillId="0" borderId="12" xfId="0" applyFont="1" applyBorder="1"/>
    <xf numFmtId="0" fontId="32" fillId="0" borderId="0" xfId="0" applyFont="1"/>
    <xf numFmtId="0" fontId="33" fillId="0" borderId="12" xfId="0" applyFont="1" applyBorder="1"/>
    <xf numFmtId="0" fontId="0" fillId="0" borderId="12" xfId="0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3" fillId="0" borderId="0" xfId="0" applyFont="1"/>
    <xf numFmtId="0" fontId="31" fillId="0" borderId="12" xfId="0" applyFont="1" applyBorder="1" applyAlignment="1">
      <alignment horizontal="left" vertical="top" wrapText="1"/>
    </xf>
    <xf numFmtId="3" fontId="0" fillId="0" borderId="0" xfId="0" applyNumberFormat="1"/>
    <xf numFmtId="0" fontId="12" fillId="0" borderId="5" xfId="0" applyFont="1" applyBorder="1"/>
    <xf numFmtId="0" fontId="0" fillId="7" borderId="0" xfId="0" applyFill="1"/>
    <xf numFmtId="0" fontId="2" fillId="0" borderId="0" xfId="0" applyFont="1"/>
    <xf numFmtId="0" fontId="34" fillId="0" borderId="12" xfId="0" applyFont="1" applyBorder="1"/>
    <xf numFmtId="0" fontId="2" fillId="0" borderId="12" xfId="0" applyFont="1" applyBorder="1"/>
    <xf numFmtId="0" fontId="17" fillId="0" borderId="5" xfId="0" applyFont="1" applyBorder="1"/>
    <xf numFmtId="0" fontId="6" fillId="0" borderId="12" xfId="0" applyFont="1" applyBorder="1"/>
    <xf numFmtId="1" fontId="21" fillId="0" borderId="12" xfId="0" applyNumberFormat="1" applyFont="1" applyBorder="1"/>
    <xf numFmtId="0" fontId="12" fillId="0" borderId="9" xfId="0" applyFont="1" applyBorder="1"/>
    <xf numFmtId="0" fontId="1" fillId="0" borderId="12" xfId="0" applyFont="1" applyBorder="1"/>
    <xf numFmtId="0" fontId="14" fillId="0" borderId="12" xfId="0" applyFont="1" applyBorder="1"/>
    <xf numFmtId="0" fontId="35" fillId="0" borderId="12" xfId="0" applyFont="1" applyBorder="1"/>
    <xf numFmtId="0" fontId="24" fillId="7" borderId="20" xfId="0" applyFont="1" applyFill="1" applyBorder="1"/>
    <xf numFmtId="0" fontId="24" fillId="7" borderId="17" xfId="0" applyFont="1" applyFill="1" applyBorder="1"/>
    <xf numFmtId="0" fontId="24" fillId="7" borderId="18" xfId="0" applyFont="1" applyFill="1" applyBorder="1"/>
    <xf numFmtId="0" fontId="24" fillId="7" borderId="19" xfId="0" applyFont="1" applyFill="1" applyBorder="1"/>
    <xf numFmtId="0" fontId="24" fillId="7" borderId="22" xfId="0" applyFont="1" applyFill="1" applyBorder="1"/>
    <xf numFmtId="0" fontId="24" fillId="7" borderId="19" xfId="0" applyFont="1" applyFill="1" applyBorder="1" applyAlignment="1">
      <alignment horizontal="center"/>
    </xf>
    <xf numFmtId="0" fontId="24" fillId="7" borderId="21" xfId="0" applyFont="1" applyFill="1" applyBorder="1"/>
    <xf numFmtId="0" fontId="16" fillId="2" borderId="2" xfId="0" applyFont="1" applyFill="1" applyBorder="1" applyAlignment="1">
      <alignment horizontal="left"/>
    </xf>
    <xf numFmtId="0" fontId="12" fillId="0" borderId="3" xfId="0" applyFont="1" applyBorder="1"/>
    <xf numFmtId="0" fontId="12" fillId="0" borderId="4" xfId="0" applyFont="1" applyBorder="1"/>
    <xf numFmtId="0" fontId="13" fillId="0" borderId="0" xfId="0" applyFont="1" applyAlignment="1">
      <alignment horizontal="center"/>
    </xf>
    <xf numFmtId="0" fontId="0" fillId="0" borderId="0" xfId="0"/>
    <xf numFmtId="0" fontId="15" fillId="0" borderId="1" xfId="0" applyFont="1" applyBorder="1" applyAlignment="1">
      <alignment horizontal="center" vertical="center"/>
    </xf>
    <xf numFmtId="0" fontId="27" fillId="0" borderId="1" xfId="0" applyFont="1" applyBorder="1"/>
    <xf numFmtId="0" fontId="13" fillId="0" borderId="0" xfId="0" applyFont="1" applyAlignment="1">
      <alignment horizontal="center" vertical="center"/>
    </xf>
    <xf numFmtId="0" fontId="36" fillId="0" borderId="1" xfId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8" fillId="0" borderId="0" xfId="0" applyFont="1"/>
    <xf numFmtId="0" fontId="30" fillId="0" borderId="1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15" fillId="0" borderId="9" xfId="0" applyFont="1" applyBorder="1" applyAlignment="1">
      <alignment horizontal="center"/>
    </xf>
    <xf numFmtId="0" fontId="17" fillId="0" borderId="12" xfId="0" applyFont="1" applyBorder="1" applyAlignment="1">
      <alignment horizontal="left"/>
    </xf>
    <xf numFmtId="0" fontId="0" fillId="0" borderId="12" xfId="0" applyBorder="1"/>
    <xf numFmtId="0" fontId="15" fillId="0" borderId="9" xfId="0" applyFont="1" applyBorder="1" applyAlignment="1">
      <alignment horizontal="left"/>
    </xf>
    <xf numFmtId="0" fontId="12" fillId="0" borderId="9" xfId="0" applyFont="1" applyBorder="1"/>
    <xf numFmtId="0" fontId="12" fillId="0" borderId="34" xfId="0" applyFont="1" applyBorder="1" applyAlignment="1">
      <alignment horizontal="center"/>
    </xf>
    <xf numFmtId="0" fontId="15" fillId="0" borderId="34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12" fillId="0" borderId="1" xfId="0" applyFont="1" applyBorder="1"/>
    <xf numFmtId="0" fontId="17" fillId="0" borderId="0" xfId="0" applyFont="1" applyAlignment="1">
      <alignment horizontal="left"/>
    </xf>
    <xf numFmtId="0" fontId="15" fillId="0" borderId="6" xfId="0" applyFont="1" applyBorder="1" applyAlignment="1">
      <alignment horizontal="left"/>
    </xf>
    <xf numFmtId="0" fontId="12" fillId="0" borderId="6" xfId="0" applyFont="1" applyBorder="1"/>
    <xf numFmtId="0" fontId="15" fillId="0" borderId="1" xfId="0" applyFont="1" applyBorder="1" applyAlignment="1">
      <alignment horizontal="left"/>
    </xf>
    <xf numFmtId="0" fontId="17" fillId="0" borderId="0" xfId="0" applyFont="1" applyAlignment="1">
      <alignment horizontal="right"/>
    </xf>
    <xf numFmtId="0" fontId="15" fillId="4" borderId="34" xfId="0" applyFont="1" applyFill="1" applyBorder="1" applyAlignment="1">
      <alignment horizontal="left"/>
    </xf>
    <xf numFmtId="0" fontId="12" fillId="0" borderId="34" xfId="0" applyFont="1" applyBorder="1"/>
    <xf numFmtId="0" fontId="15" fillId="4" borderId="7" xfId="0" applyFont="1" applyFill="1" applyBorder="1" applyAlignment="1">
      <alignment horizontal="left"/>
    </xf>
    <xf numFmtId="0" fontId="12" fillId="0" borderId="8" xfId="0" applyFont="1" applyBorder="1"/>
    <xf numFmtId="0" fontId="15" fillId="4" borderId="36" xfId="0" applyFont="1" applyFill="1" applyBorder="1" applyAlignment="1">
      <alignment horizontal="left"/>
    </xf>
    <xf numFmtId="0" fontId="12" fillId="0" borderId="36" xfId="0" applyFont="1" applyBorder="1"/>
    <xf numFmtId="0" fontId="12" fillId="0" borderId="38" xfId="0" applyFont="1" applyBorder="1" applyAlignment="1">
      <alignment horizontal="center"/>
    </xf>
    <xf numFmtId="0" fontId="15" fillId="0" borderId="34" xfId="0" applyFont="1" applyBorder="1" applyAlignment="1">
      <alignment horizontal="left"/>
    </xf>
    <xf numFmtId="0" fontId="0" fillId="0" borderId="35" xfId="0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34" fillId="0" borderId="12" xfId="0" applyFont="1" applyBorder="1" applyAlignment="1">
      <alignment horizontal="left"/>
    </xf>
    <xf numFmtId="0" fontId="27" fillId="0" borderId="35" xfId="0" applyFont="1" applyBorder="1" applyAlignment="1">
      <alignment horizontal="center"/>
    </xf>
    <xf numFmtId="0" fontId="27" fillId="0" borderId="34" xfId="0" applyFont="1" applyBorder="1" applyAlignment="1">
      <alignment horizontal="center"/>
    </xf>
    <xf numFmtId="0" fontId="17" fillId="0" borderId="0" xfId="0" applyFont="1"/>
    <xf numFmtId="0" fontId="17" fillId="0" borderId="12" xfId="0" applyFont="1" applyBorder="1"/>
    <xf numFmtId="0" fontId="17" fillId="0" borderId="5" xfId="0" applyFont="1" applyBorder="1" applyAlignment="1">
      <alignment horizontal="left"/>
    </xf>
    <xf numFmtId="0" fontId="12" fillId="0" borderId="5" xfId="0" applyFont="1" applyBorder="1"/>
    <xf numFmtId="0" fontId="17" fillId="0" borderId="0" xfId="0" applyFont="1" applyAlignment="1">
      <alignment horizontal="center"/>
    </xf>
    <xf numFmtId="165" fontId="15" fillId="0" borderId="1" xfId="0" quotePrefix="1" applyNumberFormat="1" applyFont="1" applyBorder="1" applyAlignment="1">
      <alignment horizontal="left"/>
    </xf>
    <xf numFmtId="165" fontId="12" fillId="0" borderId="1" xfId="0" applyNumberFormat="1" applyFont="1" applyBorder="1"/>
    <xf numFmtId="0" fontId="15" fillId="0" borderId="12" xfId="0" applyFont="1" applyBorder="1" applyAlignment="1">
      <alignment horizontal="left"/>
    </xf>
    <xf numFmtId="0" fontId="12" fillId="0" borderId="12" xfId="0" applyFont="1" applyBorder="1"/>
    <xf numFmtId="0" fontId="15" fillId="0" borderId="6" xfId="0" quotePrefix="1" applyFont="1" applyBorder="1" applyAlignment="1">
      <alignment horizontal="left"/>
    </xf>
    <xf numFmtId="0" fontId="27" fillId="8" borderId="37" xfId="0" applyFont="1" applyFill="1" applyBorder="1" applyAlignment="1">
      <alignment horizontal="center"/>
    </xf>
    <xf numFmtId="0" fontId="17" fillId="0" borderId="34" xfId="0" applyFont="1" applyBorder="1" applyAlignment="1">
      <alignment horizontal="center"/>
    </xf>
    <xf numFmtId="0" fontId="17" fillId="0" borderId="35" xfId="0" applyFont="1" applyBorder="1" applyAlignment="1">
      <alignment horizontal="center"/>
    </xf>
    <xf numFmtId="0" fontId="15" fillId="0" borderId="7" xfId="0" applyFont="1" applyBorder="1" applyAlignment="1">
      <alignment horizontal="left"/>
    </xf>
    <xf numFmtId="0" fontId="12" fillId="0" borderId="38" xfId="0" quotePrefix="1" applyFont="1" applyBorder="1" applyAlignment="1">
      <alignment horizontal="center"/>
    </xf>
    <xf numFmtId="0" fontId="16" fillId="2" borderId="2" xfId="0" applyFont="1" applyFill="1" applyBorder="1" applyAlignment="1">
      <alignment horizontal="left" vertical="top"/>
    </xf>
    <xf numFmtId="0" fontId="17" fillId="8" borderId="0" xfId="0" applyFont="1" applyFill="1" applyAlignment="1">
      <alignment horizontal="left"/>
    </xf>
    <xf numFmtId="0" fontId="0" fillId="8" borderId="0" xfId="0" applyFill="1"/>
    <xf numFmtId="0" fontId="15" fillId="8" borderId="1" xfId="0" quotePrefix="1" applyFont="1" applyFill="1" applyBorder="1" applyAlignment="1">
      <alignment horizontal="left"/>
    </xf>
    <xf numFmtId="0" fontId="12" fillId="8" borderId="1" xfId="0" applyFont="1" applyFill="1" applyBorder="1"/>
    <xf numFmtId="0" fontId="15" fillId="0" borderId="1" xfId="0" quotePrefix="1" applyFont="1" applyBorder="1" applyAlignment="1">
      <alignment horizontal="left"/>
    </xf>
    <xf numFmtId="14" fontId="17" fillId="0" borderId="35" xfId="0" applyNumberFormat="1" applyFont="1" applyBorder="1" applyAlignment="1">
      <alignment horizontal="center"/>
    </xf>
    <xf numFmtId="14" fontId="15" fillId="0" borderId="34" xfId="0" applyNumberFormat="1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9" fillId="0" borderId="0" xfId="0" applyFont="1" applyAlignment="1">
      <alignment horizontal="left"/>
    </xf>
    <xf numFmtId="0" fontId="26" fillId="0" borderId="36" xfId="0" applyFont="1" applyBorder="1" applyAlignment="1">
      <alignment horizontal="center"/>
    </xf>
    <xf numFmtId="2" fontId="15" fillId="0" borderId="36" xfId="0" applyNumberFormat="1" applyFont="1" applyBorder="1" applyAlignment="1">
      <alignment horizontal="center"/>
    </xf>
    <xf numFmtId="164" fontId="26" fillId="0" borderId="35" xfId="0" applyNumberFormat="1" applyFont="1" applyBorder="1" applyAlignment="1">
      <alignment horizontal="center"/>
    </xf>
    <xf numFmtId="0" fontId="21" fillId="0" borderId="6" xfId="0" quotePrefix="1" applyFont="1" applyBorder="1" applyAlignment="1">
      <alignment horizontal="left"/>
    </xf>
    <xf numFmtId="0" fontId="0" fillId="0" borderId="34" xfId="0" applyBorder="1" applyAlignment="1">
      <alignment horizontal="center"/>
    </xf>
    <xf numFmtId="1" fontId="15" fillId="0" borderId="6" xfId="0" applyNumberFormat="1" applyFont="1" applyBorder="1" applyAlignment="1">
      <alignment horizontal="left"/>
    </xf>
    <xf numFmtId="0" fontId="15" fillId="0" borderId="10" xfId="0" applyFont="1" applyBorder="1" applyAlignment="1">
      <alignment horizontal="left"/>
    </xf>
    <xf numFmtId="0" fontId="12" fillId="0" borderId="11" xfId="0" applyFont="1" applyBorder="1"/>
    <xf numFmtId="0" fontId="17" fillId="0" borderId="1" xfId="0" quotePrefix="1" applyFont="1" applyBorder="1" applyAlignment="1">
      <alignment horizontal="left"/>
    </xf>
    <xf numFmtId="2" fontId="27" fillId="0" borderId="35" xfId="0" applyNumberFormat="1" applyFont="1" applyBorder="1" applyAlignment="1">
      <alignment horizontal="center"/>
    </xf>
    <xf numFmtId="0" fontId="31" fillId="0" borderId="12" xfId="0" applyFont="1" applyBorder="1" applyAlignment="1">
      <alignment horizontal="left" vertical="top" wrapText="1"/>
    </xf>
    <xf numFmtId="1" fontId="27" fillId="0" borderId="34" xfId="0" applyNumberFormat="1" applyFont="1" applyBorder="1" applyAlignment="1">
      <alignment horizontal="center"/>
    </xf>
    <xf numFmtId="2" fontId="26" fillId="0" borderId="34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20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PADRÃO-style" pivot="0" count="3" xr9:uid="{00000000-0011-0000-FFFF-FFFF00000000}">
      <tableStyleElement type="headerRow" dxfId="19"/>
      <tableStyleElement type="firstRowStripe" dxfId="18"/>
      <tableStyleElement type="secondRowStripe" dxfId="17"/>
    </tableStyle>
    <tableStyle name="MODULO-style" pivot="0" count="3" xr9:uid="{00000000-0011-0000-FFFF-FFFF01000000}">
      <tableStyleElement type="headerRow" dxfId="16"/>
      <tableStyleElement type="firstRowStripe" dxfId="15"/>
      <tableStyleElement type="secondRowStripe" dxfId="14"/>
    </tableStyle>
    <tableStyle name="INVERSOR-style" pivot="0" count="3" xr9:uid="{00000000-0011-0000-FFFF-FFFF02000000}">
      <tableStyleElement type="headerRow" dxfId="13"/>
      <tableStyleElement type="firstRowStripe" dxfId="12"/>
      <tableStyleElement type="secondRowStripe" dxfId="11"/>
    </tableStyle>
    <tableStyle name="MODELO_INVERSOR-style" pivot="0" count="3" xr9:uid="{00000000-0011-0000-FFFF-FFFF03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0</xdr:row>
      <xdr:rowOff>38100</xdr:rowOff>
    </xdr:from>
    <xdr:ext cx="44767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38100"/>
          <a:ext cx="447675" cy="476250"/>
        </a:xfrm>
        <a:prstGeom prst="rect">
          <a:avLst/>
        </a:prstGeom>
        <a:noFill/>
      </xdr:spPr>
    </xdr:pic>
    <xdr:clientData fLocksWithSheet="0"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7</xdr:row>
          <xdr:rowOff>30480</xdr:rowOff>
        </xdr:from>
        <xdr:to>
          <xdr:col>1</xdr:col>
          <xdr:colOff>175260</xdr:colOff>
          <xdr:row>8</xdr:row>
          <xdr:rowOff>38100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8</xdr:row>
          <xdr:rowOff>30480</xdr:rowOff>
        </xdr:from>
        <xdr:to>
          <xdr:col>1</xdr:col>
          <xdr:colOff>160020</xdr:colOff>
          <xdr:row>9</xdr:row>
          <xdr:rowOff>45720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144780</xdr:colOff>
          <xdr:row>8</xdr:row>
          <xdr:rowOff>22860</xdr:rowOff>
        </xdr:from>
        <xdr:to>
          <xdr:col>28</xdr:col>
          <xdr:colOff>175260</xdr:colOff>
          <xdr:row>9</xdr:row>
          <xdr:rowOff>38100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144780</xdr:colOff>
          <xdr:row>9</xdr:row>
          <xdr:rowOff>22860</xdr:rowOff>
        </xdr:from>
        <xdr:to>
          <xdr:col>23</xdr:col>
          <xdr:colOff>175260</xdr:colOff>
          <xdr:row>10</xdr:row>
          <xdr:rowOff>38100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9</xdr:row>
          <xdr:rowOff>22860</xdr:rowOff>
        </xdr:from>
        <xdr:to>
          <xdr:col>1</xdr:col>
          <xdr:colOff>160020</xdr:colOff>
          <xdr:row>10</xdr:row>
          <xdr:rowOff>38100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10</xdr:row>
          <xdr:rowOff>30480</xdr:rowOff>
        </xdr:from>
        <xdr:to>
          <xdr:col>1</xdr:col>
          <xdr:colOff>160020</xdr:colOff>
          <xdr:row>11</xdr:row>
          <xdr:rowOff>45720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13</xdr:row>
          <xdr:rowOff>30480</xdr:rowOff>
        </xdr:from>
        <xdr:to>
          <xdr:col>1</xdr:col>
          <xdr:colOff>160020</xdr:colOff>
          <xdr:row>14</xdr:row>
          <xdr:rowOff>45720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0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14</xdr:row>
          <xdr:rowOff>30480</xdr:rowOff>
        </xdr:from>
        <xdr:to>
          <xdr:col>1</xdr:col>
          <xdr:colOff>160020</xdr:colOff>
          <xdr:row>15</xdr:row>
          <xdr:rowOff>45720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0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17</xdr:row>
          <xdr:rowOff>30480</xdr:rowOff>
        </xdr:from>
        <xdr:to>
          <xdr:col>1</xdr:col>
          <xdr:colOff>160020</xdr:colOff>
          <xdr:row>18</xdr:row>
          <xdr:rowOff>45720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18</xdr:row>
          <xdr:rowOff>22860</xdr:rowOff>
        </xdr:from>
        <xdr:to>
          <xdr:col>1</xdr:col>
          <xdr:colOff>160020</xdr:colOff>
          <xdr:row>19</xdr:row>
          <xdr:rowOff>38100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0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19</xdr:row>
          <xdr:rowOff>22860</xdr:rowOff>
        </xdr:from>
        <xdr:to>
          <xdr:col>1</xdr:col>
          <xdr:colOff>160020</xdr:colOff>
          <xdr:row>20</xdr:row>
          <xdr:rowOff>38100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0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20</xdr:row>
          <xdr:rowOff>30480</xdr:rowOff>
        </xdr:from>
        <xdr:to>
          <xdr:col>1</xdr:col>
          <xdr:colOff>175260</xdr:colOff>
          <xdr:row>21</xdr:row>
          <xdr:rowOff>45720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0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21</xdr:row>
          <xdr:rowOff>30480</xdr:rowOff>
        </xdr:from>
        <xdr:to>
          <xdr:col>1</xdr:col>
          <xdr:colOff>160020</xdr:colOff>
          <xdr:row>22</xdr:row>
          <xdr:rowOff>45720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0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22</xdr:row>
          <xdr:rowOff>22860</xdr:rowOff>
        </xdr:from>
        <xdr:to>
          <xdr:col>1</xdr:col>
          <xdr:colOff>160020</xdr:colOff>
          <xdr:row>23</xdr:row>
          <xdr:rowOff>38100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0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23</xdr:row>
          <xdr:rowOff>30480</xdr:rowOff>
        </xdr:from>
        <xdr:to>
          <xdr:col>1</xdr:col>
          <xdr:colOff>175260</xdr:colOff>
          <xdr:row>24</xdr:row>
          <xdr:rowOff>45720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0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24</xdr:row>
          <xdr:rowOff>30480</xdr:rowOff>
        </xdr:from>
        <xdr:to>
          <xdr:col>1</xdr:col>
          <xdr:colOff>160020</xdr:colOff>
          <xdr:row>25</xdr:row>
          <xdr:rowOff>45720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0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144780</xdr:colOff>
          <xdr:row>13</xdr:row>
          <xdr:rowOff>22860</xdr:rowOff>
        </xdr:from>
        <xdr:to>
          <xdr:col>16</xdr:col>
          <xdr:colOff>175260</xdr:colOff>
          <xdr:row>14</xdr:row>
          <xdr:rowOff>38100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0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137160</xdr:colOff>
          <xdr:row>14</xdr:row>
          <xdr:rowOff>30480</xdr:rowOff>
        </xdr:from>
        <xdr:to>
          <xdr:col>23</xdr:col>
          <xdr:colOff>160020</xdr:colOff>
          <xdr:row>15</xdr:row>
          <xdr:rowOff>45720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0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</xdr:colOff>
          <xdr:row>28</xdr:row>
          <xdr:rowOff>30480</xdr:rowOff>
        </xdr:from>
        <xdr:to>
          <xdr:col>1</xdr:col>
          <xdr:colOff>152400</xdr:colOff>
          <xdr:row>29</xdr:row>
          <xdr:rowOff>45720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0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29</xdr:row>
          <xdr:rowOff>30480</xdr:rowOff>
        </xdr:from>
        <xdr:to>
          <xdr:col>1</xdr:col>
          <xdr:colOff>160020</xdr:colOff>
          <xdr:row>30</xdr:row>
          <xdr:rowOff>45720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0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30</xdr:row>
          <xdr:rowOff>30480</xdr:rowOff>
        </xdr:from>
        <xdr:to>
          <xdr:col>1</xdr:col>
          <xdr:colOff>160020</xdr:colOff>
          <xdr:row>31</xdr:row>
          <xdr:rowOff>45720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0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31</xdr:row>
          <xdr:rowOff>22860</xdr:rowOff>
        </xdr:from>
        <xdr:to>
          <xdr:col>1</xdr:col>
          <xdr:colOff>160020</xdr:colOff>
          <xdr:row>32</xdr:row>
          <xdr:rowOff>38100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0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32</xdr:row>
          <xdr:rowOff>30480</xdr:rowOff>
        </xdr:from>
        <xdr:to>
          <xdr:col>1</xdr:col>
          <xdr:colOff>160020</xdr:colOff>
          <xdr:row>33</xdr:row>
          <xdr:rowOff>45720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0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33</xdr:row>
          <xdr:rowOff>38100</xdr:rowOff>
        </xdr:from>
        <xdr:to>
          <xdr:col>1</xdr:col>
          <xdr:colOff>160020</xdr:colOff>
          <xdr:row>34</xdr:row>
          <xdr:rowOff>60960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0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34</xdr:row>
          <xdr:rowOff>30480</xdr:rowOff>
        </xdr:from>
        <xdr:to>
          <xdr:col>1</xdr:col>
          <xdr:colOff>160020</xdr:colOff>
          <xdr:row>35</xdr:row>
          <xdr:rowOff>45720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0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37</xdr:row>
          <xdr:rowOff>30480</xdr:rowOff>
        </xdr:from>
        <xdr:to>
          <xdr:col>1</xdr:col>
          <xdr:colOff>175260</xdr:colOff>
          <xdr:row>38</xdr:row>
          <xdr:rowOff>45720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0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</xdr:colOff>
          <xdr:row>38</xdr:row>
          <xdr:rowOff>30480</xdr:rowOff>
        </xdr:from>
        <xdr:to>
          <xdr:col>1</xdr:col>
          <xdr:colOff>160020</xdr:colOff>
          <xdr:row>39</xdr:row>
          <xdr:rowOff>45720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0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39</xdr:row>
          <xdr:rowOff>30480</xdr:rowOff>
        </xdr:from>
        <xdr:to>
          <xdr:col>1</xdr:col>
          <xdr:colOff>175260</xdr:colOff>
          <xdr:row>40</xdr:row>
          <xdr:rowOff>45720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0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40</xdr:row>
          <xdr:rowOff>30480</xdr:rowOff>
        </xdr:from>
        <xdr:to>
          <xdr:col>1</xdr:col>
          <xdr:colOff>175260</xdr:colOff>
          <xdr:row>41</xdr:row>
          <xdr:rowOff>45720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0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41</xdr:row>
          <xdr:rowOff>30480</xdr:rowOff>
        </xdr:from>
        <xdr:to>
          <xdr:col>1</xdr:col>
          <xdr:colOff>160020</xdr:colOff>
          <xdr:row>42</xdr:row>
          <xdr:rowOff>45720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0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42</xdr:row>
          <xdr:rowOff>30480</xdr:rowOff>
        </xdr:from>
        <xdr:to>
          <xdr:col>1</xdr:col>
          <xdr:colOff>175260</xdr:colOff>
          <xdr:row>43</xdr:row>
          <xdr:rowOff>45720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0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43</xdr:row>
          <xdr:rowOff>30480</xdr:rowOff>
        </xdr:from>
        <xdr:to>
          <xdr:col>1</xdr:col>
          <xdr:colOff>160020</xdr:colOff>
          <xdr:row>44</xdr:row>
          <xdr:rowOff>45720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0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</xdr:colOff>
          <xdr:row>44</xdr:row>
          <xdr:rowOff>38100</xdr:rowOff>
        </xdr:from>
        <xdr:to>
          <xdr:col>1</xdr:col>
          <xdr:colOff>152400</xdr:colOff>
          <xdr:row>45</xdr:row>
          <xdr:rowOff>60960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0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45</xdr:row>
          <xdr:rowOff>38100</xdr:rowOff>
        </xdr:from>
        <xdr:to>
          <xdr:col>1</xdr:col>
          <xdr:colOff>160020</xdr:colOff>
          <xdr:row>46</xdr:row>
          <xdr:rowOff>60960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0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</xdr:colOff>
          <xdr:row>15</xdr:row>
          <xdr:rowOff>30480</xdr:rowOff>
        </xdr:from>
        <xdr:to>
          <xdr:col>1</xdr:col>
          <xdr:colOff>160020</xdr:colOff>
          <xdr:row>16</xdr:row>
          <xdr:rowOff>45720</xdr:rowOff>
        </xdr:to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0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144780</xdr:colOff>
          <xdr:row>15</xdr:row>
          <xdr:rowOff>7620</xdr:rowOff>
        </xdr:from>
        <xdr:to>
          <xdr:col>25</xdr:col>
          <xdr:colOff>175260</xdr:colOff>
          <xdr:row>16</xdr:row>
          <xdr:rowOff>30480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0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25</xdr:row>
          <xdr:rowOff>30480</xdr:rowOff>
        </xdr:from>
        <xdr:to>
          <xdr:col>1</xdr:col>
          <xdr:colOff>160020</xdr:colOff>
          <xdr:row>26</xdr:row>
          <xdr:rowOff>60960</xdr:rowOff>
        </xdr:to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0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0</xdr:row>
      <xdr:rowOff>38100</xdr:rowOff>
    </xdr:from>
    <xdr:ext cx="44767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2d21127520e52e00/1.%20Projetista%20Solar/934.%20SOLMAX%20-%20METODO%20E%20TOTAL%20FLEX%20LOCADORA%20-%2037%5eJ5%20kW%20(56%5eJ7%20kWp)/CEMIG/FORMUL&#193;RIO%20DO%20CLIEN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ilha1"/>
      <sheetName val="PADRÃO"/>
      <sheetName val="MODULO"/>
      <sheetName val="INVERSOR"/>
      <sheetName val="MODELO_INVERSOR"/>
      <sheetName val="FORMULÁRIO DO CLIENTE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123">
  <tableColumns count="7">
    <tableColumn id="1" xr3:uid="{00000000-0010-0000-0000-000001000000}" name="CONCESSIONÁRIA"/>
    <tableColumn id="2" xr3:uid="{00000000-0010-0000-0000-000002000000}" name="CONEXÃO"/>
    <tableColumn id="3" xr3:uid="{00000000-0010-0000-0000-000003000000}" name="DISJUNTOR"/>
    <tableColumn id="4" xr3:uid="{00000000-0010-0000-0000-000004000000}" name="TENSÃO"/>
    <tableColumn id="5" xr3:uid="{00000000-0010-0000-0000-000005000000}" name="CONDUTOR "/>
    <tableColumn id="6" xr3:uid="{00000000-0010-0000-0000-000006000000}" name="TERRA"/>
    <tableColumn id="7" xr3:uid="{00000000-0010-0000-0000-000007000000}" name="CHAVE">
      <calculatedColumnFormula>PADRÃO!$A2&amp;PADRÃO!$B2&amp;PADRÃO!$C2&amp;PADRÃO!$D2</calculatedColumnFormula>
    </tableColumn>
  </tableColumns>
  <tableStyleInfo name="PADRÃ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H158">
  <tableColumns count="8">
    <tableColumn id="1" xr3:uid="{00000000-0010-0000-0100-000001000000}" name="FABRICANTE"/>
    <tableColumn id="2" xr3:uid="{00000000-0010-0000-0100-000002000000}" name="POTENCIA"/>
    <tableColumn id="3" xr3:uid="{00000000-0010-0000-0100-000003000000}" name="MODELO"/>
    <tableColumn id="5" xr3:uid="{00000000-0010-0000-0100-000005000000}" name="VCCO"/>
    <tableColumn id="7" xr3:uid="{00000000-0010-0000-0100-000007000000}" name="ISC"/>
    <tableColumn id="8" xr3:uid="{00000000-0010-0000-0100-000008000000}" name="ALTURA"/>
    <tableColumn id="9" xr3:uid="{00000000-0010-0000-0100-000009000000}" name="LARGURA"/>
    <tableColumn id="10" xr3:uid="{00000000-0010-0000-0100-00000A000000}" name="CHAVE"/>
  </tableColumns>
  <tableStyleInfo name="MODULO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K105">
  <tableColumns count="11">
    <tableColumn id="1" xr3:uid="{00000000-0010-0000-0200-000001000000}" name="FABRICANTE"/>
    <tableColumn id="2" xr3:uid="{00000000-0010-0000-0200-000002000000}" name="POTENCIA"/>
    <tableColumn id="3" xr3:uid="{00000000-0010-0000-0200-000003000000}" name="ID_MODELO"/>
    <tableColumn id="4" xr3:uid="{00000000-0010-0000-0200-000004000000}" name="TENSÃO"/>
    <tableColumn id="5" xr3:uid="{00000000-0010-0000-0200-000005000000}" name="MODELO"/>
    <tableColumn id="6" xr3:uid="{00000000-0010-0000-0200-000006000000}" name="MPPT"/>
    <tableColumn id="7" xr3:uid="{00000000-0010-0000-0200-000007000000}" name="SERIE/MPPPT"/>
    <tableColumn id="8" xr3:uid="{00000000-0010-0000-0200-000008000000}" name="TENSAO"/>
    <tableColumn id="9" xr3:uid="{00000000-0010-0000-0200-000009000000}" name="IMAXCC"/>
    <tableColumn id="10" xr3:uid="{00000000-0010-0000-0200-00000A000000}" name="IMAXCA"/>
    <tableColumn id="11" xr3:uid="{00000000-0010-0000-0200-00000B000000}" name="CHAVE"/>
  </tableColumns>
  <tableStyleInfo name="INVERSOR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C3">
  <tableColumns count="3">
    <tableColumn id="1" xr3:uid="{00000000-0010-0000-0300-000001000000}" name="CÓDIGO"/>
    <tableColumn id="2" xr3:uid="{00000000-0010-0000-0300-000002000000}" name="FABRICANTE"/>
    <tableColumn id="3" xr3:uid="{00000000-0010-0000-0300-000003000000}" name="POT. INVERSOR (kW)"/>
  </tableColumns>
  <tableStyleInfo name="MODELO_INVERSO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hyperlink" Target="mailto:CLIENTEINTEGRALENERGIA@GMAIL.COM" TargetMode="External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plink.cria.org.br/converso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AFC0-1C5F-4031-8B68-039B2DB85E15}">
  <dimension ref="B1:AI963"/>
  <sheetViews>
    <sheetView topLeftCell="A9" zoomScale="130" zoomScaleNormal="130" workbookViewId="0">
      <selection activeCell="P46" sqref="P46"/>
    </sheetView>
  </sheetViews>
  <sheetFormatPr defaultColWidth="14.44140625" defaultRowHeight="15" customHeight="1" x14ac:dyDescent="0.3"/>
  <cols>
    <col min="1" max="1" width="1.6640625" customWidth="1"/>
    <col min="2" max="34" width="2.6640625" customWidth="1"/>
    <col min="35" max="35" width="1.6640625" customWidth="1"/>
  </cols>
  <sheetData>
    <row r="1" spans="2:35" ht="15" customHeight="1" x14ac:dyDescent="0.3">
      <c r="E1" s="128" t="s">
        <v>0</v>
      </c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</row>
    <row r="2" spans="2:35" ht="15" customHeight="1" x14ac:dyDescent="0.3">
      <c r="E2" s="1"/>
      <c r="F2" s="2"/>
      <c r="G2" s="2"/>
      <c r="H2" s="2"/>
      <c r="I2" s="2"/>
      <c r="J2" s="2"/>
      <c r="K2" s="2"/>
      <c r="L2" s="2"/>
      <c r="M2" s="129" t="s">
        <v>1</v>
      </c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2"/>
      <c r="AB2" s="2"/>
      <c r="AC2" s="2"/>
      <c r="AD2" s="2"/>
      <c r="AE2" s="2"/>
      <c r="AF2" s="2"/>
      <c r="AG2" s="2"/>
      <c r="AH2" s="2"/>
      <c r="AI2" s="2"/>
    </row>
    <row r="3" spans="2:35" ht="15" customHeight="1" x14ac:dyDescent="0.3">
      <c r="E3" s="2"/>
      <c r="F3" s="2"/>
      <c r="G3" s="2"/>
      <c r="H3" s="2"/>
      <c r="I3" s="2"/>
      <c r="J3" s="125" t="s">
        <v>381</v>
      </c>
      <c r="K3" s="130"/>
      <c r="L3" s="130"/>
      <c r="M3" s="131">
        <v>1235</v>
      </c>
      <c r="N3" s="124"/>
      <c r="O3" s="124"/>
      <c r="P3" s="3"/>
      <c r="Q3" s="3"/>
      <c r="T3" s="132" t="s">
        <v>33</v>
      </c>
      <c r="U3" s="132"/>
      <c r="V3" s="132"/>
      <c r="W3" s="132"/>
      <c r="X3" s="132"/>
      <c r="Y3" s="132"/>
      <c r="Z3" s="133" t="s">
        <v>43</v>
      </c>
      <c r="AA3" s="133"/>
      <c r="AB3" s="133"/>
      <c r="AC3" s="133"/>
      <c r="AD3" s="133"/>
      <c r="AE3" s="133"/>
      <c r="AF3" s="133"/>
    </row>
    <row r="4" spans="2:35" ht="14.4" x14ac:dyDescent="0.3">
      <c r="B4" s="121" t="s">
        <v>2</v>
      </c>
      <c r="C4" s="122"/>
      <c r="D4" s="122"/>
      <c r="E4" s="122"/>
      <c r="F4" s="123" t="s">
        <v>527</v>
      </c>
      <c r="G4" s="124"/>
      <c r="H4" s="124"/>
      <c r="I4" s="124"/>
      <c r="J4" s="124"/>
      <c r="K4" s="124"/>
      <c r="L4" s="4"/>
      <c r="M4" s="125" t="s">
        <v>3</v>
      </c>
      <c r="N4" s="122"/>
      <c r="O4" s="122"/>
      <c r="P4" s="126" t="s">
        <v>4</v>
      </c>
      <c r="Q4" s="124"/>
      <c r="R4" s="124"/>
      <c r="S4" s="124"/>
      <c r="T4" s="124"/>
      <c r="U4" s="124"/>
      <c r="V4" s="124"/>
      <c r="W4" s="124"/>
      <c r="X4" s="124"/>
      <c r="Y4" s="124"/>
      <c r="AA4" s="121" t="s">
        <v>5</v>
      </c>
      <c r="AB4" s="122"/>
      <c r="AC4" s="122"/>
      <c r="AD4" s="127" t="s">
        <v>6</v>
      </c>
      <c r="AE4" s="124"/>
      <c r="AF4" s="124"/>
      <c r="AG4" s="124"/>
      <c r="AH4" s="124"/>
    </row>
    <row r="5" spans="2:35" ht="4.5" customHeight="1" x14ac:dyDescent="0.3"/>
    <row r="6" spans="2:35" ht="15.75" customHeight="1" x14ac:dyDescent="0.3">
      <c r="B6" s="118" t="s">
        <v>386</v>
      </c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20"/>
    </row>
    <row r="7" spans="2:35" ht="15.75" customHeight="1" x14ac:dyDescent="0.3">
      <c r="B7" s="87"/>
      <c r="C7" s="88" t="s">
        <v>389</v>
      </c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</row>
    <row r="8" spans="2:35" s="77" customFormat="1" ht="15.75" customHeight="1" x14ac:dyDescent="0.3">
      <c r="B8" s="80"/>
      <c r="C8" s="5" t="s">
        <v>396</v>
      </c>
      <c r="E8" s="79"/>
      <c r="F8" s="76"/>
      <c r="G8" s="76"/>
      <c r="H8" s="76"/>
      <c r="I8" s="76"/>
      <c r="J8" s="76"/>
      <c r="K8" s="76"/>
      <c r="L8" s="11" t="s">
        <v>388</v>
      </c>
      <c r="M8" s="76"/>
      <c r="N8" s="76"/>
      <c r="O8" s="76"/>
      <c r="P8" s="76"/>
      <c r="Q8" s="79"/>
      <c r="R8" s="80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</row>
    <row r="9" spans="2:35" s="77" customFormat="1" ht="15.75" customHeight="1" x14ac:dyDescent="0.3">
      <c r="B9" s="80"/>
      <c r="C9" s="5" t="s">
        <v>525</v>
      </c>
      <c r="D9" s="82"/>
      <c r="E9" s="79"/>
      <c r="F9" s="83"/>
      <c r="G9" s="83"/>
      <c r="H9" s="83"/>
      <c r="I9" s="83"/>
      <c r="J9" s="83"/>
      <c r="K9" s="83"/>
      <c r="L9" s="76"/>
      <c r="M9" s="76"/>
      <c r="N9" s="76"/>
      <c r="O9" s="76"/>
      <c r="P9" s="76"/>
      <c r="Q9" s="79"/>
      <c r="R9" s="80"/>
      <c r="V9" s="81"/>
      <c r="W9" s="81"/>
      <c r="X9" s="81"/>
      <c r="Y9" s="11" t="s">
        <v>388</v>
      </c>
      <c r="Z9" s="81"/>
      <c r="AA9" s="81"/>
      <c r="AB9" s="81"/>
      <c r="AC9" s="81"/>
      <c r="AD9" s="11" t="s">
        <v>392</v>
      </c>
      <c r="AE9" s="81"/>
      <c r="AF9" s="81"/>
      <c r="AG9" s="81"/>
      <c r="AH9" s="81"/>
      <c r="AI9" s="68"/>
    </row>
    <row r="10" spans="2:35" ht="15.75" customHeight="1" x14ac:dyDescent="0.3">
      <c r="C10" s="11" t="s">
        <v>387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 t="s">
        <v>388</v>
      </c>
      <c r="U10" s="11"/>
      <c r="V10" s="11"/>
      <c r="W10" s="11"/>
      <c r="X10" s="11"/>
      <c r="Y10" s="11" t="s">
        <v>392</v>
      </c>
      <c r="Z10" s="11"/>
      <c r="AA10" s="11"/>
      <c r="AB10" s="11"/>
      <c r="AC10" s="11"/>
      <c r="AD10" s="11"/>
      <c r="AE10" s="11"/>
      <c r="AF10" s="11"/>
    </row>
    <row r="11" spans="2:35" ht="15.75" customHeight="1" x14ac:dyDescent="0.3">
      <c r="C11" s="5" t="s">
        <v>395</v>
      </c>
      <c r="D11" s="5"/>
      <c r="P11" s="18"/>
      <c r="T11" s="11" t="s">
        <v>388</v>
      </c>
    </row>
    <row r="12" spans="2:35" ht="7.5" customHeight="1" x14ac:dyDescent="0.3">
      <c r="C12" s="5"/>
      <c r="D12" s="5"/>
      <c r="P12" s="18"/>
      <c r="T12" s="11"/>
    </row>
    <row r="13" spans="2:35" ht="15.75" customHeight="1" x14ac:dyDescent="0.3">
      <c r="C13" s="88" t="s">
        <v>390</v>
      </c>
      <c r="D13" s="5"/>
      <c r="P13" s="18"/>
    </row>
    <row r="14" spans="2:35" ht="15.75" customHeight="1" x14ac:dyDescent="0.3">
      <c r="C14" s="5" t="s">
        <v>397</v>
      </c>
      <c r="D14" s="5"/>
      <c r="M14" s="11" t="s">
        <v>398</v>
      </c>
      <c r="R14" s="11" t="s">
        <v>392</v>
      </c>
    </row>
    <row r="15" spans="2:35" ht="15.75" customHeight="1" x14ac:dyDescent="0.3">
      <c r="C15" s="5" t="s">
        <v>399</v>
      </c>
      <c r="D15" s="5"/>
      <c r="T15" s="11" t="s">
        <v>398</v>
      </c>
      <c r="Y15" s="11" t="s">
        <v>392</v>
      </c>
    </row>
    <row r="16" spans="2:35" ht="15.75" customHeight="1" x14ac:dyDescent="0.3">
      <c r="C16" s="5" t="s">
        <v>411</v>
      </c>
      <c r="D16" s="5"/>
      <c r="T16" s="11"/>
      <c r="W16" s="5" t="s">
        <v>403</v>
      </c>
      <c r="X16" s="11"/>
      <c r="Y16" s="11"/>
      <c r="AA16" s="5" t="s">
        <v>392</v>
      </c>
    </row>
    <row r="17" spans="2:27" ht="15.75" customHeight="1" x14ac:dyDescent="0.3">
      <c r="C17" s="5" t="s">
        <v>526</v>
      </c>
      <c r="D17" s="5"/>
      <c r="T17" s="11"/>
      <c r="W17" s="5"/>
      <c r="X17" s="11"/>
      <c r="Y17" s="11"/>
      <c r="AA17" s="5"/>
    </row>
    <row r="18" spans="2:27" ht="15.75" customHeight="1" x14ac:dyDescent="0.3">
      <c r="C18" s="5" t="s">
        <v>400</v>
      </c>
      <c r="D18" s="5"/>
      <c r="P18" s="11" t="s">
        <v>401</v>
      </c>
    </row>
    <row r="19" spans="2:27" ht="15.75" customHeight="1" x14ac:dyDescent="0.3">
      <c r="C19" s="5" t="s">
        <v>402</v>
      </c>
      <c r="D19" s="5"/>
      <c r="F19" s="11" t="s">
        <v>403</v>
      </c>
    </row>
    <row r="20" spans="2:27" ht="15.75" customHeight="1" x14ac:dyDescent="0.3">
      <c r="C20" s="5" t="s">
        <v>404</v>
      </c>
      <c r="D20" s="5"/>
      <c r="N20" s="11" t="s">
        <v>403</v>
      </c>
    </row>
    <row r="21" spans="2:27" ht="15.75" customHeight="1" x14ac:dyDescent="0.3">
      <c r="B21" s="18" t="s">
        <v>32</v>
      </c>
      <c r="C21" s="5" t="s">
        <v>405</v>
      </c>
      <c r="D21" s="5"/>
      <c r="T21" s="11" t="s">
        <v>388</v>
      </c>
    </row>
    <row r="22" spans="2:27" ht="15.75" customHeight="1" x14ac:dyDescent="0.3">
      <c r="C22" s="5" t="s">
        <v>406</v>
      </c>
      <c r="D22" s="5"/>
      <c r="R22" s="11" t="s">
        <v>388</v>
      </c>
    </row>
    <row r="23" spans="2:27" ht="15.75" customHeight="1" x14ac:dyDescent="0.3">
      <c r="C23" s="5" t="s">
        <v>407</v>
      </c>
      <c r="D23" s="5"/>
      <c r="X23" s="11" t="s">
        <v>408</v>
      </c>
    </row>
    <row r="24" spans="2:27" ht="15.75" customHeight="1" x14ac:dyDescent="0.3">
      <c r="C24" s="5" t="s">
        <v>409</v>
      </c>
      <c r="D24" s="5"/>
      <c r="G24" s="11" t="s">
        <v>408</v>
      </c>
    </row>
    <row r="25" spans="2:27" ht="15.75" customHeight="1" x14ac:dyDescent="0.3">
      <c r="C25" s="5" t="s">
        <v>410</v>
      </c>
      <c r="D25" s="5"/>
      <c r="P25" s="11" t="s">
        <v>408</v>
      </c>
    </row>
    <row r="26" spans="2:27" ht="15.75" customHeight="1" x14ac:dyDescent="0.3">
      <c r="C26" s="5" t="s">
        <v>412</v>
      </c>
      <c r="D26" s="5"/>
      <c r="P26" s="11"/>
      <c r="T26" s="11" t="s">
        <v>408</v>
      </c>
    </row>
    <row r="27" spans="2:27" ht="7.5" customHeight="1" x14ac:dyDescent="0.3">
      <c r="C27" s="5"/>
      <c r="D27" s="5"/>
      <c r="O27" s="11"/>
    </row>
    <row r="28" spans="2:27" ht="15.75" customHeight="1" x14ac:dyDescent="0.3">
      <c r="C28" s="88" t="s">
        <v>391</v>
      </c>
      <c r="D28" s="5"/>
    </row>
    <row r="29" spans="2:27" ht="15.75" customHeight="1" x14ac:dyDescent="0.3">
      <c r="C29" s="5" t="s">
        <v>414</v>
      </c>
      <c r="D29" s="5"/>
      <c r="O29" s="11" t="s">
        <v>413</v>
      </c>
    </row>
    <row r="30" spans="2:27" ht="15.75" customHeight="1" x14ac:dyDescent="0.3">
      <c r="C30" s="5" t="s">
        <v>415</v>
      </c>
      <c r="D30" s="5"/>
      <c r="N30" s="11" t="s">
        <v>413</v>
      </c>
    </row>
    <row r="31" spans="2:27" ht="15.75" customHeight="1" x14ac:dyDescent="0.3">
      <c r="C31" s="5" t="s">
        <v>416</v>
      </c>
      <c r="O31" s="11" t="s">
        <v>413</v>
      </c>
    </row>
    <row r="32" spans="2:27" ht="15.75" customHeight="1" x14ac:dyDescent="0.3">
      <c r="C32" s="5" t="s">
        <v>440</v>
      </c>
      <c r="V32" s="11" t="s">
        <v>413</v>
      </c>
    </row>
    <row r="33" spans="3:22" ht="15.75" customHeight="1" x14ac:dyDescent="0.3">
      <c r="C33" s="5" t="s">
        <v>417</v>
      </c>
      <c r="G33" s="11" t="s">
        <v>418</v>
      </c>
    </row>
    <row r="34" spans="3:22" ht="15.75" customHeight="1" x14ac:dyDescent="0.3">
      <c r="C34" s="5" t="s">
        <v>419</v>
      </c>
      <c r="M34" s="11" t="s">
        <v>413</v>
      </c>
    </row>
    <row r="35" spans="3:22" ht="15.75" customHeight="1" x14ac:dyDescent="0.3">
      <c r="C35" s="5" t="s">
        <v>420</v>
      </c>
      <c r="S35" s="11" t="s">
        <v>413</v>
      </c>
    </row>
    <row r="36" spans="3:22" ht="7.5" customHeight="1" x14ac:dyDescent="0.3">
      <c r="C36" s="5"/>
      <c r="S36" s="11"/>
    </row>
    <row r="37" spans="3:22" ht="15" customHeight="1" x14ac:dyDescent="0.3">
      <c r="C37" s="88" t="s">
        <v>393</v>
      </c>
    </row>
    <row r="38" spans="3:22" ht="15.75" customHeight="1" x14ac:dyDescent="0.3">
      <c r="C38" s="5" t="s">
        <v>421</v>
      </c>
      <c r="Q38" s="11" t="s">
        <v>422</v>
      </c>
    </row>
    <row r="39" spans="3:22" ht="15.75" customHeight="1" x14ac:dyDescent="0.3">
      <c r="C39" s="5" t="s">
        <v>423</v>
      </c>
      <c r="G39" s="11" t="s">
        <v>422</v>
      </c>
    </row>
    <row r="40" spans="3:22" ht="15.75" customHeight="1" x14ac:dyDescent="0.3">
      <c r="C40" s="5" t="s">
        <v>424</v>
      </c>
      <c r="I40" s="11" t="s">
        <v>422</v>
      </c>
    </row>
    <row r="41" spans="3:22" ht="15.75" customHeight="1" x14ac:dyDescent="0.3">
      <c r="C41" s="5" t="s">
        <v>430</v>
      </c>
      <c r="R41" s="11" t="s">
        <v>425</v>
      </c>
    </row>
    <row r="42" spans="3:22" ht="15.75" customHeight="1" x14ac:dyDescent="0.3">
      <c r="C42" s="5" t="s">
        <v>426</v>
      </c>
      <c r="R42" s="11" t="s">
        <v>403</v>
      </c>
    </row>
    <row r="43" spans="3:22" ht="15.75" customHeight="1" x14ac:dyDescent="0.3">
      <c r="C43" s="5" t="s">
        <v>439</v>
      </c>
      <c r="R43" s="11"/>
      <c r="S43" s="11" t="s">
        <v>403</v>
      </c>
    </row>
    <row r="44" spans="3:22" ht="15.75" customHeight="1" x14ac:dyDescent="0.3">
      <c r="C44" s="5" t="s">
        <v>427</v>
      </c>
      <c r="H44" s="11" t="s">
        <v>403</v>
      </c>
    </row>
    <row r="45" spans="3:22" ht="15.75" customHeight="1" x14ac:dyDescent="0.3">
      <c r="C45" s="5" t="s">
        <v>428</v>
      </c>
      <c r="N45" s="11" t="s">
        <v>403</v>
      </c>
    </row>
    <row r="46" spans="3:22" ht="15.75" customHeight="1" x14ac:dyDescent="0.3">
      <c r="C46" s="5" t="s">
        <v>429</v>
      </c>
      <c r="V46" s="11" t="s">
        <v>403</v>
      </c>
    </row>
    <row r="47" spans="3:22" ht="15.75" customHeight="1" x14ac:dyDescent="0.3">
      <c r="C47" s="5"/>
    </row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</sheetData>
  <mergeCells count="13">
    <mergeCell ref="E1:AI1"/>
    <mergeCell ref="M2:Z2"/>
    <mergeCell ref="J3:L3"/>
    <mergeCell ref="M3:O3"/>
    <mergeCell ref="T3:Y3"/>
    <mergeCell ref="Z3:AF3"/>
    <mergeCell ref="B6:AH6"/>
    <mergeCell ref="B4:E4"/>
    <mergeCell ref="F4:K4"/>
    <mergeCell ref="M4:O4"/>
    <mergeCell ref="P4:Y4"/>
    <mergeCell ref="AA4:AC4"/>
    <mergeCell ref="AD4:AH4"/>
  </mergeCells>
  <hyperlinks>
    <hyperlink ref="P4" r:id="rId1" xr:uid="{520DAC6C-C86B-4F0C-AD6B-6016C190E44D}"/>
  </hyperlinks>
  <pageMargins left="0.25" right="0.25" top="0.75" bottom="0.75" header="0" footer="0"/>
  <pageSetup paperSize="9" orientation="portrait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6" r:id="rId4" name="Check Box 4">
              <controlPr defaultSize="0" autoFill="0" autoLine="0" autoPict="0">
                <anchor moveWithCells="1">
                  <from>
                    <xdr:col>0</xdr:col>
                    <xdr:colOff>76200</xdr:colOff>
                    <xdr:row>7</xdr:row>
                    <xdr:rowOff>30480</xdr:rowOff>
                  </from>
                  <to>
                    <xdr:col>1</xdr:col>
                    <xdr:colOff>175260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5" name="Check Box 5">
              <controlPr defaultSize="0" autoFill="0" autoLine="0" autoPict="0">
                <anchor moveWithCells="1">
                  <from>
                    <xdr:col>0</xdr:col>
                    <xdr:colOff>68580</xdr:colOff>
                    <xdr:row>8</xdr:row>
                    <xdr:rowOff>30480</xdr:rowOff>
                  </from>
                  <to>
                    <xdr:col>1</xdr:col>
                    <xdr:colOff>160020</xdr:colOff>
                    <xdr:row>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6" name="Check Box 6">
              <controlPr defaultSize="0" autoFill="0" autoLine="0" autoPict="0">
                <anchor moveWithCells="1">
                  <from>
                    <xdr:col>27</xdr:col>
                    <xdr:colOff>144780</xdr:colOff>
                    <xdr:row>8</xdr:row>
                    <xdr:rowOff>22860</xdr:rowOff>
                  </from>
                  <to>
                    <xdr:col>28</xdr:col>
                    <xdr:colOff>175260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7" name="Check Box 7">
              <controlPr defaultSize="0" autoFill="0" autoLine="0" autoPict="0">
                <anchor moveWithCells="1">
                  <from>
                    <xdr:col>22</xdr:col>
                    <xdr:colOff>144780</xdr:colOff>
                    <xdr:row>9</xdr:row>
                    <xdr:rowOff>22860</xdr:rowOff>
                  </from>
                  <to>
                    <xdr:col>23</xdr:col>
                    <xdr:colOff>175260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8" name="Check Box 8">
              <controlPr defaultSize="0" autoFill="0" autoLine="0" autoPict="0">
                <anchor moveWithCells="1">
                  <from>
                    <xdr:col>0</xdr:col>
                    <xdr:colOff>68580</xdr:colOff>
                    <xdr:row>9</xdr:row>
                    <xdr:rowOff>22860</xdr:rowOff>
                  </from>
                  <to>
                    <xdr:col>1</xdr:col>
                    <xdr:colOff>160020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9" name="Check Box 9">
              <controlPr defaultSize="0" autoFill="0" autoLine="0" autoPict="0">
                <anchor moveWithCells="1">
                  <from>
                    <xdr:col>0</xdr:col>
                    <xdr:colOff>68580</xdr:colOff>
                    <xdr:row>10</xdr:row>
                    <xdr:rowOff>30480</xdr:rowOff>
                  </from>
                  <to>
                    <xdr:col>1</xdr:col>
                    <xdr:colOff>160020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0" name="Check Box 11">
              <controlPr defaultSize="0" autoFill="0" autoLine="0" autoPict="0">
                <anchor moveWithCells="1">
                  <from>
                    <xdr:col>0</xdr:col>
                    <xdr:colOff>68580</xdr:colOff>
                    <xdr:row>13</xdr:row>
                    <xdr:rowOff>30480</xdr:rowOff>
                  </from>
                  <to>
                    <xdr:col>1</xdr:col>
                    <xdr:colOff>160020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1" name="Check Box 12">
              <controlPr defaultSize="0" autoFill="0" autoLine="0" autoPict="0">
                <anchor moveWithCells="1">
                  <from>
                    <xdr:col>0</xdr:col>
                    <xdr:colOff>68580</xdr:colOff>
                    <xdr:row>14</xdr:row>
                    <xdr:rowOff>30480</xdr:rowOff>
                  </from>
                  <to>
                    <xdr:col>1</xdr:col>
                    <xdr:colOff>160020</xdr:colOff>
                    <xdr:row>15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2" name="Check Box 14">
              <controlPr defaultSize="0" autoFill="0" autoLine="0" autoPict="0">
                <anchor moveWithCells="1">
                  <from>
                    <xdr:col>0</xdr:col>
                    <xdr:colOff>68580</xdr:colOff>
                    <xdr:row>17</xdr:row>
                    <xdr:rowOff>30480</xdr:rowOff>
                  </from>
                  <to>
                    <xdr:col>1</xdr:col>
                    <xdr:colOff>160020</xdr:colOff>
                    <xdr:row>18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3" name="Check Box 15">
              <controlPr defaultSize="0" autoFill="0" autoLine="0" autoPict="0">
                <anchor moveWithCells="1">
                  <from>
                    <xdr:col>0</xdr:col>
                    <xdr:colOff>68580</xdr:colOff>
                    <xdr:row>18</xdr:row>
                    <xdr:rowOff>22860</xdr:rowOff>
                  </from>
                  <to>
                    <xdr:col>1</xdr:col>
                    <xdr:colOff>160020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4" name="Check Box 16">
              <controlPr defaultSize="0" autoFill="0" autoLine="0" autoPict="0">
                <anchor moveWithCells="1">
                  <from>
                    <xdr:col>0</xdr:col>
                    <xdr:colOff>68580</xdr:colOff>
                    <xdr:row>19</xdr:row>
                    <xdr:rowOff>22860</xdr:rowOff>
                  </from>
                  <to>
                    <xdr:col>1</xdr:col>
                    <xdr:colOff>160020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5" name="Check Box 17">
              <controlPr defaultSize="0" autoFill="0" autoLine="0" autoPict="0">
                <anchor moveWithCells="1">
                  <from>
                    <xdr:col>0</xdr:col>
                    <xdr:colOff>76200</xdr:colOff>
                    <xdr:row>20</xdr:row>
                    <xdr:rowOff>30480</xdr:rowOff>
                  </from>
                  <to>
                    <xdr:col>1</xdr:col>
                    <xdr:colOff>175260</xdr:colOff>
                    <xdr:row>21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6" name="Check Box 18">
              <controlPr defaultSize="0" autoFill="0" autoLine="0" autoPict="0">
                <anchor moveWithCells="1">
                  <from>
                    <xdr:col>0</xdr:col>
                    <xdr:colOff>68580</xdr:colOff>
                    <xdr:row>21</xdr:row>
                    <xdr:rowOff>30480</xdr:rowOff>
                  </from>
                  <to>
                    <xdr:col>1</xdr:col>
                    <xdr:colOff>160020</xdr:colOff>
                    <xdr:row>22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17" name="Check Box 19">
              <controlPr defaultSize="0" autoFill="0" autoLine="0" autoPict="0">
                <anchor moveWithCells="1">
                  <from>
                    <xdr:col>0</xdr:col>
                    <xdr:colOff>68580</xdr:colOff>
                    <xdr:row>22</xdr:row>
                    <xdr:rowOff>22860</xdr:rowOff>
                  </from>
                  <to>
                    <xdr:col>1</xdr:col>
                    <xdr:colOff>160020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18" name="Check Box 20">
              <controlPr defaultSize="0" autoFill="0" autoLine="0" autoPict="0">
                <anchor moveWithCells="1">
                  <from>
                    <xdr:col>0</xdr:col>
                    <xdr:colOff>76200</xdr:colOff>
                    <xdr:row>23</xdr:row>
                    <xdr:rowOff>30480</xdr:rowOff>
                  </from>
                  <to>
                    <xdr:col>1</xdr:col>
                    <xdr:colOff>175260</xdr:colOff>
                    <xdr:row>24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19" name="Check Box 21">
              <controlPr defaultSize="0" autoFill="0" autoLine="0" autoPict="0">
                <anchor moveWithCells="1">
                  <from>
                    <xdr:col>0</xdr:col>
                    <xdr:colOff>68580</xdr:colOff>
                    <xdr:row>24</xdr:row>
                    <xdr:rowOff>30480</xdr:rowOff>
                  </from>
                  <to>
                    <xdr:col>1</xdr:col>
                    <xdr:colOff>160020</xdr:colOff>
                    <xdr:row>25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0" name="Check Box 22">
              <controlPr defaultSize="0" autoFill="0" autoLine="0" autoPict="0">
                <anchor moveWithCells="1">
                  <from>
                    <xdr:col>15</xdr:col>
                    <xdr:colOff>144780</xdr:colOff>
                    <xdr:row>13</xdr:row>
                    <xdr:rowOff>22860</xdr:rowOff>
                  </from>
                  <to>
                    <xdr:col>16</xdr:col>
                    <xdr:colOff>175260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1" name="Check Box 23">
              <controlPr defaultSize="0" autoFill="0" autoLine="0" autoPict="0">
                <anchor moveWithCells="1">
                  <from>
                    <xdr:col>22</xdr:col>
                    <xdr:colOff>137160</xdr:colOff>
                    <xdr:row>14</xdr:row>
                    <xdr:rowOff>30480</xdr:rowOff>
                  </from>
                  <to>
                    <xdr:col>23</xdr:col>
                    <xdr:colOff>160020</xdr:colOff>
                    <xdr:row>15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2" name="Check Box 25">
              <controlPr defaultSize="0" autoFill="0" autoLine="0" autoPict="0">
                <anchor moveWithCells="1">
                  <from>
                    <xdr:col>0</xdr:col>
                    <xdr:colOff>60960</xdr:colOff>
                    <xdr:row>28</xdr:row>
                    <xdr:rowOff>30480</xdr:rowOff>
                  </from>
                  <to>
                    <xdr:col>1</xdr:col>
                    <xdr:colOff>152400</xdr:colOff>
                    <xdr:row>29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3" name="Check Box 27">
              <controlPr defaultSize="0" autoFill="0" autoLine="0" autoPict="0">
                <anchor moveWithCells="1">
                  <from>
                    <xdr:col>0</xdr:col>
                    <xdr:colOff>68580</xdr:colOff>
                    <xdr:row>29</xdr:row>
                    <xdr:rowOff>30480</xdr:rowOff>
                  </from>
                  <to>
                    <xdr:col>1</xdr:col>
                    <xdr:colOff>160020</xdr:colOff>
                    <xdr:row>30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24" name="Check Box 28">
              <controlPr defaultSize="0" autoFill="0" autoLine="0" autoPict="0">
                <anchor moveWithCells="1">
                  <from>
                    <xdr:col>0</xdr:col>
                    <xdr:colOff>68580</xdr:colOff>
                    <xdr:row>30</xdr:row>
                    <xdr:rowOff>30480</xdr:rowOff>
                  </from>
                  <to>
                    <xdr:col>1</xdr:col>
                    <xdr:colOff>160020</xdr:colOff>
                    <xdr:row>31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25" name="Check Box 29">
              <controlPr defaultSize="0" autoFill="0" autoLine="0" autoPict="0">
                <anchor moveWithCells="1">
                  <from>
                    <xdr:col>0</xdr:col>
                    <xdr:colOff>68580</xdr:colOff>
                    <xdr:row>31</xdr:row>
                    <xdr:rowOff>22860</xdr:rowOff>
                  </from>
                  <to>
                    <xdr:col>1</xdr:col>
                    <xdr:colOff>160020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26" name="Check Box 30">
              <controlPr defaultSize="0" autoFill="0" autoLine="0" autoPict="0">
                <anchor moveWithCells="1">
                  <from>
                    <xdr:col>0</xdr:col>
                    <xdr:colOff>68580</xdr:colOff>
                    <xdr:row>32</xdr:row>
                    <xdr:rowOff>30480</xdr:rowOff>
                  </from>
                  <to>
                    <xdr:col>1</xdr:col>
                    <xdr:colOff>160020</xdr:colOff>
                    <xdr:row>33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27" name="Check Box 31">
              <controlPr defaultSize="0" autoFill="0" autoLine="0" autoPict="0">
                <anchor moveWithCells="1">
                  <from>
                    <xdr:col>0</xdr:col>
                    <xdr:colOff>68580</xdr:colOff>
                    <xdr:row>33</xdr:row>
                    <xdr:rowOff>38100</xdr:rowOff>
                  </from>
                  <to>
                    <xdr:col>1</xdr:col>
                    <xdr:colOff>160020</xdr:colOff>
                    <xdr:row>34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28" name="Check Box 32">
              <controlPr defaultSize="0" autoFill="0" autoLine="0" autoPict="0">
                <anchor moveWithCells="1">
                  <from>
                    <xdr:col>0</xdr:col>
                    <xdr:colOff>68580</xdr:colOff>
                    <xdr:row>34</xdr:row>
                    <xdr:rowOff>30480</xdr:rowOff>
                  </from>
                  <to>
                    <xdr:col>1</xdr:col>
                    <xdr:colOff>160020</xdr:colOff>
                    <xdr:row>35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29" name="Check Box 33">
              <controlPr defaultSize="0" autoFill="0" autoLine="0" autoPict="0">
                <anchor moveWithCells="1">
                  <from>
                    <xdr:col>0</xdr:col>
                    <xdr:colOff>68580</xdr:colOff>
                    <xdr:row>37</xdr:row>
                    <xdr:rowOff>30480</xdr:rowOff>
                  </from>
                  <to>
                    <xdr:col>1</xdr:col>
                    <xdr:colOff>175260</xdr:colOff>
                    <xdr:row>38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0" name="Check Box 34">
              <controlPr defaultSize="0" autoFill="0" autoLine="0" autoPict="0">
                <anchor moveWithCells="1">
                  <from>
                    <xdr:col>0</xdr:col>
                    <xdr:colOff>60960</xdr:colOff>
                    <xdr:row>38</xdr:row>
                    <xdr:rowOff>30480</xdr:rowOff>
                  </from>
                  <to>
                    <xdr:col>1</xdr:col>
                    <xdr:colOff>160020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1" name="Check Box 35">
              <controlPr defaultSize="0" autoFill="0" autoLine="0" autoPict="0">
                <anchor moveWithCells="1">
                  <from>
                    <xdr:col>0</xdr:col>
                    <xdr:colOff>68580</xdr:colOff>
                    <xdr:row>39</xdr:row>
                    <xdr:rowOff>30480</xdr:rowOff>
                  </from>
                  <to>
                    <xdr:col>1</xdr:col>
                    <xdr:colOff>175260</xdr:colOff>
                    <xdr:row>40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2" name="Check Box 36">
              <controlPr defaultSize="0" autoFill="0" autoLine="0" autoPict="0">
                <anchor moveWithCells="1">
                  <from>
                    <xdr:col>0</xdr:col>
                    <xdr:colOff>68580</xdr:colOff>
                    <xdr:row>40</xdr:row>
                    <xdr:rowOff>30480</xdr:rowOff>
                  </from>
                  <to>
                    <xdr:col>1</xdr:col>
                    <xdr:colOff>175260</xdr:colOff>
                    <xdr:row>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33" name="Check Box 37">
              <controlPr defaultSize="0" autoFill="0" autoLine="0" autoPict="0">
                <anchor moveWithCells="1">
                  <from>
                    <xdr:col>0</xdr:col>
                    <xdr:colOff>68580</xdr:colOff>
                    <xdr:row>41</xdr:row>
                    <xdr:rowOff>30480</xdr:rowOff>
                  </from>
                  <to>
                    <xdr:col>1</xdr:col>
                    <xdr:colOff>160020</xdr:colOff>
                    <xdr:row>42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34" name="Check Box 38">
              <controlPr defaultSize="0" autoFill="0" autoLine="0" autoPict="0">
                <anchor moveWithCells="1">
                  <from>
                    <xdr:col>0</xdr:col>
                    <xdr:colOff>68580</xdr:colOff>
                    <xdr:row>42</xdr:row>
                    <xdr:rowOff>30480</xdr:rowOff>
                  </from>
                  <to>
                    <xdr:col>1</xdr:col>
                    <xdr:colOff>175260</xdr:colOff>
                    <xdr:row>43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35" name="Check Box 39">
              <controlPr defaultSize="0" autoFill="0" autoLine="0" autoPict="0">
                <anchor moveWithCells="1">
                  <from>
                    <xdr:col>0</xdr:col>
                    <xdr:colOff>68580</xdr:colOff>
                    <xdr:row>43</xdr:row>
                    <xdr:rowOff>30480</xdr:rowOff>
                  </from>
                  <to>
                    <xdr:col>1</xdr:col>
                    <xdr:colOff>160020</xdr:colOff>
                    <xdr:row>44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36" name="Check Box 40">
              <controlPr defaultSize="0" autoFill="0" autoLine="0" autoPict="0">
                <anchor moveWithCells="1">
                  <from>
                    <xdr:col>0</xdr:col>
                    <xdr:colOff>60960</xdr:colOff>
                    <xdr:row>44</xdr:row>
                    <xdr:rowOff>38100</xdr:rowOff>
                  </from>
                  <to>
                    <xdr:col>1</xdr:col>
                    <xdr:colOff>152400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37" name="Check Box 41">
              <controlPr defaultSize="0" autoFill="0" autoLine="0" autoPict="0">
                <anchor moveWithCells="1">
                  <from>
                    <xdr:col>0</xdr:col>
                    <xdr:colOff>68580</xdr:colOff>
                    <xdr:row>45</xdr:row>
                    <xdr:rowOff>38100</xdr:rowOff>
                  </from>
                  <to>
                    <xdr:col>1</xdr:col>
                    <xdr:colOff>160020</xdr:colOff>
                    <xdr:row>46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38" name="Check Box 43">
              <controlPr defaultSize="0" autoFill="0" autoLine="0" autoPict="0">
                <anchor moveWithCells="1">
                  <from>
                    <xdr:col>0</xdr:col>
                    <xdr:colOff>60960</xdr:colOff>
                    <xdr:row>15</xdr:row>
                    <xdr:rowOff>30480</xdr:rowOff>
                  </from>
                  <to>
                    <xdr:col>1</xdr:col>
                    <xdr:colOff>160020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39" name="Check Box 44">
              <controlPr defaultSize="0" autoFill="0" autoLine="0" autoPict="0">
                <anchor moveWithCells="1">
                  <from>
                    <xdr:col>24</xdr:col>
                    <xdr:colOff>144780</xdr:colOff>
                    <xdr:row>15</xdr:row>
                    <xdr:rowOff>7620</xdr:rowOff>
                  </from>
                  <to>
                    <xdr:col>25</xdr:col>
                    <xdr:colOff>175260</xdr:colOff>
                    <xdr:row>16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0" name="Check Box 45">
              <controlPr defaultSize="0" autoFill="0" autoLine="0" autoPict="0">
                <anchor moveWithCells="1">
                  <from>
                    <xdr:col>0</xdr:col>
                    <xdr:colOff>68580</xdr:colOff>
                    <xdr:row>25</xdr:row>
                    <xdr:rowOff>30480</xdr:rowOff>
                  </from>
                  <to>
                    <xdr:col>1</xdr:col>
                    <xdr:colOff>160020</xdr:colOff>
                    <xdr:row>26</xdr:row>
                    <xdr:rowOff>60960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D0C1790C-68CE-43E2-B2C4-952BC566AB7E}">
          <x14:formula1>
            <xm:f>PADRÃO!$A$2:$A$114</xm:f>
          </x14:formula1>
          <xm:sqref>Z3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B1:AT1006"/>
  <sheetViews>
    <sheetView showGridLines="0" tabSelected="1" topLeftCell="A43" zoomScale="130" zoomScaleNormal="130" workbookViewId="0">
      <selection activeCell="AI57" sqref="AI57"/>
    </sheetView>
  </sheetViews>
  <sheetFormatPr defaultColWidth="14.44140625" defaultRowHeight="15" customHeight="1" outlineLevelRow="1" x14ac:dyDescent="0.3"/>
  <cols>
    <col min="1" max="1" width="1.6640625" customWidth="1"/>
    <col min="2" max="34" width="2.6640625" customWidth="1"/>
    <col min="35" max="35" width="1.6640625" customWidth="1"/>
  </cols>
  <sheetData>
    <row r="1" spans="2:36" ht="15" customHeight="1" x14ac:dyDescent="0.3">
      <c r="E1" s="128" t="s">
        <v>0</v>
      </c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</row>
    <row r="2" spans="2:36" ht="15" customHeight="1" x14ac:dyDescent="0.3">
      <c r="E2" s="1"/>
      <c r="F2" s="2"/>
      <c r="G2" s="2"/>
      <c r="H2" s="2"/>
      <c r="I2" s="2"/>
      <c r="J2" s="2"/>
      <c r="K2" s="2"/>
      <c r="L2" s="2"/>
      <c r="M2" s="129" t="s">
        <v>1</v>
      </c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2"/>
      <c r="AB2" s="2"/>
      <c r="AC2" s="2"/>
      <c r="AD2" s="2"/>
      <c r="AE2" s="2"/>
      <c r="AF2" s="2"/>
      <c r="AG2" s="2"/>
      <c r="AH2" s="2"/>
      <c r="AI2" s="2"/>
    </row>
    <row r="3" spans="2:36" ht="15" customHeight="1" x14ac:dyDescent="0.3">
      <c r="E3" s="2"/>
      <c r="F3" s="2"/>
      <c r="G3" s="2"/>
      <c r="H3" s="2"/>
      <c r="I3" s="2"/>
      <c r="J3" s="125" t="s">
        <v>381</v>
      </c>
      <c r="K3" s="130"/>
      <c r="L3" s="130"/>
      <c r="M3" s="131">
        <f>CHECKLIST!M3</f>
        <v>1235</v>
      </c>
      <c r="N3" s="124"/>
      <c r="O3" s="124"/>
      <c r="P3" s="3"/>
      <c r="Q3" s="3"/>
      <c r="T3" s="132" t="s">
        <v>33</v>
      </c>
      <c r="U3" s="132"/>
      <c r="V3" s="132"/>
      <c r="W3" s="132"/>
      <c r="X3" s="132"/>
      <c r="Y3" s="132"/>
      <c r="Z3" s="133" t="str">
        <f>CHECKLIST!Z3</f>
        <v>EQUATORIAL PARÁ</v>
      </c>
      <c r="AA3" s="133"/>
      <c r="AB3" s="133"/>
      <c r="AC3" s="133"/>
      <c r="AD3" s="133"/>
      <c r="AE3" s="133"/>
      <c r="AF3" s="133"/>
    </row>
    <row r="4" spans="2:36" ht="14.4" x14ac:dyDescent="0.3">
      <c r="B4" s="121" t="s">
        <v>2</v>
      </c>
      <c r="C4" s="122"/>
      <c r="D4" s="122"/>
      <c r="E4" s="122"/>
      <c r="F4" s="123" t="str">
        <f>CHECKLIST!F4</f>
        <v>RAMAX</v>
      </c>
      <c r="G4" s="124"/>
      <c r="H4" s="124"/>
      <c r="I4" s="124"/>
      <c r="J4" s="124"/>
      <c r="K4" s="124"/>
      <c r="L4" s="4"/>
      <c r="M4" s="125" t="s">
        <v>3</v>
      </c>
      <c r="N4" s="122"/>
      <c r="O4" s="122"/>
      <c r="P4" s="127" t="str">
        <f>CHECKLIST!P4</f>
        <v>CLIENTEINTEGRALENERGIA@GMAIL.COM</v>
      </c>
      <c r="Q4" s="141"/>
      <c r="R4" s="141"/>
      <c r="S4" s="141"/>
      <c r="T4" s="141"/>
      <c r="U4" s="141"/>
      <c r="V4" s="141"/>
      <c r="W4" s="141"/>
      <c r="X4" s="141"/>
      <c r="Y4" s="141"/>
      <c r="AA4" s="121" t="s">
        <v>5</v>
      </c>
      <c r="AB4" s="122"/>
      <c r="AC4" s="122"/>
      <c r="AD4" s="127" t="str">
        <f>CHECKLIST!AD4</f>
        <v>(31) 98020-9744</v>
      </c>
      <c r="AE4" s="124"/>
      <c r="AF4" s="124"/>
      <c r="AG4" s="124"/>
      <c r="AH4" s="124"/>
    </row>
    <row r="5" spans="2:36" ht="4.5" customHeight="1" x14ac:dyDescent="0.3"/>
    <row r="6" spans="2:36" ht="14.4" x14ac:dyDescent="0.3">
      <c r="B6" s="175" t="s">
        <v>7</v>
      </c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20"/>
    </row>
    <row r="7" spans="2:36" ht="14.4" x14ac:dyDescent="0.3">
      <c r="B7" s="176" t="s">
        <v>8</v>
      </c>
      <c r="C7" s="177"/>
      <c r="D7" s="177"/>
      <c r="E7" s="177"/>
      <c r="F7" s="177"/>
      <c r="G7" s="177"/>
      <c r="H7" s="177"/>
      <c r="I7" s="178" t="s">
        <v>530</v>
      </c>
      <c r="J7" s="179"/>
      <c r="K7" s="179"/>
      <c r="L7" s="179"/>
      <c r="M7" s="179"/>
      <c r="N7" s="179"/>
      <c r="O7" s="179"/>
      <c r="P7" s="179"/>
      <c r="R7" s="142" t="s">
        <v>541</v>
      </c>
      <c r="S7" s="122"/>
      <c r="T7" s="122"/>
      <c r="U7" s="122"/>
      <c r="V7" s="122"/>
      <c r="W7" s="122"/>
      <c r="X7" s="122"/>
      <c r="Y7" s="135"/>
      <c r="Z7" s="154">
        <v>3032436691</v>
      </c>
      <c r="AA7" s="148"/>
      <c r="AB7" s="148"/>
      <c r="AC7" s="148"/>
      <c r="AD7" s="148"/>
      <c r="AE7" s="148"/>
      <c r="AF7" s="148"/>
      <c r="AG7" s="148"/>
      <c r="AH7" s="148"/>
      <c r="AJ7" s="96" t="s">
        <v>434</v>
      </c>
    </row>
    <row r="8" spans="2:36" ht="14.4" x14ac:dyDescent="0.3">
      <c r="B8" s="142" t="s">
        <v>9</v>
      </c>
      <c r="C8" s="122"/>
      <c r="D8" s="122"/>
      <c r="E8" s="122"/>
      <c r="F8" s="122"/>
      <c r="G8" s="154" t="s">
        <v>529</v>
      </c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76"/>
      <c r="Y8" s="80" t="str">
        <f>IF(OR(Z3="EQUATORIAL PARÁ",Z3="EQUATORIAL GOIÁS",Z3="EQUATORIAL MARANHÃO",Z3="EQUATORIAL PIAUI"),"1.3.1 NASCIMENTO","")</f>
        <v>1.3.1 NASCIMENTO</v>
      </c>
      <c r="Z8" s="80"/>
      <c r="AA8" s="80"/>
      <c r="AB8" s="80"/>
      <c r="AC8" s="80"/>
      <c r="AD8" s="181">
        <v>34025</v>
      </c>
      <c r="AE8" s="172"/>
      <c r="AF8" s="172"/>
      <c r="AG8" s="172"/>
      <c r="AH8" s="172"/>
      <c r="AJ8" s="101" t="s">
        <v>441</v>
      </c>
    </row>
    <row r="9" spans="2:36" ht="14.4" x14ac:dyDescent="0.3">
      <c r="B9" s="142" t="s">
        <v>10</v>
      </c>
      <c r="C9" s="122"/>
      <c r="D9" s="122"/>
      <c r="E9" s="122"/>
      <c r="F9" s="180" t="s">
        <v>531</v>
      </c>
      <c r="G9" s="137"/>
      <c r="H9" s="137"/>
      <c r="I9" s="137"/>
      <c r="J9" s="137"/>
      <c r="K9" s="137"/>
      <c r="L9" s="137"/>
      <c r="M9" s="137"/>
      <c r="N9" s="137"/>
      <c r="O9" s="77"/>
      <c r="P9" s="134" t="str">
        <f>IF(OR(Z3="EQUATORIAL PARÁ",Z3="EQUATORIAL GOIÁS",Z3="EQUATORIAL MARANHÃO",Z3="EQUATORIAL PIAUI"),"1.4.1 RG","")</f>
        <v>1.4.1 RG</v>
      </c>
      <c r="Q9" s="134"/>
      <c r="R9" s="134"/>
      <c r="S9" s="156">
        <v>6224266</v>
      </c>
      <c r="T9" s="156"/>
      <c r="U9" s="156"/>
      <c r="V9" s="156"/>
      <c r="W9" s="156"/>
      <c r="Y9" s="134" t="str">
        <f>IF(OR(Z3="EQUATORIAL PARÁ",Z3="EQUATORIAL GOIÁS",Z3="EQUATORIAL MARANHÃO",Z3="EQUATORIAL PIAUI"),"1.4.2 DATA EMISSÃO","")</f>
        <v>1.4.2 DATA EMISSÃO</v>
      </c>
      <c r="Z9" s="134"/>
      <c r="AA9" s="134"/>
      <c r="AB9" s="134"/>
      <c r="AC9" s="134"/>
      <c r="AD9" s="134"/>
      <c r="AE9" s="182">
        <v>43908</v>
      </c>
      <c r="AF9" s="182"/>
      <c r="AG9" s="182"/>
      <c r="AH9" s="182"/>
      <c r="AJ9" s="86"/>
    </row>
    <row r="10" spans="2:36" ht="14.4" x14ac:dyDescent="0.3">
      <c r="B10" s="142" t="s">
        <v>11</v>
      </c>
      <c r="C10" s="122"/>
      <c r="D10" s="122"/>
      <c r="E10" s="122"/>
      <c r="F10" s="145" t="s">
        <v>554</v>
      </c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6" t="s">
        <v>12</v>
      </c>
      <c r="AC10" s="122"/>
      <c r="AD10" s="122"/>
      <c r="AE10" s="122"/>
      <c r="AF10" s="145" t="s">
        <v>532</v>
      </c>
      <c r="AG10" s="141"/>
      <c r="AH10" s="141"/>
    </row>
    <row r="11" spans="2:36" ht="14.4" x14ac:dyDescent="0.3">
      <c r="B11" s="142" t="s">
        <v>13</v>
      </c>
      <c r="C11" s="122"/>
      <c r="D11" s="122"/>
      <c r="E11" s="122"/>
      <c r="F11" s="145" t="s">
        <v>533</v>
      </c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R11" s="162" t="s">
        <v>14</v>
      </c>
      <c r="S11" s="162"/>
      <c r="T11" s="162"/>
      <c r="U11" s="162"/>
      <c r="V11" s="162"/>
      <c r="W11" s="133" t="s">
        <v>534</v>
      </c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</row>
    <row r="12" spans="2:36" ht="14.4" x14ac:dyDescent="0.3">
      <c r="B12" s="142" t="s">
        <v>15</v>
      </c>
      <c r="C12" s="122"/>
      <c r="D12" s="122"/>
      <c r="E12" s="145" t="s">
        <v>536</v>
      </c>
      <c r="F12" s="141"/>
      <c r="G12" s="141"/>
      <c r="H12" s="141"/>
      <c r="I12" s="141"/>
      <c r="J12" s="141"/>
      <c r="K12" s="7"/>
      <c r="L12" s="162" t="s">
        <v>16</v>
      </c>
      <c r="M12" s="163"/>
      <c r="N12" s="163"/>
      <c r="O12" s="163"/>
      <c r="P12" s="145" t="s">
        <v>535</v>
      </c>
      <c r="Q12" s="141"/>
      <c r="R12" s="141"/>
      <c r="S12" s="141"/>
      <c r="T12" s="7"/>
      <c r="U12" s="142" t="s">
        <v>17</v>
      </c>
      <c r="V12" s="122"/>
      <c r="W12" s="122"/>
      <c r="X12" s="122"/>
      <c r="Y12" s="122"/>
      <c r="Z12" s="122"/>
      <c r="AA12" s="145" t="s">
        <v>537</v>
      </c>
      <c r="AB12" s="141"/>
      <c r="AC12" s="141"/>
      <c r="AD12" s="141"/>
      <c r="AE12" s="141"/>
      <c r="AF12" s="141"/>
      <c r="AG12" s="141"/>
      <c r="AH12" s="141"/>
    </row>
    <row r="13" spans="2:36" ht="14.4" x14ac:dyDescent="0.3">
      <c r="B13" s="164" t="s">
        <v>18</v>
      </c>
      <c r="C13" s="122"/>
      <c r="D13" s="122"/>
      <c r="E13" s="145" t="s">
        <v>540</v>
      </c>
      <c r="F13" s="141"/>
      <c r="G13" s="141"/>
      <c r="H13" s="141"/>
      <c r="I13" s="141"/>
      <c r="J13" s="141"/>
      <c r="L13" s="142" t="s">
        <v>19</v>
      </c>
      <c r="M13" s="122"/>
      <c r="N13" s="122"/>
      <c r="O13" s="122"/>
      <c r="P13" s="145" t="s">
        <v>539</v>
      </c>
      <c r="Q13" s="141"/>
      <c r="R13" s="141"/>
      <c r="S13" s="141"/>
      <c r="T13" s="141"/>
      <c r="U13" s="141"/>
      <c r="V13" s="141"/>
      <c r="X13" s="142" t="s">
        <v>20</v>
      </c>
      <c r="Y13" s="122"/>
      <c r="Z13" s="122"/>
      <c r="AA13" s="145" t="s">
        <v>538</v>
      </c>
      <c r="AB13" s="141"/>
      <c r="AC13" s="141"/>
      <c r="AD13" s="141"/>
      <c r="AE13" s="141"/>
      <c r="AF13" s="141"/>
      <c r="AG13" s="141"/>
      <c r="AH13" s="141"/>
    </row>
    <row r="14" spans="2:36" ht="14.4" x14ac:dyDescent="0.3">
      <c r="B14" s="132" t="s">
        <v>21</v>
      </c>
      <c r="C14" s="122"/>
      <c r="D14" s="122"/>
      <c r="E14" s="122"/>
      <c r="F14" s="185" t="s">
        <v>22</v>
      </c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J14" s="98"/>
    </row>
    <row r="15" spans="2:36" ht="14.4" x14ac:dyDescent="0.3">
      <c r="B15" s="132" t="s">
        <v>436</v>
      </c>
      <c r="C15" s="132"/>
      <c r="D15" s="132"/>
      <c r="E15" s="132"/>
      <c r="F15" s="132"/>
      <c r="G15" s="132"/>
      <c r="H15" s="132"/>
      <c r="I15" s="132"/>
      <c r="N15" s="132" t="s">
        <v>23</v>
      </c>
      <c r="O15" s="122"/>
      <c r="P15" s="122"/>
      <c r="Q15" s="122"/>
      <c r="R15" s="122"/>
      <c r="S15" s="122"/>
      <c r="T15" s="122"/>
      <c r="Y15" s="6" t="s">
        <v>24</v>
      </c>
      <c r="Z15" s="6"/>
    </row>
    <row r="16" spans="2:36" ht="14.4" x14ac:dyDescent="0.3">
      <c r="B16" s="142" t="s">
        <v>25</v>
      </c>
      <c r="C16" s="122"/>
      <c r="D16" s="122"/>
      <c r="E16" s="122"/>
      <c r="F16" s="165" t="s">
        <v>546</v>
      </c>
      <c r="G16" s="166"/>
      <c r="H16" s="166"/>
      <c r="I16" s="166"/>
      <c r="J16" s="166"/>
      <c r="K16" s="166"/>
      <c r="L16" s="166"/>
      <c r="N16" s="142" t="s">
        <v>26</v>
      </c>
      <c r="O16" s="122"/>
      <c r="P16" s="122"/>
      <c r="Q16" s="122"/>
      <c r="R16" s="145" t="s">
        <v>548</v>
      </c>
      <c r="S16" s="141"/>
      <c r="T16" s="141"/>
      <c r="U16" s="141"/>
      <c r="V16" s="141"/>
      <c r="W16" s="141"/>
      <c r="X16" s="7"/>
      <c r="Y16" s="142" t="s">
        <v>27</v>
      </c>
      <c r="Z16" s="122"/>
      <c r="AA16" s="122"/>
      <c r="AB16" s="122"/>
      <c r="AC16" s="122"/>
      <c r="AD16" s="145">
        <v>21</v>
      </c>
      <c r="AE16" s="141"/>
      <c r="AF16" s="141"/>
      <c r="AG16" s="141"/>
      <c r="AH16" s="141"/>
      <c r="AJ16" s="74"/>
    </row>
    <row r="17" spans="2:46" ht="14.4" x14ac:dyDescent="0.3">
      <c r="B17" s="142" t="s">
        <v>28</v>
      </c>
      <c r="C17" s="122"/>
      <c r="D17" s="122"/>
      <c r="E17" s="122"/>
      <c r="F17" s="165" t="s">
        <v>547</v>
      </c>
      <c r="G17" s="166"/>
      <c r="H17" s="166"/>
      <c r="I17" s="166"/>
      <c r="J17" s="166"/>
      <c r="K17" s="166"/>
      <c r="L17" s="166"/>
      <c r="N17" s="142" t="s">
        <v>29</v>
      </c>
      <c r="O17" s="122"/>
      <c r="P17" s="122"/>
      <c r="Q17" s="122"/>
      <c r="R17" s="143" t="s">
        <v>549</v>
      </c>
      <c r="S17" s="144"/>
      <c r="T17" s="144"/>
      <c r="U17" s="144"/>
      <c r="V17" s="144"/>
      <c r="W17" s="144"/>
      <c r="X17" s="7"/>
      <c r="Y17" s="142" t="s">
        <v>30</v>
      </c>
      <c r="Z17" s="122"/>
      <c r="AA17" s="122"/>
      <c r="AB17" s="122"/>
      <c r="AC17" s="122"/>
      <c r="AD17" s="145">
        <v>601111</v>
      </c>
      <c r="AE17" s="141"/>
      <c r="AF17" s="141"/>
      <c r="AG17" s="141"/>
      <c r="AH17" s="141"/>
    </row>
    <row r="18" spans="2:46" ht="14.4" x14ac:dyDescent="0.3"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42" t="s">
        <v>31</v>
      </c>
      <c r="Z18" s="122"/>
      <c r="AA18" s="122"/>
      <c r="AB18" s="122"/>
      <c r="AC18" s="122"/>
      <c r="AD18" s="145">
        <v>9761312</v>
      </c>
      <c r="AE18" s="141"/>
      <c r="AF18" s="141"/>
      <c r="AG18" s="141"/>
      <c r="AH18" s="141"/>
    </row>
    <row r="19" spans="2:46" ht="14.4" x14ac:dyDescent="0.3"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5"/>
      <c r="AD19" s="75"/>
      <c r="AE19" s="76"/>
      <c r="AF19" s="76"/>
      <c r="AG19" s="76"/>
      <c r="AH19" s="76"/>
      <c r="AJ19" s="74"/>
    </row>
    <row r="20" spans="2:46" ht="14.4" x14ac:dyDescent="0.3">
      <c r="B20" s="118" t="s">
        <v>384</v>
      </c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20"/>
      <c r="AJ20" s="74"/>
    </row>
    <row r="21" spans="2:46" ht="14.4" x14ac:dyDescent="0.3">
      <c r="B21" s="11" t="s">
        <v>442</v>
      </c>
      <c r="C21" s="11"/>
      <c r="D21" s="11"/>
      <c r="E21" s="11"/>
      <c r="F21" s="11"/>
      <c r="G21" s="184" t="s">
        <v>528</v>
      </c>
      <c r="H21" s="139"/>
      <c r="I21" s="139"/>
      <c r="J21" s="139"/>
      <c r="K21" s="139"/>
      <c r="L21" s="139"/>
      <c r="R21" s="77"/>
      <c r="T21" s="89" t="s">
        <v>394</v>
      </c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</row>
    <row r="22" spans="2:46" ht="14.4" hidden="1" outlineLevel="1" x14ac:dyDescent="0.3">
      <c r="B22" s="11" t="s">
        <v>443</v>
      </c>
      <c r="C22" s="11"/>
      <c r="D22" s="11"/>
      <c r="E22" s="11"/>
      <c r="F22" s="11"/>
      <c r="G22" s="80"/>
      <c r="H22" s="171"/>
      <c r="I22" s="171"/>
      <c r="J22" s="171"/>
      <c r="K22" s="171"/>
      <c r="L22" s="171"/>
      <c r="M22" s="171"/>
      <c r="N22" s="171"/>
      <c r="P22" s="139"/>
      <c r="Q22" s="139"/>
      <c r="R22" s="5" t="s">
        <v>382</v>
      </c>
      <c r="V22" s="160" t="str">
        <f>IF($Z$3="NEOENERGIA BRASILIA","2.2.1 N° CLIENTE","")</f>
        <v/>
      </c>
      <c r="W22" s="160"/>
      <c r="X22" s="160"/>
      <c r="Y22" s="160"/>
      <c r="Z22" s="160"/>
      <c r="AA22" s="161"/>
      <c r="AB22" s="161"/>
      <c r="AC22" s="161"/>
      <c r="AD22" s="161"/>
      <c r="AE22" s="161"/>
      <c r="AF22" s="161"/>
      <c r="AG22" s="161"/>
      <c r="AH22" s="76"/>
      <c r="AJ22" s="101" t="s">
        <v>448</v>
      </c>
    </row>
    <row r="23" spans="2:46" ht="14.4" hidden="1" outlineLevel="1" x14ac:dyDescent="0.3">
      <c r="B23" s="11" t="s">
        <v>444</v>
      </c>
      <c r="C23" s="11"/>
      <c r="D23" s="11"/>
      <c r="E23" s="11"/>
      <c r="F23" s="11"/>
      <c r="G23" s="80"/>
      <c r="H23" s="172"/>
      <c r="I23" s="172"/>
      <c r="J23" s="172"/>
      <c r="K23" s="172"/>
      <c r="L23" s="172"/>
      <c r="M23" s="172"/>
      <c r="N23" s="172"/>
      <c r="P23" s="156"/>
      <c r="Q23" s="156"/>
      <c r="R23" s="5" t="s">
        <v>382</v>
      </c>
      <c r="V23" s="160" t="str">
        <f>IF($Z$3="NEOENERGIA BRASILIA","2.3.1 N° CLIENTE","")</f>
        <v/>
      </c>
      <c r="W23" s="160"/>
      <c r="X23" s="160"/>
      <c r="Y23" s="160"/>
      <c r="Z23" s="160"/>
      <c r="AH23" s="76"/>
      <c r="AJ23" s="74"/>
    </row>
    <row r="24" spans="2:46" ht="14.4" hidden="1" outlineLevel="1" x14ac:dyDescent="0.3">
      <c r="B24" s="11" t="s">
        <v>445</v>
      </c>
      <c r="C24" s="11"/>
      <c r="D24" s="11"/>
      <c r="E24" s="11"/>
      <c r="F24" s="11"/>
      <c r="G24" s="80"/>
      <c r="H24" s="155"/>
      <c r="I24" s="155"/>
      <c r="J24" s="155"/>
      <c r="K24" s="155"/>
      <c r="L24" s="155"/>
      <c r="M24" s="155"/>
      <c r="N24" s="155"/>
      <c r="P24" s="156"/>
      <c r="Q24" s="156"/>
      <c r="R24" s="5" t="s">
        <v>382</v>
      </c>
      <c r="V24" s="160" t="str">
        <f>IF($Z$3="NEOENERGIA BRASILIA","2.4.1 N° CLIENTE","")</f>
        <v/>
      </c>
      <c r="W24" s="160"/>
      <c r="X24" s="160"/>
      <c r="Y24" s="160"/>
      <c r="Z24" s="160"/>
      <c r="AA24" s="161"/>
      <c r="AB24" s="161"/>
      <c r="AC24" s="161"/>
      <c r="AD24" s="161"/>
      <c r="AE24" s="161"/>
      <c r="AF24" s="161"/>
      <c r="AG24" s="161"/>
      <c r="AH24" s="76"/>
      <c r="AJ24" s="74"/>
    </row>
    <row r="25" spans="2:46" ht="14.4" hidden="1" outlineLevel="1" x14ac:dyDescent="0.3">
      <c r="B25" s="11" t="s">
        <v>446</v>
      </c>
      <c r="C25" s="11"/>
      <c r="D25" s="11"/>
      <c r="E25" s="11"/>
      <c r="F25" s="11"/>
      <c r="G25" s="80"/>
      <c r="H25" s="172"/>
      <c r="I25" s="172"/>
      <c r="J25" s="172"/>
      <c r="K25" s="172"/>
      <c r="L25" s="172"/>
      <c r="M25" s="172"/>
      <c r="N25" s="172"/>
      <c r="P25" s="156"/>
      <c r="Q25" s="156"/>
      <c r="R25" s="5" t="s">
        <v>382</v>
      </c>
      <c r="V25" s="160" t="str">
        <f>IF($Z$3="NEOENERGIA BRASILIA","2.5.1 N° CLIENTE","")</f>
        <v/>
      </c>
      <c r="W25" s="160"/>
      <c r="X25" s="160"/>
      <c r="Y25" s="160"/>
      <c r="Z25" s="160"/>
      <c r="AA25" s="161"/>
      <c r="AB25" s="161"/>
      <c r="AC25" s="161"/>
      <c r="AD25" s="161"/>
      <c r="AE25" s="161"/>
      <c r="AF25" s="161"/>
      <c r="AG25" s="161"/>
      <c r="AH25" s="76"/>
      <c r="AJ25" s="74"/>
    </row>
    <row r="26" spans="2:46" ht="14.4" hidden="1" outlineLevel="1" x14ac:dyDescent="0.3">
      <c r="B26" s="11" t="s">
        <v>447</v>
      </c>
      <c r="C26" s="11"/>
      <c r="D26" s="11"/>
      <c r="E26" s="11"/>
      <c r="F26" s="11"/>
      <c r="G26" s="80"/>
      <c r="H26" s="172"/>
      <c r="I26" s="172"/>
      <c r="J26" s="172"/>
      <c r="K26" s="172"/>
      <c r="L26" s="172"/>
      <c r="M26" s="172"/>
      <c r="N26" s="172"/>
      <c r="P26" s="156"/>
      <c r="Q26" s="156"/>
      <c r="R26" s="5" t="s">
        <v>382</v>
      </c>
      <c r="V26" s="160" t="str">
        <f>IF($Z$3="NEOENERGIA BRASILIA","2.6.1 N° CLIENTE","")</f>
        <v/>
      </c>
      <c r="W26" s="160"/>
      <c r="X26" s="160"/>
      <c r="Y26" s="160"/>
      <c r="Z26" s="160"/>
      <c r="AA26" s="161"/>
      <c r="AB26" s="161"/>
      <c r="AC26" s="161"/>
      <c r="AD26" s="161"/>
      <c r="AE26" s="161"/>
      <c r="AF26" s="161"/>
      <c r="AG26" s="161"/>
      <c r="AH26" s="76"/>
      <c r="AJ26" s="74"/>
      <c r="AK26" s="92"/>
    </row>
    <row r="27" spans="2:46" ht="14.4" hidden="1" outlineLevel="1" x14ac:dyDescent="0.3">
      <c r="B27" s="5"/>
      <c r="C27" s="5"/>
      <c r="D27" s="5"/>
      <c r="E27" s="5"/>
      <c r="F27" s="5"/>
      <c r="G27" s="183" t="s">
        <v>383</v>
      </c>
      <c r="H27" s="183"/>
      <c r="I27" s="183"/>
      <c r="J27" s="183"/>
      <c r="K27" s="183"/>
      <c r="L27" s="183"/>
      <c r="M27" s="183"/>
      <c r="N27" s="76"/>
      <c r="P27" s="170">
        <f>SUM(P22:Q26)</f>
        <v>0</v>
      </c>
      <c r="Q27" s="170"/>
      <c r="R27" s="5"/>
      <c r="S27" s="5"/>
      <c r="T27" s="5"/>
      <c r="U27" s="5"/>
      <c r="V27" s="110" t="str">
        <f>IF($Z$3="NEOENERGIA BRASILIA","NÃO PRECISA CADASTRAR O DÍGITO DO NUMERO DO CLIENTE","")</f>
        <v/>
      </c>
      <c r="W27" s="5"/>
      <c r="X27" s="84"/>
      <c r="Y27" s="84"/>
      <c r="Z27" s="84"/>
      <c r="AA27" s="84"/>
      <c r="AB27" s="84"/>
      <c r="AC27" s="84"/>
      <c r="AD27" s="84"/>
      <c r="AE27" s="76"/>
      <c r="AF27" s="76"/>
      <c r="AG27" s="76"/>
      <c r="AH27" s="76"/>
      <c r="AJ27" s="74"/>
    </row>
    <row r="28" spans="2:46" ht="14.4" collapsed="1" x14ac:dyDescent="0.3"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5"/>
      <c r="AD28" s="75"/>
      <c r="AE28" s="76"/>
      <c r="AF28" s="76"/>
      <c r="AG28" s="76"/>
      <c r="AH28" s="76"/>
      <c r="AJ28" s="74"/>
    </row>
    <row r="29" spans="2:46" ht="14.4" x14ac:dyDescent="0.3">
      <c r="B29" s="118" t="s">
        <v>385</v>
      </c>
      <c r="C29" s="119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20"/>
    </row>
    <row r="30" spans="2:46" ht="15.75" customHeight="1" x14ac:dyDescent="0.3">
      <c r="B30" s="5" t="s">
        <v>449</v>
      </c>
      <c r="C30" s="9"/>
      <c r="D30" s="9"/>
      <c r="E30" s="9"/>
      <c r="F30" s="9"/>
      <c r="G30" s="10"/>
      <c r="H30" s="173" t="s">
        <v>42</v>
      </c>
      <c r="I30" s="150"/>
      <c r="J30" s="150"/>
      <c r="K30" s="150"/>
      <c r="L30" s="137"/>
      <c r="M30" s="10"/>
      <c r="N30" s="11" t="s">
        <v>450</v>
      </c>
      <c r="O30" s="12"/>
      <c r="P30" s="12"/>
      <c r="Q30" s="9"/>
      <c r="R30" s="9"/>
      <c r="S30" s="145" t="s">
        <v>542</v>
      </c>
      <c r="T30" s="141"/>
      <c r="U30" s="141"/>
      <c r="V30" s="141"/>
      <c r="W30" s="141"/>
      <c r="X30" s="141"/>
      <c r="Y30" s="10"/>
      <c r="Z30" s="142" t="s">
        <v>451</v>
      </c>
      <c r="AA30" s="142"/>
      <c r="AB30" s="142"/>
      <c r="AC30" s="142"/>
      <c r="AD30" s="139" t="s">
        <v>473</v>
      </c>
      <c r="AE30" s="139"/>
      <c r="AF30" s="139"/>
      <c r="AG30" s="139"/>
      <c r="AH30" s="139"/>
    </row>
    <row r="31" spans="2:46" ht="15.75" customHeight="1" x14ac:dyDescent="0.3">
      <c r="B31" s="142" t="s">
        <v>452</v>
      </c>
      <c r="C31" s="142"/>
      <c r="D31" s="142"/>
      <c r="E31" s="142"/>
      <c r="F31" s="142"/>
      <c r="G31" s="133">
        <v>70</v>
      </c>
      <c r="H31" s="133"/>
      <c r="I31" s="133"/>
      <c r="J31" s="133"/>
      <c r="K31" s="133"/>
      <c r="L31" s="133"/>
      <c r="M31" s="10"/>
      <c r="N31" s="11" t="s">
        <v>453</v>
      </c>
      <c r="O31" s="11"/>
      <c r="P31" s="11"/>
      <c r="Q31" s="145" t="s">
        <v>543</v>
      </c>
      <c r="R31" s="141"/>
      <c r="S31" s="141"/>
      <c r="T31" s="141"/>
      <c r="U31" s="141"/>
      <c r="V31" s="141"/>
      <c r="W31" s="141"/>
      <c r="X31" s="141"/>
      <c r="Y31" s="10"/>
      <c r="Z31" s="134" t="s">
        <v>454</v>
      </c>
      <c r="AA31" s="135"/>
      <c r="AB31" s="135"/>
      <c r="AC31" s="135"/>
      <c r="AD31" s="188">
        <v>25</v>
      </c>
      <c r="AE31" s="188"/>
      <c r="AF31" s="188"/>
      <c r="AG31" s="188"/>
      <c r="AH31" s="188"/>
      <c r="AI31" s="77"/>
      <c r="AJ31" s="91"/>
      <c r="AK31" s="91"/>
      <c r="AL31" s="91"/>
    </row>
    <row r="32" spans="2:46" ht="15.75" customHeight="1" x14ac:dyDescent="0.3">
      <c r="B32" s="142" t="s">
        <v>456</v>
      </c>
      <c r="C32" s="142"/>
      <c r="D32" s="142"/>
      <c r="E32" s="142"/>
      <c r="F32" s="142"/>
      <c r="G32" s="186">
        <f>IFERROR(INDEX(PADRÃO!E:E,MATCH(DADOS!Z3&amp;DADOS!H30&amp;DADOS!G31&amp;DADOS!AD30,PADRÃO!G:G,0)),"NÃO ENCONTRADO")</f>
        <v>25</v>
      </c>
      <c r="H32" s="186"/>
      <c r="I32" s="186"/>
      <c r="J32" s="186"/>
      <c r="K32" s="186"/>
      <c r="L32" s="186"/>
      <c r="M32" s="10"/>
      <c r="N32" s="142" t="s">
        <v>457</v>
      </c>
      <c r="O32" s="122"/>
      <c r="P32" s="122"/>
      <c r="Q32" s="122"/>
      <c r="R32" s="143">
        <f>IFERROR(INDEX(PADRÃO!F:F,MATCH(DADOS!Z3&amp;DADOS!H30&amp;DADOS!G31&amp;DADOS!AD30,PADRÃO!G:G,0)),"NÃO ENCONTRADO")</f>
        <v>25</v>
      </c>
      <c r="S32" s="144"/>
      <c r="T32" s="144"/>
      <c r="U32" s="144"/>
      <c r="V32" s="144"/>
      <c r="W32" s="144"/>
      <c r="X32" s="144"/>
      <c r="Y32" s="10"/>
      <c r="Z32" s="102" t="str">
        <f>IF(Z3="CEMIG","CAIXA CM2 SE BIPOLAR OU TRIPOLAR",IF(OR(Z3="NEOENERGIA COSERN",Z3="NEOENERGIA COELBA",Z3="NEOENERGIA PERNAMBUCO",Z3="NEOENERGIA ELEKTRO"),"CONSULTAR CARGA NA CONCESSIONÁRIA",""))</f>
        <v/>
      </c>
      <c r="AA32" s="93"/>
      <c r="AB32" s="93"/>
      <c r="AC32" s="93"/>
      <c r="AD32" s="93"/>
      <c r="AE32" s="93"/>
      <c r="AF32" s="93"/>
      <c r="AG32" s="93"/>
      <c r="AH32" s="93"/>
      <c r="AI32" s="77"/>
    </row>
    <row r="33" spans="2:36" ht="15.75" customHeight="1" x14ac:dyDescent="0.3">
      <c r="B33" s="142" t="s">
        <v>458</v>
      </c>
      <c r="C33" s="122"/>
      <c r="D33" s="122"/>
      <c r="E33" s="122"/>
      <c r="F33" s="122"/>
      <c r="G33" s="122"/>
      <c r="H33" s="122"/>
      <c r="I33" s="145" t="s">
        <v>544</v>
      </c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0"/>
      <c r="Z33" s="102" t="str">
        <f>IF(Z3="CEMIG","CAIXA CM3 SE MEDIÇÃO INDIRETA","")</f>
        <v/>
      </c>
      <c r="AA33" s="5"/>
      <c r="AB33" s="5"/>
      <c r="AC33" s="13"/>
      <c r="AD33" s="13"/>
      <c r="AE33" s="13"/>
      <c r="AF33" s="13"/>
      <c r="AG33" s="13"/>
      <c r="AH33" s="13"/>
      <c r="AJ33" s="103" t="s">
        <v>455</v>
      </c>
    </row>
    <row r="34" spans="2:36" ht="15.75" customHeight="1" x14ac:dyDescent="0.3">
      <c r="B34" s="142" t="s">
        <v>459</v>
      </c>
      <c r="C34" s="122"/>
      <c r="D34" s="122"/>
      <c r="E34" s="122"/>
      <c r="F34" s="122"/>
      <c r="G34" s="122"/>
      <c r="H34" s="122"/>
      <c r="I34" s="189" t="s">
        <v>530</v>
      </c>
      <c r="J34" s="144"/>
      <c r="K34" s="144"/>
      <c r="L34" s="144"/>
      <c r="M34" s="144"/>
      <c r="N34" s="144"/>
      <c r="Y34" s="10"/>
      <c r="Z34" s="90"/>
      <c r="AA34" s="5"/>
      <c r="AB34" s="5"/>
      <c r="AC34" s="13"/>
      <c r="AD34" s="13"/>
      <c r="AE34" s="13"/>
      <c r="AF34" s="13"/>
      <c r="AG34" s="13"/>
      <c r="AH34" s="13"/>
      <c r="AJ34" s="74"/>
    </row>
    <row r="35" spans="2:36" ht="15.75" customHeight="1" x14ac:dyDescent="0.3">
      <c r="B35" s="5" t="s">
        <v>460</v>
      </c>
      <c r="C35" s="5"/>
      <c r="D35" s="5"/>
      <c r="E35" s="5"/>
      <c r="F35" s="5"/>
      <c r="G35" s="140" t="s">
        <v>545</v>
      </c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</row>
    <row r="36" spans="2:36" ht="15.75" customHeight="1" x14ac:dyDescent="0.3">
      <c r="N36" s="14"/>
    </row>
    <row r="37" spans="2:36" ht="15.75" customHeight="1" x14ac:dyDescent="0.3">
      <c r="B37" s="15" t="s">
        <v>437</v>
      </c>
      <c r="C37" s="15"/>
      <c r="D37" s="15"/>
      <c r="E37" s="15"/>
      <c r="F37" s="15"/>
      <c r="G37" s="15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</row>
    <row r="38" spans="2:36" ht="15.75" customHeight="1" x14ac:dyDescent="0.3">
      <c r="B38" s="142" t="s">
        <v>461</v>
      </c>
      <c r="C38" s="122"/>
      <c r="D38" s="122"/>
      <c r="E38" s="122"/>
      <c r="F38" s="122"/>
      <c r="G38" s="154" t="s">
        <v>208</v>
      </c>
      <c r="H38" s="148"/>
      <c r="I38" s="148"/>
      <c r="J38" s="148"/>
      <c r="K38" s="148"/>
      <c r="L38" s="148"/>
      <c r="M38" s="148"/>
      <c r="N38" s="148"/>
      <c r="O38" s="148"/>
      <c r="P38" s="148"/>
      <c r="Q38" s="10"/>
      <c r="R38" s="5" t="s">
        <v>462</v>
      </c>
      <c r="S38" s="5"/>
      <c r="T38" s="5"/>
      <c r="U38" s="13"/>
      <c r="V38" s="149" t="str">
        <f>IFERROR(INDEX(MODULO!C:C,MATCH(DADOS!G38&amp;DADOS!O39,MODULO!H:H,0)),"NÃO ENCONTRADO")</f>
        <v>PU570SNM102</v>
      </c>
      <c r="W38" s="150"/>
      <c r="X38" s="150"/>
      <c r="Y38" s="150"/>
      <c r="Z38" s="150"/>
      <c r="AA38" s="150"/>
      <c r="AB38" s="150"/>
      <c r="AC38" s="150"/>
      <c r="AD38" s="150"/>
      <c r="AE38" s="150"/>
      <c r="AF38" s="150"/>
      <c r="AG38" s="150"/>
      <c r="AH38" s="137"/>
      <c r="AJ38" s="74"/>
    </row>
    <row r="39" spans="2:36" ht="15.75" customHeight="1" x14ac:dyDescent="0.3">
      <c r="B39" s="142" t="s">
        <v>463</v>
      </c>
      <c r="C39" s="122"/>
      <c r="D39" s="122"/>
      <c r="E39" s="122"/>
      <c r="F39" s="122"/>
      <c r="G39" s="133">
        <v>34</v>
      </c>
      <c r="H39" s="133"/>
      <c r="I39" s="76"/>
      <c r="J39" s="80" t="s">
        <v>464</v>
      </c>
      <c r="K39" s="77"/>
      <c r="L39" s="77"/>
      <c r="O39" s="133">
        <v>570</v>
      </c>
      <c r="P39" s="133"/>
      <c r="Q39" s="133"/>
      <c r="R39" s="133"/>
      <c r="S39" s="133"/>
      <c r="T39" s="133"/>
      <c r="V39" s="104" t="s">
        <v>465</v>
      </c>
      <c r="W39" s="99"/>
      <c r="X39" s="99"/>
      <c r="Y39" s="99"/>
      <c r="Z39" s="99"/>
      <c r="AD39" s="187">
        <f>O39*G39/1000</f>
        <v>19.38</v>
      </c>
      <c r="AE39" s="187"/>
      <c r="AF39" s="187"/>
      <c r="AG39" s="187"/>
      <c r="AH39" s="187"/>
    </row>
    <row r="40" spans="2:36" ht="15.75" customHeight="1" x14ac:dyDescent="0.3">
      <c r="B40" s="142" t="s">
        <v>466</v>
      </c>
      <c r="C40" s="122"/>
      <c r="D40" s="122"/>
      <c r="E40" s="173">
        <f>IFERROR(INDEX(MODULO!E:E,MATCH(DADOS!G38&amp;DADOS!O39,MODULO!H:H,0)),"NÃO ENCONTRADO")</f>
        <v>15.12</v>
      </c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37"/>
      <c r="Q40" s="10"/>
      <c r="R40" s="142" t="s">
        <v>467</v>
      </c>
      <c r="S40" s="122"/>
      <c r="T40" s="122"/>
      <c r="U40" s="173">
        <f t="array" ref="U40">IFERROR(INDEX(MODULO!D:D,MATCH(DADOS!G38&amp;DADOS!O39,MODULO!H:H,0)),"NÃO ENCONTRADO")</f>
        <v>47.82</v>
      </c>
      <c r="V40" s="150"/>
      <c r="W40" s="150"/>
      <c r="X40" s="150"/>
      <c r="Y40" s="150"/>
      <c r="Z40" s="150"/>
      <c r="AA40" s="150"/>
      <c r="AB40" s="150"/>
      <c r="AC40" s="150"/>
      <c r="AD40" s="150"/>
      <c r="AE40" s="150"/>
      <c r="AF40" s="150"/>
      <c r="AG40" s="150"/>
      <c r="AH40" s="137"/>
    </row>
    <row r="41" spans="2:36" ht="15.75" customHeight="1" x14ac:dyDescent="0.3">
      <c r="B41" s="142" t="s">
        <v>468</v>
      </c>
      <c r="C41" s="122"/>
      <c r="D41" s="122"/>
      <c r="E41" s="122"/>
      <c r="F41" s="122"/>
      <c r="G41" s="192">
        <f t="array" ref="G41">IFERROR(INDEX(MODULO!F:F,MATCH(DADOS!G38&amp;DADOS!O39,MODULO!H:H,0)),"NÃO ENCONTRADO")</f>
        <v>2278</v>
      </c>
      <c r="H41" s="144"/>
      <c r="I41" s="144"/>
      <c r="J41" s="144"/>
      <c r="K41" s="144"/>
      <c r="L41" s="193"/>
      <c r="M41" s="10"/>
      <c r="N41" s="142" t="s">
        <v>469</v>
      </c>
      <c r="O41" s="122"/>
      <c r="P41" s="122"/>
      <c r="Q41" s="122"/>
      <c r="R41" s="122"/>
      <c r="S41" s="122"/>
      <c r="T41" s="173">
        <f t="array" ref="T41">IFERROR(INDEX(MODULO!G:G,MATCH(DADOS!G38&amp;DADOS!O39,MODULO!H:H,0)),"NÃO ENCONTRADO")</f>
        <v>1134</v>
      </c>
      <c r="U41" s="150"/>
      <c r="V41" s="150"/>
      <c r="W41" s="150"/>
      <c r="X41" s="137"/>
      <c r="Y41" s="10"/>
      <c r="Z41" s="162" t="s">
        <v>470</v>
      </c>
      <c r="AA41" s="163"/>
      <c r="AB41" s="163"/>
      <c r="AC41" s="163"/>
      <c r="AD41" s="191">
        <f>IF(G39="",0,G41*T41*G39/1000000)</f>
        <v>87.830568</v>
      </c>
      <c r="AE41" s="144"/>
      <c r="AF41" s="144"/>
      <c r="AG41" s="144"/>
      <c r="AH41" s="144"/>
      <c r="AI41" s="17"/>
    </row>
    <row r="42" spans="2:36" ht="15.75" customHeight="1" x14ac:dyDescent="0.3">
      <c r="B42" s="142" t="s">
        <v>471</v>
      </c>
      <c r="C42" s="142"/>
      <c r="D42" s="142"/>
      <c r="E42" s="142"/>
      <c r="F42" s="142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90"/>
      <c r="W42" s="190"/>
      <c r="X42" s="190"/>
      <c r="Y42" s="190"/>
      <c r="Z42" s="190"/>
      <c r="AA42" s="190"/>
      <c r="AB42" s="190"/>
      <c r="AC42" s="190"/>
      <c r="AD42" s="190"/>
      <c r="AE42" s="190"/>
      <c r="AF42" s="190"/>
      <c r="AG42" s="190"/>
      <c r="AH42" s="190"/>
      <c r="AI42" s="17"/>
    </row>
    <row r="43" spans="2:36" ht="15.75" customHeight="1" x14ac:dyDescent="0.3">
      <c r="B43" s="89" t="s">
        <v>433</v>
      </c>
      <c r="G43" s="75"/>
      <c r="H43" s="76"/>
      <c r="I43" s="76"/>
      <c r="J43" s="76"/>
      <c r="K43" s="76"/>
      <c r="L43" s="76"/>
      <c r="M43" s="10"/>
      <c r="N43" s="5"/>
      <c r="T43" s="75"/>
      <c r="U43" s="76"/>
      <c r="V43" s="76"/>
      <c r="W43" s="76"/>
      <c r="X43" s="76"/>
      <c r="Y43" s="10"/>
      <c r="Z43" s="78"/>
      <c r="AA43" s="76"/>
      <c r="AB43" s="76"/>
      <c r="AC43" s="76"/>
      <c r="AD43" s="85"/>
      <c r="AE43" s="76"/>
      <c r="AF43" s="76"/>
      <c r="AG43" s="76"/>
      <c r="AH43" s="76"/>
      <c r="AI43" s="17"/>
    </row>
    <row r="44" spans="2:36" s="77" customFormat="1" ht="15.75" hidden="1" customHeight="1" outlineLevel="1" x14ac:dyDescent="0.3">
      <c r="B44" s="142" t="s">
        <v>461</v>
      </c>
      <c r="C44" s="122"/>
      <c r="D44" s="122"/>
      <c r="E44" s="122"/>
      <c r="F44" s="122"/>
      <c r="G44" s="154"/>
      <c r="H44" s="148"/>
      <c r="I44" s="148"/>
      <c r="J44" s="148"/>
      <c r="K44" s="148"/>
      <c r="L44" s="148"/>
      <c r="M44" s="148"/>
      <c r="N44" s="148"/>
      <c r="O44" s="148"/>
      <c r="P44" s="148"/>
      <c r="Q44" s="10"/>
      <c r="R44" s="5" t="s">
        <v>462</v>
      </c>
      <c r="S44" s="5"/>
      <c r="T44" s="5"/>
      <c r="U44" s="13"/>
      <c r="V44" s="173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  <c r="AG44" s="150"/>
      <c r="AH44" s="137"/>
      <c r="AJ44" s="105"/>
    </row>
    <row r="45" spans="2:36" s="77" customFormat="1" ht="15.75" hidden="1" customHeight="1" outlineLevel="1" x14ac:dyDescent="0.3">
      <c r="B45" s="142" t="s">
        <v>463</v>
      </c>
      <c r="C45" s="122"/>
      <c r="D45" s="122"/>
      <c r="E45" s="122"/>
      <c r="F45" s="122"/>
      <c r="G45" s="133"/>
      <c r="H45" s="133"/>
      <c r="I45" s="76"/>
      <c r="J45" s="80" t="s">
        <v>464</v>
      </c>
      <c r="M45"/>
      <c r="N45"/>
      <c r="O45" s="133"/>
      <c r="P45" s="133"/>
      <c r="Q45" s="133"/>
      <c r="R45" s="133"/>
      <c r="S45" s="133"/>
      <c r="T45" s="133"/>
      <c r="U45"/>
      <c r="V45" s="104" t="s">
        <v>465</v>
      </c>
      <c r="W45" s="99"/>
      <c r="X45" s="99"/>
      <c r="Y45" s="99"/>
      <c r="Z45" s="99"/>
      <c r="AA45"/>
      <c r="AB45"/>
      <c r="AC45"/>
      <c r="AD45" s="187">
        <f>O45*G45/1000</f>
        <v>0</v>
      </c>
      <c r="AE45" s="187"/>
      <c r="AF45" s="187"/>
      <c r="AG45" s="187"/>
      <c r="AH45" s="187"/>
    </row>
    <row r="46" spans="2:36" s="77" customFormat="1" ht="15.75" hidden="1" customHeight="1" outlineLevel="1" x14ac:dyDescent="0.3">
      <c r="B46" s="142" t="s">
        <v>466</v>
      </c>
      <c r="C46" s="122"/>
      <c r="D46" s="122"/>
      <c r="E46" s="173" t="str">
        <f>IFERROR(INDEX(MODULO!E:E,MATCH(DADOS!G44&amp;DADOS!O45,MODULO!H:H,0)),"NÃO ENCONTRADO")</f>
        <v>NÃO ENCONTRADO</v>
      </c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37"/>
      <c r="Q46" s="10"/>
      <c r="R46" s="142" t="s">
        <v>467</v>
      </c>
      <c r="S46" s="122"/>
      <c r="T46" s="122"/>
      <c r="U46" s="173" t="str">
        <f>IFERROR(INDEX(MODULO!D:D,MATCH(DADOS!G44&amp;DADOS!O45,MODULO!H:H,0)),"NÃO ENCONTRADO")</f>
        <v>NÃO ENCONTRADO</v>
      </c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50"/>
      <c r="AH46" s="137"/>
    </row>
    <row r="47" spans="2:36" s="77" customFormat="1" ht="15.75" hidden="1" customHeight="1" outlineLevel="1" x14ac:dyDescent="0.3">
      <c r="B47" s="142" t="s">
        <v>468</v>
      </c>
      <c r="C47" s="122"/>
      <c r="D47" s="122"/>
      <c r="E47" s="122"/>
      <c r="F47" s="122"/>
      <c r="G47" s="192" t="str">
        <f t="array" ref="G47">IFERROR(INDEX(MODULO!F:F,MATCH(DADOS!G44&amp;DADOS!O45,MODULO!H:H,0)),"NÃO ENCONTRADO")</f>
        <v>NÃO ENCONTRADO</v>
      </c>
      <c r="H47" s="144"/>
      <c r="I47" s="144"/>
      <c r="J47" s="144"/>
      <c r="K47" s="144"/>
      <c r="L47" s="193"/>
      <c r="M47" s="10"/>
      <c r="N47" s="142" t="s">
        <v>469</v>
      </c>
      <c r="O47" s="122"/>
      <c r="P47" s="122"/>
      <c r="Q47" s="122"/>
      <c r="R47" s="122"/>
      <c r="S47" s="122"/>
      <c r="T47" s="173" t="str">
        <f>IFERROR(INDEX(MODULO!G:G,MATCH(DADOS!G44&amp;DADOS!O45,MODULO!H:H,0)),"NÃO ENCONTRADO")</f>
        <v>NÃO ENCONTRADO</v>
      </c>
      <c r="U47" s="150"/>
      <c r="V47" s="150"/>
      <c r="W47" s="150"/>
      <c r="X47" s="137"/>
      <c r="Y47" s="10"/>
      <c r="Z47" s="162" t="s">
        <v>470</v>
      </c>
      <c r="AA47" s="163"/>
      <c r="AB47" s="163"/>
      <c r="AC47" s="163"/>
      <c r="AD47" s="191">
        <f>IF(G45="",0,G47*T47*G45/1000000)</f>
        <v>0</v>
      </c>
      <c r="AE47" s="144"/>
      <c r="AF47" s="144"/>
      <c r="AG47" s="144"/>
      <c r="AH47" s="144"/>
      <c r="AI47" s="106"/>
    </row>
    <row r="48" spans="2:36" s="77" customFormat="1" ht="15.75" hidden="1" customHeight="1" outlineLevel="1" x14ac:dyDescent="0.3">
      <c r="B48" s="142" t="s">
        <v>471</v>
      </c>
      <c r="C48" s="142"/>
      <c r="D48" s="142"/>
      <c r="E48" s="142"/>
      <c r="F48" s="142"/>
      <c r="G48" s="190"/>
      <c r="H48" s="190"/>
      <c r="I48" s="190"/>
      <c r="J48" s="190"/>
      <c r="K48" s="190"/>
      <c r="L48" s="190"/>
      <c r="M48" s="190"/>
      <c r="N48" s="190"/>
      <c r="O48" s="190"/>
      <c r="P48" s="190"/>
      <c r="Q48" s="190"/>
      <c r="R48" s="190"/>
      <c r="S48" s="190"/>
      <c r="T48" s="190"/>
      <c r="U48" s="190"/>
      <c r="V48" s="190"/>
      <c r="W48" s="190"/>
      <c r="X48" s="190"/>
      <c r="Y48" s="190"/>
      <c r="Z48" s="190"/>
      <c r="AA48" s="190"/>
      <c r="AB48" s="190"/>
      <c r="AC48" s="190"/>
      <c r="AD48" s="190"/>
      <c r="AE48" s="190"/>
      <c r="AF48" s="190"/>
      <c r="AG48" s="190"/>
      <c r="AH48" s="190"/>
      <c r="AI48" s="106"/>
    </row>
    <row r="49" spans="2:36" ht="15.75" hidden="1" customHeight="1" outlineLevel="1" x14ac:dyDescent="0.3"/>
    <row r="50" spans="2:36" ht="15.75" customHeight="1" collapsed="1" x14ac:dyDescent="0.3">
      <c r="B50" s="118" t="s">
        <v>472</v>
      </c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20"/>
    </row>
    <row r="51" spans="2:36" ht="15.75" customHeight="1" x14ac:dyDescent="0.3">
      <c r="B51" s="5" t="s">
        <v>431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2:36" ht="15.75" customHeight="1" x14ac:dyDescent="0.3">
      <c r="B52" s="142" t="s">
        <v>475</v>
      </c>
      <c r="C52" s="122"/>
      <c r="D52" s="122"/>
      <c r="E52" s="122"/>
      <c r="F52" s="122"/>
      <c r="G52" s="154" t="s">
        <v>287</v>
      </c>
      <c r="H52" s="148"/>
      <c r="I52" s="148"/>
      <c r="J52" s="148"/>
      <c r="K52" s="148"/>
      <c r="L52" s="148"/>
      <c r="M52" s="148"/>
      <c r="N52" s="148"/>
      <c r="O52" s="148"/>
      <c r="P52" s="148"/>
      <c r="Q52" s="79"/>
      <c r="R52" s="78" t="s">
        <v>477</v>
      </c>
      <c r="S52" s="78"/>
      <c r="T52" s="78"/>
      <c r="U52" s="78"/>
      <c r="V52" s="78"/>
      <c r="W52" s="78"/>
      <c r="X52" s="139" t="s">
        <v>42</v>
      </c>
      <c r="Y52" s="139"/>
      <c r="Z52" s="139"/>
      <c r="AA52" s="139"/>
      <c r="AB52" s="77"/>
      <c r="AC52" s="77"/>
      <c r="AD52" s="77"/>
      <c r="AE52" s="77"/>
      <c r="AF52" s="77"/>
      <c r="AG52" s="77"/>
      <c r="AH52" s="77"/>
    </row>
    <row r="53" spans="2:36" ht="15.75" customHeight="1" x14ac:dyDescent="0.3">
      <c r="B53" s="78" t="s">
        <v>476</v>
      </c>
      <c r="C53" s="78"/>
      <c r="D53" s="78"/>
      <c r="E53" s="78"/>
      <c r="F53" s="78"/>
      <c r="G53" s="78"/>
      <c r="H53" s="156" t="s">
        <v>473</v>
      </c>
      <c r="I53" s="156"/>
      <c r="J53" s="156"/>
      <c r="K53" s="156"/>
      <c r="L53" s="157" t="str">
        <f>IF(AND(X52="Monofásico",H53=220,$AD$30="127/220",$Q$31="Monopolar"),"USAR TRAFO MONOFÁSICO 127/220, DISJUNTOR NO PRIMARIO E SECUNDÁRIO. F+N+T",IF(AND(X52="Monofásico",H53=220,$AD$30="127/220",OR($Q$31="Bipolar",$Q$31="Tripolar")),"F+F+T",IF(AND(X52="Monofásico",H53=220,$AD$30="220/380",OR($Q$31="Monopolar",$Q$31="Bipolar",$Q$31="Tripolar")),"F+N+T",IF(AND(X52="Monofásico",OR(H53="127/220",H53="220/380")),"INVERSOR MONOFÁSICO DEVE UTILIZAR TENSÃO DE CONEXÃO 220",IF(AND(X52="Trifásico",H53=220),"INVERSOR TRIFÁSICO DEVE TER TENSÃO DE CONEXÃO DE 127/220 OU 220/380",IF(AND(X52="Trifásico",OR($Q$31="Monopolar",$Q$31="Bipolar")),"INVERSOR TRIFÁSICO. CONFERIR PADRÃO E DISJUNTOR",IF(AND(X52="Trifásico",H53="127/220",$AD$30="127/220",$Q$31="Tripolar"),"F+F+F+N+T",IF(AND(X52="Trifásico",H53="127/220",$AD$30="220/380",$Q$31="Tripolar"),"USAR TRAFO TRIFÁSICO 380/220, DISJUNTOR NO PRIMARIO E SECUNDÁRIO. F+F+F+N+T",IF(AND(X52="Trifásico",H53="220/380",$AD$30="220/380",$Q$31="Tripolar"),"F+F+F+N",IF(AND(X52="Trifásico",H53="220/380",$AD$30="127/220",$Q$31="Tripolar"),"USAR TRAFO TRIFÁSICO 220/380, DISJUNTOR NO PRIMARIO E SECUNDÁRIO. F+F+F+N+T",""))))))))))</f>
        <v>F+F+F+N+T</v>
      </c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  <c r="AA53" s="157"/>
      <c r="AB53" s="157"/>
      <c r="AC53" s="157"/>
      <c r="AD53" s="157"/>
      <c r="AE53" s="157"/>
      <c r="AF53" s="157"/>
      <c r="AG53" s="157"/>
      <c r="AH53" s="157"/>
      <c r="AI53" s="77"/>
      <c r="AJ53" s="108" t="s">
        <v>474</v>
      </c>
    </row>
    <row r="54" spans="2:36" s="77" customFormat="1" ht="15.75" customHeight="1" x14ac:dyDescent="0.3">
      <c r="B54" s="134" t="s">
        <v>478</v>
      </c>
      <c r="C54" s="134"/>
      <c r="D54" s="134"/>
      <c r="E54" s="134"/>
      <c r="F54" s="134"/>
      <c r="G54" s="134"/>
      <c r="H54" s="134"/>
      <c r="I54" s="134"/>
      <c r="J54" s="158">
        <v>15</v>
      </c>
      <c r="K54" s="158"/>
      <c r="L54" s="76"/>
      <c r="M54" s="78" t="s">
        <v>479</v>
      </c>
      <c r="N54" s="78"/>
      <c r="O54" s="78"/>
      <c r="P54" s="78"/>
      <c r="Q54" s="78"/>
      <c r="R54" s="78"/>
      <c r="S54" s="78"/>
      <c r="T54" s="78"/>
      <c r="U54" s="159">
        <v>1</v>
      </c>
      <c r="V54" s="159"/>
      <c r="W54" s="95"/>
      <c r="X54" s="78" t="s">
        <v>480</v>
      </c>
      <c r="Y54" s="78"/>
      <c r="Z54" s="78"/>
      <c r="AA54" s="75"/>
      <c r="AB54" s="79"/>
      <c r="AC54" s="75"/>
      <c r="AD54" s="76"/>
      <c r="AE54" s="139">
        <f>U54*J54</f>
        <v>15</v>
      </c>
      <c r="AF54" s="139"/>
      <c r="AG54" s="139"/>
      <c r="AH54" s="139"/>
      <c r="AJ54" s="108" t="s">
        <v>513</v>
      </c>
    </row>
    <row r="55" spans="2:36" ht="15.75" customHeight="1" x14ac:dyDescent="0.3">
      <c r="B55" s="134" t="s">
        <v>481</v>
      </c>
      <c r="C55" s="135"/>
      <c r="D55" s="135"/>
      <c r="E55" s="135"/>
      <c r="F55" s="147" t="str">
        <f>IFERROR(INDEX(INVERSOR!E:E,MATCH(DADOS!G52&amp;DADOS!J54&amp;H53,INVERSOR!K:K,0)),"NÃO ENCONTRADO")</f>
        <v>ASW15K-UT-G3</v>
      </c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77"/>
      <c r="T55" s="77"/>
      <c r="U55" s="77"/>
      <c r="V55" s="75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77"/>
    </row>
    <row r="56" spans="2:36" ht="15.75" customHeight="1" x14ac:dyDescent="0.3">
      <c r="B56" s="11" t="s">
        <v>482</v>
      </c>
      <c r="C56" s="11"/>
      <c r="D56" s="10"/>
      <c r="E56" s="149">
        <f>IFERROR(INDEX(INVERSOR!F:F,MATCH(DADOS!G52&amp;DADOS!J54&amp;H53,INVERSOR!K:K,0)),"NÃO ENCONTRADO")</f>
        <v>2</v>
      </c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P56" s="137"/>
      <c r="Q56" s="10"/>
      <c r="R56" s="142" t="s">
        <v>483</v>
      </c>
      <c r="S56" s="122"/>
      <c r="T56" s="122"/>
      <c r="U56" s="122"/>
      <c r="V56" s="122"/>
      <c r="W56" s="151">
        <f>IFERROR(INDEX(INVERSOR!G:G,MATCH(DADOS!G52&amp;DADOS!J54&amp;H53,INVERSOR!K:K,0)),"NÃO ENCONTRADO")</f>
        <v>2</v>
      </c>
      <c r="X56" s="152"/>
      <c r="Y56" s="152"/>
      <c r="Z56" s="152"/>
      <c r="AA56" s="152"/>
      <c r="AB56" s="152"/>
      <c r="AC56" s="152"/>
      <c r="AD56" s="152"/>
      <c r="AE56" s="152"/>
      <c r="AF56" s="152"/>
      <c r="AG56" s="152"/>
      <c r="AH56" s="152"/>
    </row>
    <row r="57" spans="2:36" ht="15.75" customHeight="1" x14ac:dyDescent="0.3">
      <c r="B57" s="142" t="s">
        <v>484</v>
      </c>
      <c r="C57" s="122"/>
      <c r="D57" s="122"/>
      <c r="E57" s="122"/>
      <c r="F57" s="122"/>
      <c r="G57" s="122"/>
      <c r="H57" s="122"/>
      <c r="I57" s="169">
        <v>12</v>
      </c>
      <c r="J57" s="144"/>
      <c r="K57" s="144"/>
      <c r="L57" s="144"/>
      <c r="M57" s="163"/>
      <c r="N57" s="163"/>
      <c r="O57" s="163"/>
      <c r="P57" s="163"/>
      <c r="Q57" s="79"/>
      <c r="R57" s="80" t="s">
        <v>485</v>
      </c>
      <c r="W57" s="79"/>
      <c r="X57" s="174">
        <v>3</v>
      </c>
      <c r="Y57" s="153"/>
      <c r="Z57" s="153"/>
      <c r="AA57" s="153"/>
      <c r="AB57" s="153"/>
      <c r="AC57" s="153"/>
      <c r="AD57" s="153"/>
      <c r="AE57" s="153"/>
      <c r="AF57" s="153"/>
      <c r="AG57" s="153"/>
      <c r="AH57" s="153"/>
    </row>
    <row r="58" spans="2:36" ht="15.75" customHeight="1" x14ac:dyDescent="0.3">
      <c r="B58" s="142" t="s">
        <v>486</v>
      </c>
      <c r="C58" s="122"/>
      <c r="D58" s="122"/>
      <c r="E58" s="142" t="s">
        <v>487</v>
      </c>
      <c r="F58" s="122"/>
      <c r="G58" s="122"/>
      <c r="H58" s="122"/>
      <c r="I58" s="122"/>
      <c r="J58" s="145">
        <v>12</v>
      </c>
      <c r="K58" s="141"/>
      <c r="L58" s="10"/>
      <c r="M58" s="134"/>
      <c r="N58" s="135"/>
      <c r="O58" s="135"/>
      <c r="P58" s="167"/>
      <c r="Q58" s="168"/>
      <c r="R58" s="168"/>
      <c r="S58" s="146" t="s">
        <v>489</v>
      </c>
      <c r="T58" s="122"/>
      <c r="U58" s="122"/>
      <c r="V58" s="122"/>
      <c r="W58" s="136">
        <f t="shared" ref="W58:W61" si="0">J58*$U$40</f>
        <v>573.84</v>
      </c>
      <c r="X58" s="144"/>
      <c r="Y58" s="144"/>
      <c r="Z58" s="10"/>
      <c r="AA58" s="11" t="s">
        <v>490</v>
      </c>
      <c r="AB58" s="11"/>
      <c r="AC58" s="11"/>
      <c r="AD58" s="11"/>
      <c r="AE58" s="10"/>
      <c r="AF58" s="145">
        <f>J58*$O$39</f>
        <v>6840</v>
      </c>
      <c r="AG58" s="141"/>
      <c r="AH58" s="141"/>
      <c r="AI58" s="8"/>
    </row>
    <row r="59" spans="2:36" ht="15.75" customHeight="1" x14ac:dyDescent="0.3">
      <c r="B59" s="142" t="s">
        <v>491</v>
      </c>
      <c r="C59" s="122"/>
      <c r="D59" s="122"/>
      <c r="E59" s="142" t="s">
        <v>493</v>
      </c>
      <c r="F59" s="122"/>
      <c r="G59" s="122"/>
      <c r="H59" s="122"/>
      <c r="I59" s="122"/>
      <c r="J59" s="143">
        <v>12</v>
      </c>
      <c r="K59" s="144"/>
      <c r="L59" s="10"/>
      <c r="M59" s="134"/>
      <c r="N59" s="135"/>
      <c r="O59" s="135"/>
      <c r="P59" s="167"/>
      <c r="Q59" s="168"/>
      <c r="R59" s="168"/>
      <c r="S59" s="146" t="s">
        <v>495</v>
      </c>
      <c r="T59" s="122"/>
      <c r="U59" s="122"/>
      <c r="V59" s="122"/>
      <c r="W59" s="143">
        <f t="shared" si="0"/>
        <v>573.84</v>
      </c>
      <c r="X59" s="144"/>
      <c r="Y59" s="144"/>
      <c r="Z59" s="10"/>
      <c r="AA59" s="11" t="s">
        <v>496</v>
      </c>
      <c r="AB59" s="11"/>
      <c r="AC59" s="11"/>
      <c r="AD59" s="11"/>
      <c r="AE59" s="10"/>
      <c r="AF59" s="145">
        <f>J59*$O$39</f>
        <v>6840</v>
      </c>
      <c r="AG59" s="141"/>
      <c r="AH59" s="141"/>
      <c r="AI59" s="8"/>
    </row>
    <row r="60" spans="2:36" ht="15.75" customHeight="1" x14ac:dyDescent="0.3">
      <c r="B60" s="5" t="s">
        <v>497</v>
      </c>
      <c r="C60" s="5"/>
      <c r="D60" s="13"/>
      <c r="E60" s="142" t="s">
        <v>498</v>
      </c>
      <c r="F60" s="122"/>
      <c r="G60" s="122"/>
      <c r="H60" s="122"/>
      <c r="I60" s="122"/>
      <c r="J60" s="143">
        <v>12</v>
      </c>
      <c r="K60" s="144"/>
      <c r="L60" s="10"/>
      <c r="M60" s="134"/>
      <c r="N60" s="135"/>
      <c r="O60" s="135"/>
      <c r="P60" s="167"/>
      <c r="Q60" s="168"/>
      <c r="R60" s="168"/>
      <c r="S60" s="146" t="s">
        <v>500</v>
      </c>
      <c r="T60" s="122"/>
      <c r="U60" s="122"/>
      <c r="V60" s="122"/>
      <c r="W60" s="143">
        <f t="shared" si="0"/>
        <v>573.84</v>
      </c>
      <c r="X60" s="144"/>
      <c r="Y60" s="144"/>
      <c r="Z60" s="10"/>
      <c r="AA60" s="11" t="s">
        <v>501</v>
      </c>
      <c r="AB60" s="11"/>
      <c r="AC60" s="11"/>
      <c r="AD60" s="11"/>
      <c r="AE60" s="10"/>
      <c r="AF60" s="145">
        <f>J60*$O$39</f>
        <v>6840</v>
      </c>
      <c r="AG60" s="141"/>
      <c r="AH60" s="141"/>
      <c r="AI60" s="8"/>
    </row>
    <row r="61" spans="2:36" ht="15.75" customHeight="1" x14ac:dyDescent="0.3">
      <c r="B61" s="142" t="s">
        <v>502</v>
      </c>
      <c r="C61" s="122"/>
      <c r="D61" s="122"/>
      <c r="E61" s="142" t="s">
        <v>492</v>
      </c>
      <c r="F61" s="122"/>
      <c r="G61" s="122"/>
      <c r="H61" s="122"/>
      <c r="I61" s="122"/>
      <c r="J61" s="143"/>
      <c r="K61" s="144"/>
      <c r="L61" s="10"/>
      <c r="M61" s="134"/>
      <c r="N61" s="135"/>
      <c r="O61" s="135"/>
      <c r="P61" s="167"/>
      <c r="Q61" s="168"/>
      <c r="R61" s="168"/>
      <c r="S61" s="146" t="s">
        <v>504</v>
      </c>
      <c r="T61" s="122"/>
      <c r="U61" s="122"/>
      <c r="V61" s="122"/>
      <c r="W61" s="143">
        <f t="shared" si="0"/>
        <v>0</v>
      </c>
      <c r="X61" s="144"/>
      <c r="Y61" s="144"/>
      <c r="Z61" s="10"/>
      <c r="AA61" s="11" t="s">
        <v>505</v>
      </c>
      <c r="AB61" s="11"/>
      <c r="AC61" s="11"/>
      <c r="AD61" s="11"/>
      <c r="AE61" s="10"/>
      <c r="AF61" s="145">
        <f>J61*$O$39</f>
        <v>0</v>
      </c>
      <c r="AG61" s="141"/>
      <c r="AH61" s="141"/>
      <c r="AI61" s="8"/>
    </row>
    <row r="62" spans="2:36" s="77" customFormat="1" ht="15.75" customHeight="1" x14ac:dyDescent="0.3">
      <c r="B62" s="134" t="s">
        <v>506</v>
      </c>
      <c r="C62" s="135"/>
      <c r="D62" s="135"/>
      <c r="E62" s="135"/>
      <c r="F62" s="135"/>
      <c r="G62" s="135"/>
      <c r="H62" s="135"/>
      <c r="I62" s="147">
        <f>IFERROR(INDEX(INVERSOR!H:H,MATCH(DADOS!G52&amp;DADOS!J54&amp;H53,INVERSOR!K:K,0)),"NÃO ENCONTRADO")</f>
        <v>800</v>
      </c>
      <c r="J62" s="148"/>
      <c r="K62" s="148"/>
      <c r="L62" s="148"/>
      <c r="M62" s="79"/>
      <c r="N62" s="134" t="s">
        <v>507</v>
      </c>
      <c r="O62" s="135"/>
      <c r="P62" s="135"/>
      <c r="Q62" s="135"/>
      <c r="R62" s="147" t="str">
        <f>IFERROR(INDEX(INVERSOR!I:I,MATCH(DADOS!G52&amp;DADOS!J54&amp;H53,INVERSOR!K:K,0)),"NÃO ENCONTRADO")</f>
        <v>60 / 48</v>
      </c>
      <c r="S62" s="148"/>
      <c r="T62" s="148"/>
      <c r="U62" s="148"/>
      <c r="V62" s="148"/>
      <c r="W62" s="148"/>
      <c r="X62" s="148"/>
      <c r="Y62" s="75"/>
      <c r="Z62" s="78" t="s">
        <v>508</v>
      </c>
      <c r="AA62" s="78"/>
      <c r="AB62" s="78"/>
      <c r="AC62" s="75"/>
      <c r="AD62" s="79"/>
      <c r="AE62" s="147">
        <f>IFERROR(INDEX(INVERSOR!J:J,MATCH(DADOS!G52&amp;DADOS!J54&amp;H53,INVERSOR!K:K,0)),"NÃO ENCONTRADO")</f>
        <v>43.3</v>
      </c>
      <c r="AF62" s="148"/>
      <c r="AG62" s="148"/>
      <c r="AH62" s="148"/>
      <c r="AJ62" s="77">
        <f>AE62*1.2</f>
        <v>51.959999999999994</v>
      </c>
    </row>
    <row r="63" spans="2:36" s="77" customFormat="1" ht="15.75" customHeight="1" x14ac:dyDescent="0.3">
      <c r="B63" s="134" t="s">
        <v>509</v>
      </c>
      <c r="C63" s="135"/>
      <c r="D63" s="135"/>
      <c r="E63" s="135"/>
      <c r="F63" s="135"/>
      <c r="G63" s="135"/>
      <c r="H63" s="136">
        <v>16</v>
      </c>
      <c r="I63" s="137"/>
      <c r="J63" s="79"/>
      <c r="K63" s="80" t="s">
        <v>510</v>
      </c>
      <c r="O63" s="79"/>
      <c r="P63" s="138">
        <v>16</v>
      </c>
      <c r="Q63" s="138"/>
      <c r="S63" s="80" t="s">
        <v>511</v>
      </c>
      <c r="W63" s="139" t="s">
        <v>553</v>
      </c>
      <c r="X63" s="139"/>
      <c r="Y63" s="139"/>
      <c r="Z63" s="139"/>
    </row>
    <row r="64" spans="2:36" ht="15.75" customHeight="1" x14ac:dyDescent="0.3">
      <c r="B64" s="5" t="s">
        <v>512</v>
      </c>
      <c r="C64" s="5"/>
      <c r="D64" s="5"/>
      <c r="E64" s="5"/>
      <c r="F64" s="5"/>
      <c r="G64" s="194" t="s">
        <v>530</v>
      </c>
      <c r="H64" s="141"/>
      <c r="I64" s="141"/>
      <c r="J64" s="141"/>
      <c r="K64" s="141"/>
      <c r="L64" s="141"/>
      <c r="M64" s="141"/>
      <c r="N64" s="141"/>
      <c r="O64" s="141"/>
      <c r="P64" s="141"/>
      <c r="Q64" s="141"/>
      <c r="R64" s="141"/>
      <c r="S64" s="141"/>
      <c r="T64" s="141"/>
      <c r="U64" s="141"/>
      <c r="V64" s="141"/>
      <c r="W64" s="141"/>
      <c r="X64" s="141"/>
      <c r="Y64" s="141"/>
      <c r="Z64" s="141"/>
      <c r="AA64" s="141"/>
      <c r="AB64" s="141"/>
      <c r="AC64" s="141"/>
      <c r="AD64" s="141"/>
      <c r="AE64" s="141"/>
      <c r="AF64" s="141"/>
      <c r="AG64" s="141"/>
      <c r="AH64" s="141"/>
    </row>
    <row r="65" spans="2:35" ht="15.75" customHeight="1" x14ac:dyDescent="0.3">
      <c r="B65" s="89" t="s">
        <v>435</v>
      </c>
      <c r="C65" s="5"/>
      <c r="D65" s="5"/>
      <c r="E65" s="5"/>
      <c r="F65" s="5"/>
      <c r="G65" s="78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</row>
    <row r="66" spans="2:35" ht="15.75" hidden="1" customHeight="1" outlineLevel="1" x14ac:dyDescent="0.3">
      <c r="B66" s="5" t="s">
        <v>432</v>
      </c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</row>
    <row r="67" spans="2:35" s="77" customFormat="1" ht="15.75" hidden="1" customHeight="1" outlineLevel="1" x14ac:dyDescent="0.3">
      <c r="B67" s="142" t="s">
        <v>475</v>
      </c>
      <c r="C67" s="122"/>
      <c r="D67" s="122"/>
      <c r="E67" s="122"/>
      <c r="F67" s="122"/>
      <c r="G67" s="154"/>
      <c r="H67" s="148"/>
      <c r="I67" s="148"/>
      <c r="J67" s="148"/>
      <c r="K67" s="148"/>
      <c r="L67" s="148"/>
      <c r="M67" s="148"/>
      <c r="N67" s="148"/>
      <c r="O67" s="148"/>
      <c r="P67" s="148"/>
      <c r="Q67" s="79"/>
      <c r="R67" s="78" t="s">
        <v>477</v>
      </c>
      <c r="S67" s="78"/>
      <c r="T67" s="78"/>
      <c r="U67" s="78"/>
      <c r="V67" s="78"/>
      <c r="W67" s="78"/>
      <c r="X67" s="139"/>
      <c r="Y67" s="139"/>
      <c r="Z67" s="139"/>
      <c r="AA67" s="139"/>
    </row>
    <row r="68" spans="2:35" s="77" customFormat="1" ht="15.75" hidden="1" customHeight="1" outlineLevel="1" x14ac:dyDescent="0.3">
      <c r="B68" s="78" t="s">
        <v>476</v>
      </c>
      <c r="C68" s="78"/>
      <c r="D68" s="78"/>
      <c r="E68" s="78"/>
      <c r="F68" s="78"/>
      <c r="G68" s="78"/>
      <c r="H68" s="156"/>
      <c r="I68" s="156"/>
      <c r="J68" s="156"/>
      <c r="K68" s="156"/>
      <c r="L68" s="157" t="str">
        <f>IF(AND(X67="Monofásico",H68=220,$AD$30="127/220",$Q$31="Monopolar"),"USAR TRAFO MONOFÁSICO 127/220, DISJUNTOR NO PRIMARIO E SECUNDÁRIO. F+N+T",IF(AND(X67="Monofásico",H68=220,$AD$30="127/220",OR($Q$31="Bipolar",$Q$31="Tripolar")),"F+F+T",IF(AND(X67="Monofásico",H68=220,$AD$30="220/380",OR($Q$31="Monopolar",$Q$31="Bipolar",$Q$31="Tripolar")),"F+N+T",IF(AND(X67="Monofásico",OR(H68="127/220",H68="220/380")),"INVERSOR MONOFÁSICO DEVE UTILIZAR TENSÃO DE CONEXÃO 220",IF(AND(X67="Trifásico",H68=220),"INVERSOR TRIFÁSICO DEVE TER TENSÃO DE CONEXÃO DE 127/220 OU 220/380",IF(AND(X67="Trifásico",OR($Q$31="Monopolar",$Q$31="Bipolar")),"INVERSOR TRIFÁSICO. CONFERIR PADRÃO E DISJUNTOR",IF(AND(X67="Trifásico",H68="127/220",$AD$30="127/220",$Q$31="Tripolar"),"F+F+F+N+T",IF(AND(X67="Trifásico",H68="127/220",$AD$30="220/380",$Q$31="Tripolar"),"USAR TRAFO TRIFÁSICO 380/220, DISJUNTOR NO PRIMARIO E SECUNDÁRIO. F+F+F+N+T",IF(AND(X67="Trifásico",H68="220/380",$AD$30="220/380",$Q$31="Tripolar"),"F+F+F+N",IF(AND(X67="Trifásico",H68="220/380",$AD$30="127/220",$Q$31="Tripolar"),"USAR TRAFO TRIFÁSICO 220/380, DISJUNTOR NO PRIMARIO E SECUNDÁRIO. F+F+F+N+T",""))))))))))</f>
        <v/>
      </c>
      <c r="M68" s="157"/>
      <c r="N68" s="157"/>
      <c r="O68" s="157"/>
      <c r="P68" s="157"/>
      <c r="Q68" s="157"/>
      <c r="R68" s="157"/>
      <c r="S68" s="157"/>
      <c r="T68" s="157"/>
      <c r="U68" s="157"/>
      <c r="V68" s="157"/>
      <c r="W68" s="157"/>
      <c r="X68" s="157"/>
      <c r="Y68" s="157"/>
      <c r="Z68" s="157"/>
      <c r="AA68" s="157"/>
      <c r="AB68" s="157"/>
      <c r="AC68" s="157"/>
      <c r="AD68" s="157"/>
      <c r="AE68" s="157"/>
      <c r="AF68" s="157"/>
      <c r="AG68" s="157"/>
      <c r="AH68" s="157"/>
    </row>
    <row r="69" spans="2:35" s="77" customFormat="1" ht="15.75" hidden="1" customHeight="1" outlineLevel="1" x14ac:dyDescent="0.3">
      <c r="B69" s="134" t="s">
        <v>478</v>
      </c>
      <c r="C69" s="134"/>
      <c r="D69" s="134"/>
      <c r="E69" s="134"/>
      <c r="F69" s="134"/>
      <c r="G69" s="134"/>
      <c r="H69" s="134"/>
      <c r="I69" s="134"/>
      <c r="J69" s="158"/>
      <c r="K69" s="158"/>
      <c r="L69" s="76"/>
      <c r="M69" s="78" t="s">
        <v>479</v>
      </c>
      <c r="N69" s="78"/>
      <c r="O69" s="78"/>
      <c r="P69" s="78"/>
      <c r="Q69" s="78"/>
      <c r="R69" s="78"/>
      <c r="S69" s="78"/>
      <c r="T69" s="78"/>
      <c r="U69" s="159"/>
      <c r="V69" s="159"/>
      <c r="W69" s="95"/>
      <c r="X69" s="78" t="s">
        <v>480</v>
      </c>
      <c r="Y69" s="78"/>
      <c r="Z69" s="78"/>
      <c r="AA69" s="75"/>
      <c r="AB69" s="79"/>
      <c r="AC69" s="75"/>
      <c r="AD69" s="76"/>
      <c r="AE69" s="139">
        <f>U69*J69</f>
        <v>0</v>
      </c>
      <c r="AF69" s="139"/>
      <c r="AG69" s="139"/>
      <c r="AH69" s="139"/>
    </row>
    <row r="70" spans="2:35" s="77" customFormat="1" ht="15.75" hidden="1" customHeight="1" outlineLevel="1" x14ac:dyDescent="0.3">
      <c r="B70" s="134" t="s">
        <v>481</v>
      </c>
      <c r="C70" s="135"/>
      <c r="D70" s="135"/>
      <c r="E70" s="135"/>
      <c r="F70" s="147" t="str">
        <f>IFERROR(INDEX(INVERSOR!E:E,MATCH(DADOS!G67&amp;DADOS!J69&amp;H68,INVERSOR!K:K,0)),"NÃO ENCONTRADO")</f>
        <v>NÃO ENCONTRADO</v>
      </c>
      <c r="G70" s="148"/>
      <c r="H70" s="148"/>
      <c r="I70" s="148"/>
      <c r="J70" s="148"/>
      <c r="K70" s="148"/>
      <c r="L70" s="148"/>
      <c r="M70" s="148"/>
      <c r="N70" s="148"/>
      <c r="O70" s="148"/>
      <c r="P70" s="148"/>
      <c r="Q70" s="148"/>
      <c r="R70" s="148"/>
      <c r="V70" s="75"/>
      <c r="W70" s="107"/>
      <c r="X70" s="107"/>
      <c r="Y70" s="107"/>
      <c r="Z70" s="107"/>
      <c r="AA70" s="107"/>
      <c r="AB70" s="107"/>
      <c r="AC70" s="107"/>
      <c r="AD70" s="107"/>
      <c r="AE70" s="107"/>
      <c r="AF70" s="107"/>
      <c r="AG70" s="107"/>
      <c r="AH70" s="107"/>
      <c r="AI70" s="109"/>
    </row>
    <row r="71" spans="2:35" s="77" customFormat="1" ht="15.75" hidden="1" customHeight="1" outlineLevel="1" x14ac:dyDescent="0.3">
      <c r="B71" s="11" t="s">
        <v>482</v>
      </c>
      <c r="C71" s="11"/>
      <c r="D71" s="10"/>
      <c r="E71" s="149" t="str">
        <f>IFERROR(INDEX(INVERSOR!F:F,MATCH(DADOS!G67&amp;DADOS!J69&amp;H68,INVERSOR!K:K,0)),"NÃO ENCONTRADO")</f>
        <v>NÃO ENCONTRADO</v>
      </c>
      <c r="F71" s="150"/>
      <c r="G71" s="150"/>
      <c r="H71" s="150"/>
      <c r="I71" s="150"/>
      <c r="J71" s="150"/>
      <c r="K71" s="150"/>
      <c r="L71" s="150"/>
      <c r="M71" s="150"/>
      <c r="N71" s="150"/>
      <c r="O71" s="150"/>
      <c r="P71" s="137"/>
      <c r="Q71" s="10"/>
      <c r="R71" s="142" t="s">
        <v>483</v>
      </c>
      <c r="S71" s="122"/>
      <c r="T71" s="122"/>
      <c r="U71" s="122"/>
      <c r="V71" s="122"/>
      <c r="W71" s="151" t="str">
        <f>IFERROR(INDEX(INVERSOR!G:G,MATCH(DADOS!G67&amp;DADOS!J69&amp;H68,INVERSOR!K:K,0)),"NÃO ENCONTRADO")</f>
        <v>NÃO ENCONTRADO</v>
      </c>
      <c r="X71" s="152"/>
      <c r="Y71" s="152"/>
      <c r="Z71" s="152"/>
      <c r="AA71" s="152"/>
      <c r="AB71" s="152"/>
      <c r="AC71" s="152"/>
      <c r="AD71" s="152"/>
      <c r="AE71" s="152"/>
      <c r="AF71" s="152"/>
      <c r="AG71" s="152"/>
      <c r="AH71" s="152"/>
      <c r="AI71" s="109"/>
    </row>
    <row r="72" spans="2:35" s="77" customFormat="1" ht="15.75" hidden="1" customHeight="1" outlineLevel="1" x14ac:dyDescent="0.3">
      <c r="B72" s="142" t="s">
        <v>484</v>
      </c>
      <c r="C72" s="122"/>
      <c r="D72" s="122"/>
      <c r="E72" s="122"/>
      <c r="F72" s="122"/>
      <c r="G72" s="122"/>
      <c r="H72" s="122"/>
      <c r="I72" s="143"/>
      <c r="J72" s="144"/>
      <c r="K72" s="144"/>
      <c r="L72" s="144"/>
      <c r="M72" s="144"/>
      <c r="N72" s="144"/>
      <c r="O72" s="144"/>
      <c r="P72" s="144"/>
      <c r="Q72" s="10"/>
      <c r="R72" s="11" t="s">
        <v>485</v>
      </c>
      <c r="S72"/>
      <c r="T72"/>
      <c r="U72"/>
      <c r="V72"/>
      <c r="W72" s="79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  <c r="AI72" s="109"/>
    </row>
    <row r="73" spans="2:35" s="77" customFormat="1" ht="15.75" hidden="1" customHeight="1" outlineLevel="1" x14ac:dyDescent="0.3">
      <c r="B73" s="142" t="s">
        <v>486</v>
      </c>
      <c r="C73" s="122"/>
      <c r="D73" s="122"/>
      <c r="E73" s="142" t="s">
        <v>487</v>
      </c>
      <c r="F73" s="122"/>
      <c r="G73" s="122"/>
      <c r="H73" s="122"/>
      <c r="I73" s="122"/>
      <c r="J73" s="145"/>
      <c r="K73" s="141"/>
      <c r="L73" s="10"/>
      <c r="M73" s="142" t="s">
        <v>488</v>
      </c>
      <c r="N73" s="122"/>
      <c r="O73" s="122"/>
      <c r="P73" s="145">
        <f t="shared" ref="P73:P76" si="1">J73*$E$40</f>
        <v>0</v>
      </c>
      <c r="Q73" s="141"/>
      <c r="R73" s="141"/>
      <c r="S73" s="146" t="s">
        <v>489</v>
      </c>
      <c r="T73" s="122"/>
      <c r="U73" s="122"/>
      <c r="V73" s="122"/>
      <c r="W73" s="136">
        <f t="shared" ref="W73:W76" si="2">J73*$U$40</f>
        <v>0</v>
      </c>
      <c r="X73" s="144"/>
      <c r="Y73" s="144"/>
      <c r="Z73" s="10"/>
      <c r="AA73" s="11" t="s">
        <v>490</v>
      </c>
      <c r="AB73" s="11"/>
      <c r="AC73" s="11"/>
      <c r="AD73" s="11"/>
      <c r="AE73" s="10"/>
      <c r="AF73" s="145">
        <f>J73*$O$39</f>
        <v>0</v>
      </c>
      <c r="AG73" s="141"/>
      <c r="AH73" s="141"/>
      <c r="AI73" s="109"/>
    </row>
    <row r="74" spans="2:35" s="77" customFormat="1" ht="15.75" hidden="1" customHeight="1" outlineLevel="1" x14ac:dyDescent="0.3">
      <c r="B74" s="142" t="s">
        <v>491</v>
      </c>
      <c r="C74" s="122"/>
      <c r="D74" s="122"/>
      <c r="E74" s="142" t="s">
        <v>493</v>
      </c>
      <c r="F74" s="122"/>
      <c r="G74" s="122"/>
      <c r="H74" s="122"/>
      <c r="I74" s="122"/>
      <c r="J74" s="143"/>
      <c r="K74" s="144"/>
      <c r="L74" s="10"/>
      <c r="M74" s="142" t="s">
        <v>494</v>
      </c>
      <c r="N74" s="122"/>
      <c r="O74" s="122"/>
      <c r="P74" s="145">
        <f t="shared" si="1"/>
        <v>0</v>
      </c>
      <c r="Q74" s="141"/>
      <c r="R74" s="141"/>
      <c r="S74" s="146" t="s">
        <v>495</v>
      </c>
      <c r="T74" s="122"/>
      <c r="U74" s="122"/>
      <c r="V74" s="122"/>
      <c r="W74" s="143">
        <f t="shared" si="2"/>
        <v>0</v>
      </c>
      <c r="X74" s="144"/>
      <c r="Y74" s="144"/>
      <c r="Z74" s="10"/>
      <c r="AA74" s="11" t="s">
        <v>496</v>
      </c>
      <c r="AB74" s="11"/>
      <c r="AC74" s="11"/>
      <c r="AD74" s="11"/>
      <c r="AE74" s="10"/>
      <c r="AF74" s="145">
        <f>J74*$O$39</f>
        <v>0</v>
      </c>
      <c r="AG74" s="141"/>
      <c r="AH74" s="141"/>
    </row>
    <row r="75" spans="2:35" s="77" customFormat="1" ht="15.75" hidden="1" customHeight="1" outlineLevel="1" x14ac:dyDescent="0.3">
      <c r="B75" s="5" t="s">
        <v>497</v>
      </c>
      <c r="C75" s="5"/>
      <c r="D75" s="13"/>
      <c r="E75" s="142" t="s">
        <v>498</v>
      </c>
      <c r="F75" s="122"/>
      <c r="G75" s="122"/>
      <c r="H75" s="122"/>
      <c r="I75" s="122"/>
      <c r="J75" s="143"/>
      <c r="K75" s="144"/>
      <c r="L75" s="10"/>
      <c r="M75" s="142" t="s">
        <v>499</v>
      </c>
      <c r="N75" s="122"/>
      <c r="O75" s="122"/>
      <c r="P75" s="145">
        <f t="shared" si="1"/>
        <v>0</v>
      </c>
      <c r="Q75" s="141"/>
      <c r="R75" s="141"/>
      <c r="S75" s="146" t="s">
        <v>500</v>
      </c>
      <c r="T75" s="122"/>
      <c r="U75" s="122"/>
      <c r="V75" s="122"/>
      <c r="W75" s="143">
        <f t="shared" si="2"/>
        <v>0</v>
      </c>
      <c r="X75" s="144"/>
      <c r="Y75" s="144"/>
      <c r="Z75" s="10"/>
      <c r="AA75" s="11" t="s">
        <v>501</v>
      </c>
      <c r="AB75" s="11"/>
      <c r="AC75" s="11"/>
      <c r="AD75" s="11"/>
      <c r="AE75" s="10"/>
      <c r="AF75" s="145">
        <f>J75*$O$39</f>
        <v>0</v>
      </c>
      <c r="AG75" s="141"/>
      <c r="AH75" s="141"/>
    </row>
    <row r="76" spans="2:35" s="77" customFormat="1" ht="15.75" hidden="1" customHeight="1" outlineLevel="1" x14ac:dyDescent="0.3">
      <c r="B76" s="142" t="s">
        <v>502</v>
      </c>
      <c r="C76" s="122"/>
      <c r="D76" s="122"/>
      <c r="E76" s="142" t="s">
        <v>492</v>
      </c>
      <c r="F76" s="122"/>
      <c r="G76" s="122"/>
      <c r="H76" s="122"/>
      <c r="I76" s="122"/>
      <c r="J76" s="143"/>
      <c r="K76" s="144"/>
      <c r="L76" s="10"/>
      <c r="M76" s="142" t="s">
        <v>503</v>
      </c>
      <c r="N76" s="122"/>
      <c r="O76" s="122"/>
      <c r="P76" s="145">
        <f t="shared" si="1"/>
        <v>0</v>
      </c>
      <c r="Q76" s="141"/>
      <c r="R76" s="141"/>
      <c r="S76" s="146" t="s">
        <v>504</v>
      </c>
      <c r="T76" s="122"/>
      <c r="U76" s="122"/>
      <c r="V76" s="122"/>
      <c r="W76" s="143">
        <f t="shared" si="2"/>
        <v>0</v>
      </c>
      <c r="X76" s="144"/>
      <c r="Y76" s="144"/>
      <c r="Z76" s="10"/>
      <c r="AA76" s="11" t="s">
        <v>505</v>
      </c>
      <c r="AB76" s="11"/>
      <c r="AC76" s="11"/>
      <c r="AD76" s="11"/>
      <c r="AE76" s="10"/>
      <c r="AF76" s="145">
        <f>J76*$O$39</f>
        <v>0</v>
      </c>
      <c r="AG76" s="141"/>
      <c r="AH76" s="141"/>
    </row>
    <row r="77" spans="2:35" s="77" customFormat="1" ht="15.75" hidden="1" customHeight="1" outlineLevel="1" x14ac:dyDescent="0.3">
      <c r="B77" s="134" t="s">
        <v>506</v>
      </c>
      <c r="C77" s="135"/>
      <c r="D77" s="135"/>
      <c r="E77" s="135"/>
      <c r="F77" s="135"/>
      <c r="G77" s="135"/>
      <c r="H77" s="135"/>
      <c r="I77" s="147" t="str">
        <f>IFERROR(INDEX(INVERSOR!H:H,MATCH(DADOS!G67&amp;DADOS!J69&amp;H68,INVERSOR!K:K,0)),"NÃO ENCONTRADO")</f>
        <v>NÃO ENCONTRADO</v>
      </c>
      <c r="J77" s="148"/>
      <c r="K77" s="148"/>
      <c r="L77" s="148"/>
      <c r="M77" s="79"/>
      <c r="N77" s="134" t="s">
        <v>507</v>
      </c>
      <c r="O77" s="135"/>
      <c r="P77" s="135"/>
      <c r="Q77" s="135"/>
      <c r="R77" s="147" t="str">
        <f>IFERROR(INDEX(INVERSOR!I:I,MATCH(DADOS!G67&amp;DADOS!J69&amp;H68,INVERSOR!K:K,0)),"NÃO ENCONTRADO")</f>
        <v>NÃO ENCONTRADO</v>
      </c>
      <c r="S77" s="148"/>
      <c r="T77" s="148"/>
      <c r="U77" s="148"/>
      <c r="V77" s="148"/>
      <c r="W77" s="148"/>
      <c r="X77" s="148"/>
      <c r="Y77" s="75"/>
      <c r="Z77" s="78" t="s">
        <v>508</v>
      </c>
      <c r="AA77" s="78"/>
      <c r="AB77" s="78"/>
      <c r="AC77" s="75"/>
      <c r="AD77" s="79"/>
      <c r="AE77" s="147" t="str">
        <f>IFERROR(INDEX(INVERSOR!J:J,MATCH(DADOS!G67&amp;DADOS!J69&amp;H68,INVERSOR!K:K,0)),"NÃO ENCONTRADO")</f>
        <v>NÃO ENCONTRADO</v>
      </c>
      <c r="AF77" s="148"/>
      <c r="AG77" s="148"/>
      <c r="AH77" s="148"/>
    </row>
    <row r="78" spans="2:35" s="77" customFormat="1" ht="15.75" hidden="1" customHeight="1" outlineLevel="1" x14ac:dyDescent="0.3">
      <c r="B78" s="134" t="s">
        <v>509</v>
      </c>
      <c r="C78" s="135"/>
      <c r="D78" s="135"/>
      <c r="E78" s="135"/>
      <c r="F78" s="135"/>
      <c r="G78" s="135"/>
      <c r="H78" s="136"/>
      <c r="I78" s="137"/>
      <c r="J78" s="79"/>
      <c r="K78" s="80" t="s">
        <v>510</v>
      </c>
      <c r="O78" s="79"/>
      <c r="P78" s="138"/>
      <c r="Q78" s="138"/>
      <c r="S78" s="80" t="s">
        <v>511</v>
      </c>
      <c r="W78" s="139"/>
      <c r="X78" s="139"/>
      <c r="Y78" s="139"/>
      <c r="Z78" s="139"/>
    </row>
    <row r="79" spans="2:35" s="77" customFormat="1" ht="15.75" hidden="1" customHeight="1" outlineLevel="1" x14ac:dyDescent="0.3">
      <c r="B79" s="5" t="s">
        <v>512</v>
      </c>
      <c r="C79" s="5"/>
      <c r="D79" s="5"/>
      <c r="E79" s="5"/>
      <c r="F79" s="5"/>
      <c r="G79" s="140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  <c r="AA79" s="141"/>
      <c r="AB79" s="141"/>
      <c r="AC79" s="141"/>
      <c r="AD79" s="141"/>
      <c r="AE79" s="141"/>
      <c r="AF79" s="141"/>
      <c r="AG79" s="141"/>
      <c r="AH79" s="141"/>
    </row>
    <row r="80" spans="2:35" s="77" customFormat="1" ht="15.75" customHeight="1" collapsed="1" x14ac:dyDescent="0.3">
      <c r="B80" s="89" t="s">
        <v>435</v>
      </c>
      <c r="C80" s="5"/>
      <c r="D80" s="5"/>
      <c r="E80" s="5"/>
      <c r="F80" s="5"/>
      <c r="G80" s="78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</row>
    <row r="81" spans="2:34" ht="15.75" customHeight="1" x14ac:dyDescent="0.3">
      <c r="B81" s="5" t="s">
        <v>514</v>
      </c>
      <c r="C81" s="5"/>
      <c r="D81" s="5"/>
      <c r="E81" s="5"/>
      <c r="F81" s="5"/>
      <c r="G81" s="78"/>
      <c r="H81" s="76"/>
      <c r="I81" s="76"/>
      <c r="J81" s="76"/>
      <c r="K81" s="76"/>
      <c r="M81" s="159">
        <f>AE69+AE54</f>
        <v>15</v>
      </c>
      <c r="N81" s="159"/>
      <c r="O81" s="159"/>
      <c r="P81" s="159"/>
      <c r="Q81" s="76"/>
      <c r="R81" s="76"/>
      <c r="T81" s="5" t="s">
        <v>515</v>
      </c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159">
        <f>U54+U69</f>
        <v>1</v>
      </c>
      <c r="AF81" s="159"/>
      <c r="AG81" s="159"/>
      <c r="AH81" s="159"/>
    </row>
    <row r="82" spans="2:34" ht="15.75" customHeight="1" x14ac:dyDescent="0.3">
      <c r="B82" s="5" t="s">
        <v>516</v>
      </c>
      <c r="C82" s="5"/>
      <c r="D82" s="5"/>
      <c r="E82" s="78"/>
      <c r="F82" s="78"/>
      <c r="G82" s="78"/>
      <c r="H82" s="77"/>
      <c r="I82" s="77"/>
      <c r="J82" s="76"/>
      <c r="K82" s="5"/>
      <c r="L82" s="76"/>
      <c r="M82" s="195">
        <f>AD39+AD45</f>
        <v>19.38</v>
      </c>
      <c r="N82" s="195"/>
      <c r="O82" s="195"/>
      <c r="P82" s="195"/>
      <c r="Q82" s="76"/>
      <c r="R82" s="76"/>
      <c r="S82" s="76"/>
      <c r="T82" s="5" t="s">
        <v>517</v>
      </c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158">
        <f>G39+G45</f>
        <v>34</v>
      </c>
      <c r="AF82" s="158"/>
      <c r="AG82" s="158"/>
      <c r="AH82" s="158"/>
    </row>
    <row r="83" spans="2:34" ht="15.75" customHeight="1" x14ac:dyDescent="0.3">
      <c r="B83" s="5" t="s">
        <v>519</v>
      </c>
      <c r="C83" s="5"/>
      <c r="D83" s="5"/>
      <c r="E83" s="78"/>
      <c r="F83" s="78"/>
      <c r="G83" s="78"/>
      <c r="H83" s="94"/>
      <c r="I83" s="77"/>
      <c r="J83" s="77"/>
      <c r="K83" s="198">
        <f>MIN(M81,M82)</f>
        <v>15</v>
      </c>
      <c r="L83" s="198"/>
      <c r="M83" s="198"/>
      <c r="N83" s="198"/>
      <c r="O83" s="198"/>
      <c r="P83" s="198"/>
      <c r="Q83" s="76"/>
      <c r="R83" s="76"/>
      <c r="S83" s="76"/>
      <c r="T83" s="5" t="s">
        <v>518</v>
      </c>
      <c r="U83" s="95"/>
      <c r="V83" s="95"/>
      <c r="X83" s="5"/>
      <c r="Y83" s="76"/>
      <c r="Z83" s="76"/>
      <c r="AA83" s="76"/>
      <c r="AB83" s="76"/>
      <c r="AC83" s="197">
        <f>AD47+AD41</f>
        <v>87.830568</v>
      </c>
      <c r="AD83" s="159"/>
      <c r="AE83" s="159"/>
      <c r="AF83" s="159"/>
      <c r="AG83" s="159"/>
      <c r="AH83" s="159"/>
    </row>
    <row r="84" spans="2:34" s="77" customFormat="1" ht="15.75" customHeight="1" x14ac:dyDescent="0.3">
      <c r="B84" s="78"/>
      <c r="C84" s="78"/>
      <c r="D84" s="78"/>
      <c r="E84" s="78"/>
      <c r="F84" s="78"/>
      <c r="G84" s="78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</row>
    <row r="85" spans="2:34" ht="15.75" customHeight="1" x14ac:dyDescent="0.3">
      <c r="B85" s="118" t="s">
        <v>438</v>
      </c>
      <c r="C85" s="119"/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19"/>
      <c r="AD85" s="119"/>
      <c r="AE85" s="119"/>
      <c r="AF85" s="119"/>
      <c r="AG85" s="119"/>
      <c r="AH85" s="120"/>
    </row>
    <row r="86" spans="2:34" ht="15.75" customHeight="1" x14ac:dyDescent="0.3">
      <c r="B86" s="196" t="s">
        <v>520</v>
      </c>
      <c r="C86" s="196"/>
      <c r="D86" s="196"/>
      <c r="E86" s="196"/>
      <c r="F86" s="196"/>
      <c r="G86" s="196"/>
      <c r="H86" s="196"/>
      <c r="I86" s="196"/>
      <c r="J86" s="196"/>
      <c r="K86" s="196"/>
      <c r="L86" s="196"/>
      <c r="M86" s="196"/>
      <c r="N86" s="196"/>
      <c r="O86" s="196"/>
      <c r="P86" s="196"/>
      <c r="Q86" s="196"/>
      <c r="R86" s="196"/>
      <c r="S86" s="196"/>
      <c r="T86" s="196"/>
      <c r="U86" s="196"/>
      <c r="V86" s="196"/>
      <c r="W86" s="196"/>
      <c r="X86" s="196"/>
      <c r="Y86" s="196"/>
      <c r="Z86" s="196"/>
      <c r="AA86" s="196"/>
      <c r="AB86" s="196"/>
      <c r="AC86" s="196"/>
      <c r="AD86" s="196"/>
      <c r="AE86" s="196"/>
      <c r="AF86" s="196"/>
      <c r="AG86" s="196"/>
      <c r="AH86" s="196"/>
    </row>
    <row r="87" spans="2:34" ht="15.75" customHeight="1" x14ac:dyDescent="0.3">
      <c r="B87" s="196"/>
      <c r="C87" s="196"/>
      <c r="D87" s="196"/>
      <c r="E87" s="196"/>
      <c r="F87" s="196"/>
      <c r="G87" s="196"/>
      <c r="H87" s="196"/>
      <c r="I87" s="196"/>
      <c r="J87" s="196"/>
      <c r="K87" s="196"/>
      <c r="L87" s="196"/>
      <c r="M87" s="196"/>
      <c r="N87" s="196"/>
      <c r="O87" s="196"/>
      <c r="P87" s="196"/>
      <c r="Q87" s="196"/>
      <c r="R87" s="196"/>
      <c r="S87" s="196"/>
      <c r="T87" s="196"/>
      <c r="U87" s="196"/>
      <c r="V87" s="196"/>
      <c r="W87" s="196"/>
      <c r="X87" s="196"/>
      <c r="Y87" s="196"/>
      <c r="Z87" s="196"/>
      <c r="AA87" s="196"/>
      <c r="AB87" s="196"/>
      <c r="AC87" s="196"/>
      <c r="AD87" s="196"/>
      <c r="AE87" s="196"/>
      <c r="AF87" s="196"/>
      <c r="AG87" s="196"/>
      <c r="AH87" s="196"/>
    </row>
    <row r="88" spans="2:34" ht="15.75" customHeight="1" x14ac:dyDescent="0.3">
      <c r="B88" s="134" t="s">
        <v>521</v>
      </c>
      <c r="C88" s="135"/>
      <c r="D88" s="135"/>
      <c r="E88" s="135"/>
      <c r="F88" s="135"/>
      <c r="G88" s="135"/>
      <c r="H88" s="136">
        <v>16</v>
      </c>
      <c r="I88" s="137"/>
      <c r="J88" s="79"/>
      <c r="K88" s="134" t="s">
        <v>522</v>
      </c>
      <c r="L88" s="135"/>
      <c r="M88" s="135"/>
      <c r="N88" s="135"/>
      <c r="O88" s="133">
        <v>16</v>
      </c>
      <c r="P88" s="137"/>
      <c r="Q88" s="77"/>
      <c r="R88" s="134" t="s">
        <v>523</v>
      </c>
      <c r="S88" s="135"/>
      <c r="T88" s="135"/>
      <c r="U88" s="135"/>
      <c r="V88" s="139" t="s">
        <v>553</v>
      </c>
      <c r="W88" s="148"/>
      <c r="X88" s="148"/>
      <c r="Y88" s="148"/>
      <c r="Z88" s="97"/>
      <c r="AA88" s="97"/>
      <c r="AB88" s="97"/>
      <c r="AC88" s="97"/>
      <c r="AD88" s="97"/>
      <c r="AE88" s="97"/>
      <c r="AF88" s="97"/>
      <c r="AG88" s="97"/>
      <c r="AH88" s="97"/>
    </row>
    <row r="89" spans="2:34" ht="15.75" customHeight="1" x14ac:dyDescent="0.3">
      <c r="B89" s="87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</row>
    <row r="90" spans="2:34" ht="15.75" customHeight="1" x14ac:dyDescent="0.3">
      <c r="C90" s="5"/>
    </row>
    <row r="95" spans="2:34" ht="15.75" customHeight="1" x14ac:dyDescent="0.3"/>
    <row r="96" spans="2:34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</sheetData>
  <mergeCells count="275">
    <mergeCell ref="B86:AH87"/>
    <mergeCell ref="B88:G88"/>
    <mergeCell ref="H88:I88"/>
    <mergeCell ref="K88:N88"/>
    <mergeCell ref="O88:P88"/>
    <mergeCell ref="R88:U88"/>
    <mergeCell ref="V88:Y88"/>
    <mergeCell ref="AC83:AH83"/>
    <mergeCell ref="K83:P83"/>
    <mergeCell ref="M81:P81"/>
    <mergeCell ref="M82:P82"/>
    <mergeCell ref="B85:AH85"/>
    <mergeCell ref="AE82:AH82"/>
    <mergeCell ref="AE81:AH81"/>
    <mergeCell ref="B54:I54"/>
    <mergeCell ref="J54:K54"/>
    <mergeCell ref="U54:V54"/>
    <mergeCell ref="B63:G63"/>
    <mergeCell ref="H63:I63"/>
    <mergeCell ref="AE62:AH62"/>
    <mergeCell ref="AF61:AH61"/>
    <mergeCell ref="AF60:AH60"/>
    <mergeCell ref="M58:O58"/>
    <mergeCell ref="P58:R58"/>
    <mergeCell ref="S58:V58"/>
    <mergeCell ref="B62:H62"/>
    <mergeCell ref="I62:L62"/>
    <mergeCell ref="N62:Q62"/>
    <mergeCell ref="R62:X62"/>
    <mergeCell ref="AF58:AH58"/>
    <mergeCell ref="E56:P56"/>
    <mergeCell ref="R56:V56"/>
    <mergeCell ref="W56:AH56"/>
    <mergeCell ref="P63:Q63"/>
    <mergeCell ref="W63:Z63"/>
    <mergeCell ref="G64:AH64"/>
    <mergeCell ref="B40:D40"/>
    <mergeCell ref="E40:P40"/>
    <mergeCell ref="R40:T40"/>
    <mergeCell ref="U40:AH40"/>
    <mergeCell ref="W59:Y59"/>
    <mergeCell ref="AF59:AH59"/>
    <mergeCell ref="B58:D58"/>
    <mergeCell ref="E58:I58"/>
    <mergeCell ref="J58:K58"/>
    <mergeCell ref="B50:AH50"/>
    <mergeCell ref="B41:F41"/>
    <mergeCell ref="G52:P52"/>
    <mergeCell ref="B55:E55"/>
    <mergeCell ref="F55:R55"/>
    <mergeCell ref="G41:L41"/>
    <mergeCell ref="N41:S41"/>
    <mergeCell ref="T41:X41"/>
    <mergeCell ref="Z41:AC41"/>
    <mergeCell ref="AD41:AH41"/>
    <mergeCell ref="B46:D46"/>
    <mergeCell ref="G42:AH42"/>
    <mergeCell ref="B48:F48"/>
    <mergeCell ref="G48:AH48"/>
    <mergeCell ref="E46:P46"/>
    <mergeCell ref="R46:T46"/>
    <mergeCell ref="B42:F42"/>
    <mergeCell ref="Z47:AC47"/>
    <mergeCell ref="AD47:AH47"/>
    <mergeCell ref="B45:F45"/>
    <mergeCell ref="U46:AH46"/>
    <mergeCell ref="B47:F47"/>
    <mergeCell ref="G47:L47"/>
    <mergeCell ref="G45:H45"/>
    <mergeCell ref="O45:T45"/>
    <mergeCell ref="AD45:AH45"/>
    <mergeCell ref="N47:S47"/>
    <mergeCell ref="T47:X47"/>
    <mergeCell ref="B39:F39"/>
    <mergeCell ref="G32:L32"/>
    <mergeCell ref="G39:H39"/>
    <mergeCell ref="O39:T39"/>
    <mergeCell ref="AD39:AH39"/>
    <mergeCell ref="AD30:AH30"/>
    <mergeCell ref="G31:L31"/>
    <mergeCell ref="B31:F31"/>
    <mergeCell ref="AA25:AG25"/>
    <mergeCell ref="AA26:AG26"/>
    <mergeCell ref="S30:X30"/>
    <mergeCell ref="Q31:X31"/>
    <mergeCell ref="B29:AH29"/>
    <mergeCell ref="H30:L30"/>
    <mergeCell ref="Z30:AC30"/>
    <mergeCell ref="Z31:AC31"/>
    <mergeCell ref="AD31:AH31"/>
    <mergeCell ref="B33:H33"/>
    <mergeCell ref="I33:X33"/>
    <mergeCell ref="B34:H34"/>
    <mergeCell ref="I34:N34"/>
    <mergeCell ref="G35:AH35"/>
    <mergeCell ref="G38:P38"/>
    <mergeCell ref="V38:AH38"/>
    <mergeCell ref="B38:F38"/>
    <mergeCell ref="B32:F32"/>
    <mergeCell ref="B6:AH6"/>
    <mergeCell ref="B7:H7"/>
    <mergeCell ref="I7:P7"/>
    <mergeCell ref="R7:Y7"/>
    <mergeCell ref="Z7:AH7"/>
    <mergeCell ref="B8:F8"/>
    <mergeCell ref="B9:E9"/>
    <mergeCell ref="F9:N9"/>
    <mergeCell ref="AD8:AH8"/>
    <mergeCell ref="P9:R9"/>
    <mergeCell ref="S9:W9"/>
    <mergeCell ref="Y9:AD9"/>
    <mergeCell ref="AE9:AH9"/>
    <mergeCell ref="N32:Q32"/>
    <mergeCell ref="G27:M27"/>
    <mergeCell ref="G21:L21"/>
    <mergeCell ref="P12:S12"/>
    <mergeCell ref="U12:Z12"/>
    <mergeCell ref="P13:V13"/>
    <mergeCell ref="X13:Z13"/>
    <mergeCell ref="AA13:AH13"/>
    <mergeCell ref="F14:AH14"/>
    <mergeCell ref="P4:Y4"/>
    <mergeCell ref="AA4:AC4"/>
    <mergeCell ref="E1:AI1"/>
    <mergeCell ref="M2:Z2"/>
    <mergeCell ref="J3:L3"/>
    <mergeCell ref="M3:O3"/>
    <mergeCell ref="B4:E4"/>
    <mergeCell ref="M4:O4"/>
    <mergeCell ref="AD4:AH4"/>
    <mergeCell ref="F4:K4"/>
    <mergeCell ref="Z3:AF3"/>
    <mergeCell ref="T3:Y3"/>
    <mergeCell ref="S61:V61"/>
    <mergeCell ref="W61:Y61"/>
    <mergeCell ref="S60:V60"/>
    <mergeCell ref="W60:Y60"/>
    <mergeCell ref="E61:I61"/>
    <mergeCell ref="S59:V59"/>
    <mergeCell ref="W58:Y58"/>
    <mergeCell ref="B44:F44"/>
    <mergeCell ref="G44:P44"/>
    <mergeCell ref="V44:AH44"/>
    <mergeCell ref="X52:AA52"/>
    <mergeCell ref="L53:AH53"/>
    <mergeCell ref="AE54:AH54"/>
    <mergeCell ref="H53:K53"/>
    <mergeCell ref="X57:AH57"/>
    <mergeCell ref="B59:D59"/>
    <mergeCell ref="E59:I59"/>
    <mergeCell ref="J59:K59"/>
    <mergeCell ref="M59:O59"/>
    <mergeCell ref="P59:R59"/>
    <mergeCell ref="B61:D61"/>
    <mergeCell ref="J61:K61"/>
    <mergeCell ref="M61:O61"/>
    <mergeCell ref="P61:R61"/>
    <mergeCell ref="R32:X32"/>
    <mergeCell ref="B20:AH20"/>
    <mergeCell ref="Y16:AC16"/>
    <mergeCell ref="Y17:AC17"/>
    <mergeCell ref="P22:Q22"/>
    <mergeCell ref="P23:Q23"/>
    <mergeCell ref="P24:Q24"/>
    <mergeCell ref="E60:I60"/>
    <mergeCell ref="J60:K60"/>
    <mergeCell ref="M60:O60"/>
    <mergeCell ref="P60:R60"/>
    <mergeCell ref="B52:F52"/>
    <mergeCell ref="B57:H57"/>
    <mergeCell ref="I57:P57"/>
    <mergeCell ref="P27:Q27"/>
    <mergeCell ref="H22:N22"/>
    <mergeCell ref="H23:N23"/>
    <mergeCell ref="H25:N25"/>
    <mergeCell ref="H26:N26"/>
    <mergeCell ref="V25:Z25"/>
    <mergeCell ref="V26:Z26"/>
    <mergeCell ref="P25:Q25"/>
    <mergeCell ref="P26:Q26"/>
    <mergeCell ref="B16:E16"/>
    <mergeCell ref="B12:D12"/>
    <mergeCell ref="R16:W16"/>
    <mergeCell ref="AD16:AH16"/>
    <mergeCell ref="R17:W17"/>
    <mergeCell ref="AD17:AH17"/>
    <mergeCell ref="E12:J12"/>
    <mergeCell ref="L12:O12"/>
    <mergeCell ref="AA12:AH12"/>
    <mergeCell ref="Y18:AC18"/>
    <mergeCell ref="AD18:AH18"/>
    <mergeCell ref="B15:I15"/>
    <mergeCell ref="N15:T15"/>
    <mergeCell ref="N16:Q16"/>
    <mergeCell ref="N17:Q17"/>
    <mergeCell ref="E13:J13"/>
    <mergeCell ref="L13:O13"/>
    <mergeCell ref="B14:E14"/>
    <mergeCell ref="B13:D13"/>
    <mergeCell ref="F16:L16"/>
    <mergeCell ref="B17:E17"/>
    <mergeCell ref="F17:L17"/>
    <mergeCell ref="G8:W8"/>
    <mergeCell ref="W11:AH11"/>
    <mergeCell ref="H24:N24"/>
    <mergeCell ref="B67:F67"/>
    <mergeCell ref="G67:P67"/>
    <mergeCell ref="X67:AA67"/>
    <mergeCell ref="H68:K68"/>
    <mergeCell ref="L68:AH68"/>
    <mergeCell ref="B69:I69"/>
    <mergeCell ref="J69:K69"/>
    <mergeCell ref="U69:V69"/>
    <mergeCell ref="AE69:AH69"/>
    <mergeCell ref="B10:E10"/>
    <mergeCell ref="F10:AA10"/>
    <mergeCell ref="AB10:AE10"/>
    <mergeCell ref="AF10:AH10"/>
    <mergeCell ref="B11:E11"/>
    <mergeCell ref="F11:P11"/>
    <mergeCell ref="V22:Z22"/>
    <mergeCell ref="V23:Z23"/>
    <mergeCell ref="V24:Z24"/>
    <mergeCell ref="AA22:AG22"/>
    <mergeCell ref="AA24:AG24"/>
    <mergeCell ref="R11:V11"/>
    <mergeCell ref="B70:E70"/>
    <mergeCell ref="F70:R70"/>
    <mergeCell ref="E71:P71"/>
    <mergeCell ref="R71:V71"/>
    <mergeCell ref="W71:AH71"/>
    <mergeCell ref="B72:H72"/>
    <mergeCell ref="I72:P72"/>
    <mergeCell ref="X72:AH72"/>
    <mergeCell ref="B73:D73"/>
    <mergeCell ref="E73:I73"/>
    <mergeCell ref="J73:K73"/>
    <mergeCell ref="M73:O73"/>
    <mergeCell ref="P73:R73"/>
    <mergeCell ref="S73:V73"/>
    <mergeCell ref="W73:Y73"/>
    <mergeCell ref="AF73:AH73"/>
    <mergeCell ref="B74:D74"/>
    <mergeCell ref="E74:I74"/>
    <mergeCell ref="J74:K74"/>
    <mergeCell ref="M74:O74"/>
    <mergeCell ref="P74:R74"/>
    <mergeCell ref="S74:V74"/>
    <mergeCell ref="W74:Y74"/>
    <mergeCell ref="AF74:AH74"/>
    <mergeCell ref="E75:I75"/>
    <mergeCell ref="J75:K75"/>
    <mergeCell ref="M75:O75"/>
    <mergeCell ref="P75:R75"/>
    <mergeCell ref="S75:V75"/>
    <mergeCell ref="W75:Y75"/>
    <mergeCell ref="AF75:AH75"/>
    <mergeCell ref="B78:G78"/>
    <mergeCell ref="H78:I78"/>
    <mergeCell ref="P78:Q78"/>
    <mergeCell ref="W78:Z78"/>
    <mergeCell ref="G79:AH79"/>
    <mergeCell ref="B76:D76"/>
    <mergeCell ref="E76:I76"/>
    <mergeCell ref="J76:K76"/>
    <mergeCell ref="M76:O76"/>
    <mergeCell ref="P76:R76"/>
    <mergeCell ref="S76:V76"/>
    <mergeCell ref="W76:Y76"/>
    <mergeCell ref="AF76:AH76"/>
    <mergeCell ref="B77:H77"/>
    <mergeCell ref="I77:L77"/>
    <mergeCell ref="N77:Q77"/>
    <mergeCell ref="R77:X77"/>
    <mergeCell ref="AE77:AH77"/>
  </mergeCells>
  <phoneticPr fontId="25" type="noConversion"/>
  <conditionalFormatting sqref="G38:P38">
    <cfRule type="notContainsBlanks" dxfId="7" priority="13">
      <formula>LEN(TRIM(G38))&gt;0</formula>
    </cfRule>
  </conditionalFormatting>
  <conditionalFormatting sqref="G44:P44">
    <cfRule type="notContainsBlanks" dxfId="6" priority="3">
      <formula>LEN(TRIM(G44))&gt;0</formula>
    </cfRule>
  </conditionalFormatting>
  <conditionalFormatting sqref="H30:L30">
    <cfRule type="notContainsBlanks" dxfId="5" priority="15">
      <formula>LEN(TRIM(H30))&gt;0</formula>
    </cfRule>
  </conditionalFormatting>
  <conditionalFormatting sqref="O39">
    <cfRule type="notContainsBlanks" dxfId="4" priority="11">
      <formula>LEN(TRIM(O39))&gt;0</formula>
    </cfRule>
  </conditionalFormatting>
  <conditionalFormatting sqref="O45">
    <cfRule type="notContainsBlanks" dxfId="3" priority="1">
      <formula>LEN(TRIM(O45))&gt;0</formula>
    </cfRule>
  </conditionalFormatting>
  <conditionalFormatting sqref="P27">
    <cfRule type="cellIs" dxfId="2" priority="7" operator="equal">
      <formula>100</formula>
    </cfRule>
  </conditionalFormatting>
  <conditionalFormatting sqref="V38:AH38">
    <cfRule type="notContainsBlanks" dxfId="1" priority="12">
      <formula>LEN(TRIM(V38))&gt;0</formula>
    </cfRule>
  </conditionalFormatting>
  <conditionalFormatting sqref="V44:AH44">
    <cfRule type="notContainsBlanks" dxfId="0" priority="2">
      <formula>LEN(TRIM(V44))&gt;0</formula>
    </cfRule>
  </conditionalFormatting>
  <dataValidations count="16">
    <dataValidation type="list" allowBlank="1" showErrorMessage="1" sqref="I33" xr:uid="{00000000-0002-0000-0000-000000000000}">
      <formula1>"Nova GD SEM aumento de potência,Nova GD COM aumento de potência,Ligação nova com GD,GD existente com aumento de potência"</formula1>
    </dataValidation>
    <dataValidation type="custom" allowBlank="1" showInputMessage="1" showErrorMessage="1" prompt="Erro - Número inserido deve conter 7 dígitos" sqref="AD28 AD18:AD19" xr:uid="{00000000-0002-0000-0000-000001000000}">
      <formula1>AND(GTE(LEN(AD18),MIN((7),(7))),LTE(LEN(AD18),MAX((7),(7))))</formula1>
    </dataValidation>
    <dataValidation type="list" allowBlank="1" showErrorMessage="1" sqref="Q31" xr:uid="{00000000-0002-0000-0000-000002000000}">
      <formula1>"Monopolar,Bipolar,Tripolar"</formula1>
    </dataValidation>
    <dataValidation type="list" allowBlank="1" showErrorMessage="1" sqref="W63 V88 W78" xr:uid="{00000000-0002-0000-0000-000005000000}">
      <formula1>"1x10,1x16,1x20,1x25,1x32,1x40,1x50,1x63,2x10,2x16,2x20,2x25,2x32,2x40,2x50,2x63,3x10,3x16,3x20,3x25,3x32,3x40,3x50,3x63,3x70,3x90,3x100,3x120,3x150,3x175,3x200"</formula1>
    </dataValidation>
    <dataValidation type="list" allowBlank="1" showErrorMessage="1" sqref="P13" xr:uid="{00000000-0002-0000-0000-000006000000}">
      <formula1>"B1,B2,B3,B4,A1,A2,A3,A3a,A4"</formula1>
    </dataValidation>
    <dataValidation type="list" allowBlank="1" showErrorMessage="1" sqref="AA13" xr:uid="{00000000-0002-0000-0000-000007000000}">
      <formula1>"Residencial,Industrial,Comercial,Rural,Poder Público,Iluminação Pública,Serviço Público"</formula1>
    </dataValidation>
    <dataValidation type="list" allowBlank="1" showErrorMessage="1" sqref="E13" xr:uid="{00000000-0002-0000-0000-00000B000000}">
      <formula1>"A,B"</formula1>
    </dataValidation>
    <dataValidation type="list" allowBlank="1" showErrorMessage="1" sqref="S30" xr:uid="{00000000-0002-0000-0000-00000C000000}">
      <formula1>"Aéreo,Subterrâneo"</formula1>
    </dataValidation>
    <dataValidation type="list" allowBlank="1" showErrorMessage="1" sqref="H30 M30 O30" xr:uid="{00000000-0002-0000-0000-000011000000}">
      <formula1>"Monofásico,Bifásico,Trifásico"</formula1>
    </dataValidation>
    <dataValidation type="list" allowBlank="1" showErrorMessage="1" sqref="G21" xr:uid="{00000000-0002-0000-0000-000013000000}">
      <formula1>"Autoconsumo Local,Autoconsumo Remoto"</formula1>
    </dataValidation>
    <dataValidation allowBlank="1" showErrorMessage="1" sqref="Z3:AF3 N30" xr:uid="{A4052455-E16A-4428-922E-29DE3CFB0A43}"/>
    <dataValidation type="list" allowBlank="1" showInputMessage="1" showErrorMessage="1" sqref="G31:L31" xr:uid="{C1FF7212-9A6C-43A7-992D-C9465DBCF88B}">
      <formula1>"20,25,32,40,50,60,63,70,80,90,100,120,125,150,175,200,250,300,350,400"</formula1>
    </dataValidation>
    <dataValidation type="list" allowBlank="1" showInputMessage="1" showErrorMessage="1" sqref="AD30:AH30" xr:uid="{557F2AB1-73F2-440E-AF41-4CA6DAA85C82}">
      <formula1>"127/220,220/380"</formula1>
    </dataValidation>
    <dataValidation type="list" allowBlank="1" showInputMessage="1" showErrorMessage="1" sqref="H63:I63 H88:I88 H78:I78" xr:uid="{D0A55364-4EEA-4AD7-94FC-A5593BD70028}">
      <mc:AlternateContent xmlns:x12ac="http://schemas.microsoft.com/office/spreadsheetml/2011/1/ac" xmlns:mc="http://schemas.openxmlformats.org/markup-compatibility/2006">
        <mc:Choice Requires="x12ac">
          <x12ac:list>"2,5",4,6,10,16,.25,35,50,70,95</x12ac:list>
        </mc:Choice>
        <mc:Fallback>
          <formula1>"2,5,4,6,10,16,.25,35,50,70,95"</formula1>
        </mc:Fallback>
      </mc:AlternateContent>
    </dataValidation>
    <dataValidation type="list" allowBlank="1" showInputMessage="1" showErrorMessage="1" sqref="X52 X67" xr:uid="{5920E216-CADB-40CA-AB0A-7B5DA1CE6370}">
      <formula1>"Monofásico, Trifásico"</formula1>
    </dataValidation>
    <dataValidation type="list" allowBlank="1" showInputMessage="1" showErrorMessage="1" sqref="H53:H54 I54 H68:H69 I69" xr:uid="{5DDCE88C-F950-460C-AB1B-33A4FE7B49EB}">
      <formula1>"220,127/220,220/380"</formula1>
    </dataValidation>
  </dataValidations>
  <hyperlinks>
    <hyperlink ref="F14" r:id="rId1" xr:uid="{00000000-0004-0000-0000-000000000000}"/>
  </hyperlinks>
  <pageMargins left="0.25" right="0.25" top="0.75" bottom="0.75" header="0" footer="0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4000000}">
          <x14:formula1>
            <xm:f>INVERSOR!$A$3:$A$101</xm:f>
          </x14:formula1>
          <xm:sqref>G52 G67</xm:sqref>
        </x14:dataValidation>
        <x14:dataValidation type="list" allowBlank="1" showErrorMessage="1" xr:uid="{00000000-0002-0000-0000-000003000000}">
          <x14:formula1>
            <xm:f>MODULO!$A$2:$A$164</xm:f>
          </x14:formula1>
          <xm:sqref>G38 G44</xm:sqref>
        </x14:dataValidation>
        <x14:dataValidation type="list" allowBlank="1" showErrorMessage="1" xr:uid="{00000000-0002-0000-0000-00000E000000}">
          <x14:formula1>
            <xm:f>MODULO!$B$2:$B$165</xm:f>
          </x14:formula1>
          <xm:sqref>O39 O45</xm:sqref>
        </x14:dataValidation>
        <x14:dataValidation type="list" allowBlank="1" showInputMessage="1" showErrorMessage="1" xr:uid="{1AF5BE4C-E1A1-424C-BD52-578D27EA1FA0}">
          <x14:formula1>
            <xm:f>INVERSOR!$B$2:$B$105</xm:f>
          </x14:formula1>
          <xm:sqref>J69:K69 J54:K54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G1001"/>
  <sheetViews>
    <sheetView topLeftCell="A4" workbookViewId="0">
      <selection activeCell="A19" sqref="A19"/>
    </sheetView>
  </sheetViews>
  <sheetFormatPr defaultColWidth="14.44140625" defaultRowHeight="15" customHeight="1" x14ac:dyDescent="0.3"/>
  <cols>
    <col min="1" max="1" width="37.33203125" customWidth="1"/>
    <col min="2" max="3" width="18.109375" customWidth="1"/>
    <col min="4" max="4" width="18.44140625" customWidth="1"/>
    <col min="5" max="5" width="18.5546875" customWidth="1"/>
    <col min="6" max="6" width="18.33203125" customWidth="1"/>
    <col min="7" max="7" width="46" bestFit="1" customWidth="1"/>
    <col min="8" max="26" width="8.6640625" customWidth="1"/>
  </cols>
  <sheetData>
    <row r="1" spans="1:7" ht="14.4" x14ac:dyDescent="0.3">
      <c r="A1" s="19" t="s">
        <v>33</v>
      </c>
      <c r="B1" s="20" t="s">
        <v>34</v>
      </c>
      <c r="C1" s="20" t="s">
        <v>35</v>
      </c>
      <c r="D1" s="20" t="s">
        <v>36</v>
      </c>
      <c r="E1" s="21" t="s">
        <v>37</v>
      </c>
      <c r="F1" s="22" t="s">
        <v>38</v>
      </c>
      <c r="G1" s="20" t="s">
        <v>39</v>
      </c>
    </row>
    <row r="2" spans="1:7" ht="14.4" x14ac:dyDescent="0.3">
      <c r="A2" s="23" t="s">
        <v>40</v>
      </c>
      <c r="B2" s="24" t="s">
        <v>41</v>
      </c>
      <c r="C2" s="24">
        <v>40</v>
      </c>
      <c r="D2" s="24" t="s">
        <v>524</v>
      </c>
      <c r="E2" s="24">
        <v>10</v>
      </c>
      <c r="F2" s="24">
        <v>10</v>
      </c>
      <c r="G2" s="25" t="str">
        <f>PADRÃO!$A2&amp;PADRÃO!$B2&amp;PADRÃO!$C2&amp;PADRÃO!$D2</f>
        <v>NEOENERGIA PERNAMBUCOMonofásico40220/380</v>
      </c>
    </row>
    <row r="3" spans="1:7" ht="14.4" x14ac:dyDescent="0.3">
      <c r="A3" s="23" t="s">
        <v>40</v>
      </c>
      <c r="B3" s="24" t="s">
        <v>41</v>
      </c>
      <c r="C3" s="24">
        <v>63</v>
      </c>
      <c r="D3" s="24" t="s">
        <v>524</v>
      </c>
      <c r="E3" s="24">
        <v>16</v>
      </c>
      <c r="F3" s="24">
        <v>16</v>
      </c>
      <c r="G3" s="25" t="str">
        <f>PADRÃO!$A3&amp;PADRÃO!$B3&amp;PADRÃO!$C3&amp;PADRÃO!$D3</f>
        <v>NEOENERGIA PERNAMBUCOMonofásico63220/380</v>
      </c>
    </row>
    <row r="4" spans="1:7" ht="14.4" x14ac:dyDescent="0.3">
      <c r="A4" s="23" t="s">
        <v>40</v>
      </c>
      <c r="B4" s="24" t="s">
        <v>42</v>
      </c>
      <c r="C4" s="24">
        <v>32</v>
      </c>
      <c r="D4" s="24" t="s">
        <v>524</v>
      </c>
      <c r="E4" s="24">
        <v>6</v>
      </c>
      <c r="F4" s="24">
        <v>6</v>
      </c>
      <c r="G4" s="25" t="str">
        <f>PADRÃO!$A4&amp;PADRÃO!$B4&amp;PADRÃO!$C4&amp;PADRÃO!$D4</f>
        <v>NEOENERGIA PERNAMBUCOTrifásico32220/380</v>
      </c>
    </row>
    <row r="5" spans="1:7" ht="14.4" x14ac:dyDescent="0.3">
      <c r="A5" s="23" t="s">
        <v>40</v>
      </c>
      <c r="B5" s="24" t="s">
        <v>42</v>
      </c>
      <c r="C5" s="24">
        <v>40</v>
      </c>
      <c r="D5" s="24" t="s">
        <v>524</v>
      </c>
      <c r="E5" s="24">
        <v>10</v>
      </c>
      <c r="F5" s="24">
        <v>10</v>
      </c>
      <c r="G5" s="25" t="str">
        <f>PADRÃO!$A5&amp;PADRÃO!$B5&amp;PADRÃO!$C5&amp;PADRÃO!$D5</f>
        <v>NEOENERGIA PERNAMBUCOTrifásico40220/380</v>
      </c>
    </row>
    <row r="6" spans="1:7" ht="14.4" x14ac:dyDescent="0.3">
      <c r="A6" s="23" t="s">
        <v>40</v>
      </c>
      <c r="B6" s="24" t="s">
        <v>42</v>
      </c>
      <c r="C6" s="24">
        <v>50</v>
      </c>
      <c r="D6" s="24" t="s">
        <v>524</v>
      </c>
      <c r="E6" s="24">
        <v>16</v>
      </c>
      <c r="F6" s="24">
        <v>16</v>
      </c>
      <c r="G6" s="25" t="str">
        <f>PADRÃO!$A6&amp;PADRÃO!$B6&amp;PADRÃO!$C6&amp;PADRÃO!$D6</f>
        <v>NEOENERGIA PERNAMBUCOTrifásico50220/380</v>
      </c>
    </row>
    <row r="7" spans="1:7" ht="14.4" x14ac:dyDescent="0.3">
      <c r="A7" s="23" t="s">
        <v>40</v>
      </c>
      <c r="B7" s="24" t="s">
        <v>42</v>
      </c>
      <c r="C7" s="26">
        <v>63</v>
      </c>
      <c r="D7" s="24" t="s">
        <v>524</v>
      </c>
      <c r="E7" s="26">
        <v>25</v>
      </c>
      <c r="F7" s="24">
        <v>25</v>
      </c>
      <c r="G7" s="25" t="str">
        <f>PADRÃO!$A7&amp;PADRÃO!$B7&amp;PADRÃO!$C7&amp;PADRÃO!$D7</f>
        <v>NEOENERGIA PERNAMBUCOTrifásico63220/380</v>
      </c>
    </row>
    <row r="8" spans="1:7" ht="14.4" x14ac:dyDescent="0.3">
      <c r="A8" s="23" t="s">
        <v>40</v>
      </c>
      <c r="B8" s="24" t="s">
        <v>42</v>
      </c>
      <c r="C8" s="24">
        <v>80</v>
      </c>
      <c r="D8" s="24" t="s">
        <v>524</v>
      </c>
      <c r="E8" s="24">
        <v>35</v>
      </c>
      <c r="F8" s="24">
        <v>16</v>
      </c>
      <c r="G8" s="25" t="str">
        <f>PADRÃO!$A8&amp;PADRÃO!$B8&amp;PADRÃO!$C8&amp;PADRÃO!$D8</f>
        <v>NEOENERGIA PERNAMBUCOTrifásico80220/380</v>
      </c>
    </row>
    <row r="9" spans="1:7" ht="14.4" x14ac:dyDescent="0.3">
      <c r="A9" s="23" t="s">
        <v>40</v>
      </c>
      <c r="B9" s="24" t="s">
        <v>42</v>
      </c>
      <c r="C9" s="24">
        <v>100</v>
      </c>
      <c r="D9" s="24" t="s">
        <v>524</v>
      </c>
      <c r="E9" s="24">
        <v>35</v>
      </c>
      <c r="F9" s="24">
        <v>16</v>
      </c>
      <c r="G9" s="25" t="str">
        <f>PADRÃO!$A9&amp;PADRÃO!$B9&amp;PADRÃO!$C9&amp;PADRÃO!$D9</f>
        <v>NEOENERGIA PERNAMBUCOTrifásico100220/380</v>
      </c>
    </row>
    <row r="10" spans="1:7" ht="14.4" x14ac:dyDescent="0.3">
      <c r="A10" s="23" t="s">
        <v>40</v>
      </c>
      <c r="B10" s="24" t="s">
        <v>42</v>
      </c>
      <c r="C10" s="24">
        <v>125</v>
      </c>
      <c r="D10" s="24" t="s">
        <v>524</v>
      </c>
      <c r="E10" s="24">
        <v>95</v>
      </c>
      <c r="F10" s="24">
        <v>50</v>
      </c>
      <c r="G10" s="25" t="str">
        <f>PADRÃO!$A10&amp;PADRÃO!$B10&amp;PADRÃO!$C10&amp;PADRÃO!$D10</f>
        <v>NEOENERGIA PERNAMBUCOTrifásico125220/380</v>
      </c>
    </row>
    <row r="11" spans="1:7" ht="14.4" x14ac:dyDescent="0.3">
      <c r="A11" s="64" t="s">
        <v>380</v>
      </c>
      <c r="B11" s="65" t="s">
        <v>44</v>
      </c>
      <c r="C11" s="65">
        <v>100</v>
      </c>
      <c r="D11" s="65" t="s">
        <v>524</v>
      </c>
      <c r="E11" s="65">
        <v>35</v>
      </c>
      <c r="F11" s="24">
        <v>16</v>
      </c>
      <c r="G11" s="25" t="str">
        <f>PADRÃO!$A11&amp;PADRÃO!$B11&amp;PADRÃO!$C11&amp;PADRÃO!$D11</f>
        <v>COPELBifásico100220/380</v>
      </c>
    </row>
    <row r="12" spans="1:7" ht="14.4" x14ac:dyDescent="0.3">
      <c r="A12" s="27" t="s">
        <v>43</v>
      </c>
      <c r="B12" s="26" t="s">
        <v>41</v>
      </c>
      <c r="C12" s="26">
        <v>60</v>
      </c>
      <c r="D12" s="26" t="s">
        <v>473</v>
      </c>
      <c r="E12" s="26">
        <v>10</v>
      </c>
      <c r="F12" s="24">
        <v>10</v>
      </c>
      <c r="G12" s="25" t="str">
        <f>PADRÃO!$A12&amp;PADRÃO!$B12&amp;PADRÃO!$C12&amp;PADRÃO!$D12</f>
        <v>EQUATORIAL PARÁMonofásico60127/220</v>
      </c>
    </row>
    <row r="13" spans="1:7" ht="14.4" x14ac:dyDescent="0.3">
      <c r="A13" s="27" t="s">
        <v>43</v>
      </c>
      <c r="B13" s="26" t="s">
        <v>41</v>
      </c>
      <c r="C13" s="24">
        <v>63</v>
      </c>
      <c r="D13" s="24" t="s">
        <v>473</v>
      </c>
      <c r="E13" s="24">
        <v>10</v>
      </c>
      <c r="F13" s="24">
        <v>10</v>
      </c>
      <c r="G13" s="25" t="str">
        <f>PADRÃO!$A13&amp;PADRÃO!$B13&amp;PADRÃO!$C13&amp;PADRÃO!$D13</f>
        <v>EQUATORIAL PARÁMonofásico63127/220</v>
      </c>
    </row>
    <row r="14" spans="1:7" ht="14.4" x14ac:dyDescent="0.3">
      <c r="A14" s="27" t="s">
        <v>43</v>
      </c>
      <c r="B14" s="26" t="s">
        <v>41</v>
      </c>
      <c r="C14" s="24">
        <v>70</v>
      </c>
      <c r="D14" s="24" t="s">
        <v>473</v>
      </c>
      <c r="E14" s="24">
        <v>10</v>
      </c>
      <c r="F14" s="24">
        <v>10</v>
      </c>
      <c r="G14" s="25" t="str">
        <f>PADRÃO!$A14&amp;PADRÃO!$B14&amp;PADRÃO!$C14&amp;PADRÃO!$D14</f>
        <v>EQUATORIAL PARÁMonofásico70127/220</v>
      </c>
    </row>
    <row r="15" spans="1:7" ht="14.4" x14ac:dyDescent="0.3">
      <c r="A15" s="27" t="s">
        <v>43</v>
      </c>
      <c r="B15" s="24" t="s">
        <v>44</v>
      </c>
      <c r="C15" s="24">
        <v>60</v>
      </c>
      <c r="D15" s="24" t="s">
        <v>473</v>
      </c>
      <c r="E15" s="24">
        <v>10</v>
      </c>
      <c r="F15" s="24">
        <v>10</v>
      </c>
      <c r="G15" s="25" t="str">
        <f>PADRÃO!$A15&amp;PADRÃO!$B15&amp;PADRÃO!$C15&amp;PADRÃO!$D15</f>
        <v>EQUATORIAL PARÁBifásico60127/220</v>
      </c>
    </row>
    <row r="16" spans="1:7" ht="14.4" x14ac:dyDescent="0.3">
      <c r="A16" s="27" t="s">
        <v>43</v>
      </c>
      <c r="B16" s="24" t="s">
        <v>44</v>
      </c>
      <c r="C16" s="24">
        <v>63</v>
      </c>
      <c r="D16" s="24" t="s">
        <v>473</v>
      </c>
      <c r="E16" s="24">
        <v>10</v>
      </c>
      <c r="F16" s="24">
        <v>10</v>
      </c>
      <c r="G16" s="25" t="str">
        <f>PADRÃO!$A16&amp;PADRÃO!$B16&amp;PADRÃO!$C16&amp;PADRÃO!$D16</f>
        <v>EQUATORIAL PARÁBifásico63127/220</v>
      </c>
    </row>
    <row r="17" spans="1:7" ht="14.4" x14ac:dyDescent="0.3">
      <c r="A17" s="27" t="s">
        <v>43</v>
      </c>
      <c r="B17" s="24" t="s">
        <v>44</v>
      </c>
      <c r="C17" s="24">
        <v>70</v>
      </c>
      <c r="D17" s="24" t="s">
        <v>473</v>
      </c>
      <c r="E17" s="24">
        <v>10</v>
      </c>
      <c r="F17" s="24">
        <v>10</v>
      </c>
      <c r="G17" s="25" t="str">
        <f>PADRÃO!$A17&amp;PADRÃO!$B17&amp;PADRÃO!$C17&amp;PADRÃO!$D17</f>
        <v>EQUATORIAL PARÁBifásico70127/220</v>
      </c>
    </row>
    <row r="18" spans="1:7" ht="14.4" x14ac:dyDescent="0.3">
      <c r="A18" s="27" t="s">
        <v>43</v>
      </c>
      <c r="B18" s="24" t="s">
        <v>42</v>
      </c>
      <c r="C18" s="24">
        <v>63</v>
      </c>
      <c r="D18" s="24" t="s">
        <v>473</v>
      </c>
      <c r="E18" s="24">
        <v>16</v>
      </c>
      <c r="F18" s="24">
        <v>16</v>
      </c>
      <c r="G18" s="25" t="str">
        <f>PADRÃO!$A18&amp;PADRÃO!$B18&amp;PADRÃO!$C18&amp;PADRÃO!$D18</f>
        <v>EQUATORIAL PARÁTrifásico63127/220</v>
      </c>
    </row>
    <row r="19" spans="1:7" ht="14.4" x14ac:dyDescent="0.3">
      <c r="A19" s="111" t="s">
        <v>43</v>
      </c>
      <c r="B19" s="112" t="s">
        <v>42</v>
      </c>
      <c r="C19" s="112">
        <v>70</v>
      </c>
      <c r="D19" s="112" t="s">
        <v>473</v>
      </c>
      <c r="E19" s="112">
        <v>25</v>
      </c>
      <c r="F19" s="112">
        <v>25</v>
      </c>
      <c r="G19" s="113" t="str">
        <f>PADRÃO!$A19&amp;PADRÃO!$B19&amp;PADRÃO!$C19&amp;PADRÃO!$D19</f>
        <v>EQUATORIAL PARÁTrifásico70127/220</v>
      </c>
    </row>
    <row r="20" spans="1:7" ht="14.4" x14ac:dyDescent="0.3">
      <c r="A20" s="27" t="s">
        <v>43</v>
      </c>
      <c r="B20" s="24" t="s">
        <v>42</v>
      </c>
      <c r="C20" s="24">
        <v>100</v>
      </c>
      <c r="D20" s="24" t="s">
        <v>473</v>
      </c>
      <c r="E20" s="24">
        <v>35</v>
      </c>
      <c r="F20" s="24">
        <v>16</v>
      </c>
      <c r="G20" s="25" t="str">
        <f>PADRÃO!$A20&amp;PADRÃO!$B20&amp;PADRÃO!$C20&amp;PADRÃO!$D20</f>
        <v>EQUATORIAL PARÁTrifásico100127/220</v>
      </c>
    </row>
    <row r="21" spans="1:7" ht="14.4" x14ac:dyDescent="0.3">
      <c r="A21" s="27" t="s">
        <v>43</v>
      </c>
      <c r="B21" s="24" t="s">
        <v>42</v>
      </c>
      <c r="C21" s="24">
        <v>125</v>
      </c>
      <c r="D21" s="24" t="s">
        <v>473</v>
      </c>
      <c r="E21" s="24">
        <v>50</v>
      </c>
      <c r="F21" s="24">
        <v>25</v>
      </c>
      <c r="G21" s="25" t="str">
        <f>PADRÃO!$A21&amp;PADRÃO!$B21&amp;PADRÃO!$C21&amp;PADRÃO!$D21</f>
        <v>EQUATORIAL PARÁTrifásico125127/220</v>
      </c>
    </row>
    <row r="22" spans="1:7" ht="15.75" customHeight="1" x14ac:dyDescent="0.3">
      <c r="A22" s="27" t="s">
        <v>43</v>
      </c>
      <c r="B22" s="24" t="s">
        <v>42</v>
      </c>
      <c r="C22" s="24">
        <v>150</v>
      </c>
      <c r="D22" s="24" t="s">
        <v>473</v>
      </c>
      <c r="E22" s="24">
        <v>70</v>
      </c>
      <c r="F22" s="24">
        <v>35</v>
      </c>
      <c r="G22" s="25" t="str">
        <f>PADRÃO!$A22&amp;PADRÃO!$B22&amp;PADRÃO!$C22&amp;PADRÃO!$D22</f>
        <v>EQUATORIAL PARÁTrifásico150127/220</v>
      </c>
    </row>
    <row r="23" spans="1:7" ht="15.75" customHeight="1" x14ac:dyDescent="0.3">
      <c r="A23" s="27" t="s">
        <v>43</v>
      </c>
      <c r="B23" s="24" t="s">
        <v>42</v>
      </c>
      <c r="C23" s="24">
        <v>175</v>
      </c>
      <c r="D23" s="24" t="s">
        <v>473</v>
      </c>
      <c r="E23" s="24">
        <v>95</v>
      </c>
      <c r="F23" s="24">
        <v>50</v>
      </c>
      <c r="G23" s="25" t="str">
        <f>PADRÃO!$A23&amp;PADRÃO!$B23&amp;PADRÃO!$C23&amp;PADRÃO!$D23</f>
        <v>EQUATORIAL PARÁTrifásico175127/220</v>
      </c>
    </row>
    <row r="24" spans="1:7" ht="15.75" customHeight="1" x14ac:dyDescent="0.3">
      <c r="A24" s="27" t="s">
        <v>43</v>
      </c>
      <c r="B24" s="24" t="s">
        <v>42</v>
      </c>
      <c r="C24" s="24">
        <v>200</v>
      </c>
      <c r="D24" s="24" t="s">
        <v>473</v>
      </c>
      <c r="E24" s="24">
        <v>95</v>
      </c>
      <c r="F24" s="24">
        <v>50</v>
      </c>
      <c r="G24" s="25" t="str">
        <f>PADRÃO!$A24&amp;PADRÃO!$B24&amp;PADRÃO!$C24&amp;PADRÃO!$D24</f>
        <v>EQUATORIAL PARÁTrifásico200127/220</v>
      </c>
    </row>
    <row r="25" spans="1:7" ht="15.75" customHeight="1" x14ac:dyDescent="0.3">
      <c r="A25" s="27" t="s">
        <v>45</v>
      </c>
      <c r="B25" s="26" t="s">
        <v>41</v>
      </c>
      <c r="C25" s="26">
        <v>63</v>
      </c>
      <c r="D25" s="26" t="s">
        <v>473</v>
      </c>
      <c r="E25" s="26">
        <v>16</v>
      </c>
      <c r="F25" s="26">
        <v>16</v>
      </c>
      <c r="G25" s="25" t="str">
        <f>PADRÃO!$A25&amp;PADRÃO!$B25&amp;PADRÃO!$C25&amp;PADRÃO!$D25</f>
        <v>EDP Monofásico63127/220</v>
      </c>
    </row>
    <row r="26" spans="1:7" ht="15.75" customHeight="1" x14ac:dyDescent="0.3">
      <c r="A26" s="27" t="s">
        <v>45</v>
      </c>
      <c r="B26" s="26" t="s">
        <v>44</v>
      </c>
      <c r="C26" s="26">
        <v>63</v>
      </c>
      <c r="D26" s="26" t="s">
        <v>473</v>
      </c>
      <c r="E26" s="26">
        <v>16</v>
      </c>
      <c r="F26" s="26">
        <v>16</v>
      </c>
      <c r="G26" s="25" t="str">
        <f>PADRÃO!$A26&amp;PADRÃO!$B26&amp;PADRÃO!$C26&amp;PADRÃO!$D26</f>
        <v>EDP Bifásico63127/220</v>
      </c>
    </row>
    <row r="27" spans="1:7" ht="15.75" customHeight="1" x14ac:dyDescent="0.3">
      <c r="A27" s="27" t="s">
        <v>45</v>
      </c>
      <c r="B27" s="24" t="s">
        <v>42</v>
      </c>
      <c r="C27" s="24">
        <v>63</v>
      </c>
      <c r="D27" s="24" t="s">
        <v>524</v>
      </c>
      <c r="E27" s="24">
        <v>16</v>
      </c>
      <c r="F27" s="24">
        <v>16</v>
      </c>
      <c r="G27" s="25" t="str">
        <f>PADRÃO!$A27&amp;PADRÃO!$B27&amp;PADRÃO!$C27&amp;PADRÃO!$D27</f>
        <v>EDP Trifásico63220/380</v>
      </c>
    </row>
    <row r="28" spans="1:7" ht="15.75" customHeight="1" x14ac:dyDescent="0.3">
      <c r="A28" s="27" t="s">
        <v>46</v>
      </c>
      <c r="B28" s="24" t="s">
        <v>41</v>
      </c>
      <c r="C28" s="24">
        <v>40</v>
      </c>
      <c r="D28" s="24" t="s">
        <v>524</v>
      </c>
      <c r="E28" s="24">
        <v>10</v>
      </c>
      <c r="F28" s="24">
        <v>10</v>
      </c>
      <c r="G28" s="25" t="str">
        <f>PADRÃO!$A28&amp;PADRÃO!$B28&amp;PADRÃO!$C28&amp;PADRÃO!$D28</f>
        <v>NEOENERGIA BRASILIAMonofásico40220/380</v>
      </c>
    </row>
    <row r="29" spans="1:7" ht="15.75" customHeight="1" x14ac:dyDescent="0.3">
      <c r="A29" s="27" t="s">
        <v>46</v>
      </c>
      <c r="B29" s="24" t="s">
        <v>41</v>
      </c>
      <c r="C29" s="24">
        <v>63</v>
      </c>
      <c r="D29" s="24" t="s">
        <v>524</v>
      </c>
      <c r="E29" s="24">
        <v>16</v>
      </c>
      <c r="F29" s="24">
        <v>16</v>
      </c>
      <c r="G29" s="25" t="str">
        <f>PADRÃO!$A29&amp;PADRÃO!$B29&amp;PADRÃO!$C29&amp;PADRÃO!$D29</f>
        <v>NEOENERGIA BRASILIAMonofásico63220/380</v>
      </c>
    </row>
    <row r="30" spans="1:7" ht="15.75" customHeight="1" x14ac:dyDescent="0.3">
      <c r="A30" s="27" t="s">
        <v>46</v>
      </c>
      <c r="B30" s="24" t="s">
        <v>42</v>
      </c>
      <c r="C30" s="24">
        <v>32</v>
      </c>
      <c r="D30" s="24" t="s">
        <v>524</v>
      </c>
      <c r="E30" s="24">
        <v>6</v>
      </c>
      <c r="F30" s="24">
        <v>6</v>
      </c>
      <c r="G30" s="25" t="str">
        <f>PADRÃO!$A30&amp;PADRÃO!$B30&amp;PADRÃO!$C30&amp;PADRÃO!$D30</f>
        <v>NEOENERGIA BRASILIATrifásico32220/380</v>
      </c>
    </row>
    <row r="31" spans="1:7" ht="15.75" customHeight="1" x14ac:dyDescent="0.3">
      <c r="A31" s="27" t="s">
        <v>46</v>
      </c>
      <c r="B31" s="24" t="s">
        <v>42</v>
      </c>
      <c r="C31" s="24">
        <v>40</v>
      </c>
      <c r="D31" s="24" t="s">
        <v>524</v>
      </c>
      <c r="E31" s="24">
        <v>10</v>
      </c>
      <c r="F31" s="24">
        <v>10</v>
      </c>
      <c r="G31" s="25" t="str">
        <f>PADRÃO!$A31&amp;PADRÃO!$B31&amp;PADRÃO!$C31&amp;PADRÃO!$D31</f>
        <v>NEOENERGIA BRASILIATrifásico40220/380</v>
      </c>
    </row>
    <row r="32" spans="1:7" ht="15.75" customHeight="1" x14ac:dyDescent="0.3">
      <c r="A32" s="27" t="s">
        <v>46</v>
      </c>
      <c r="B32" s="24" t="s">
        <v>42</v>
      </c>
      <c r="C32" s="24">
        <v>50</v>
      </c>
      <c r="D32" s="24" t="s">
        <v>524</v>
      </c>
      <c r="E32" s="24">
        <v>16</v>
      </c>
      <c r="F32" s="24">
        <v>16</v>
      </c>
      <c r="G32" s="25" t="str">
        <f>PADRÃO!$A32&amp;PADRÃO!$B32&amp;PADRÃO!$C32&amp;PADRÃO!$D32</f>
        <v>NEOENERGIA BRASILIATrifásico50220/380</v>
      </c>
    </row>
    <row r="33" spans="1:7" ht="15.75" customHeight="1" x14ac:dyDescent="0.3">
      <c r="A33" s="27" t="s">
        <v>46</v>
      </c>
      <c r="B33" s="24" t="s">
        <v>42</v>
      </c>
      <c r="C33" s="26">
        <v>63</v>
      </c>
      <c r="D33" s="24" t="s">
        <v>524</v>
      </c>
      <c r="E33" s="26">
        <v>25</v>
      </c>
      <c r="F33" s="24">
        <v>25</v>
      </c>
      <c r="G33" s="25" t="str">
        <f>PADRÃO!$A33&amp;PADRÃO!$B33&amp;PADRÃO!$C33&amp;PADRÃO!$D33</f>
        <v>NEOENERGIA BRASILIATrifásico63220/380</v>
      </c>
    </row>
    <row r="34" spans="1:7" ht="15.75" customHeight="1" x14ac:dyDescent="0.3">
      <c r="A34" s="27" t="s">
        <v>46</v>
      </c>
      <c r="B34" s="24" t="s">
        <v>42</v>
      </c>
      <c r="C34" s="24">
        <v>80</v>
      </c>
      <c r="D34" s="24" t="s">
        <v>524</v>
      </c>
      <c r="E34" s="24">
        <v>35</v>
      </c>
      <c r="F34" s="24">
        <v>16</v>
      </c>
      <c r="G34" s="25" t="str">
        <f>PADRÃO!$A34&amp;PADRÃO!$B34&amp;PADRÃO!$C34&amp;PADRÃO!$D34</f>
        <v>NEOENERGIA BRASILIATrifásico80220/380</v>
      </c>
    </row>
    <row r="35" spans="1:7" ht="15.75" customHeight="1" x14ac:dyDescent="0.3">
      <c r="A35" s="27" t="s">
        <v>46</v>
      </c>
      <c r="B35" s="24" t="s">
        <v>42</v>
      </c>
      <c r="C35" s="24">
        <v>100</v>
      </c>
      <c r="D35" s="24" t="s">
        <v>524</v>
      </c>
      <c r="E35" s="24">
        <v>35</v>
      </c>
      <c r="F35" s="24">
        <v>16</v>
      </c>
      <c r="G35" s="25" t="str">
        <f>PADRÃO!$A35&amp;PADRÃO!$B35&amp;PADRÃO!$C35&amp;PADRÃO!$D35</f>
        <v>NEOENERGIA BRASILIATrifásico100220/380</v>
      </c>
    </row>
    <row r="36" spans="1:7" ht="15.75" customHeight="1" x14ac:dyDescent="0.3">
      <c r="A36" s="27" t="s">
        <v>46</v>
      </c>
      <c r="B36" s="24" t="s">
        <v>42</v>
      </c>
      <c r="C36" s="24">
        <v>125</v>
      </c>
      <c r="D36" s="24" t="s">
        <v>524</v>
      </c>
      <c r="E36" s="24">
        <v>95</v>
      </c>
      <c r="F36" s="24">
        <v>50</v>
      </c>
      <c r="G36" s="25" t="str">
        <f>PADRÃO!$A36&amp;PADRÃO!$B36&amp;PADRÃO!$C36&amp;PADRÃO!$D36</f>
        <v>NEOENERGIA BRASILIATrifásico125220/380</v>
      </c>
    </row>
    <row r="37" spans="1:7" ht="15.75" customHeight="1" x14ac:dyDescent="0.3">
      <c r="A37" s="27" t="s">
        <v>47</v>
      </c>
      <c r="B37" s="24" t="s">
        <v>41</v>
      </c>
      <c r="C37" s="24">
        <v>40</v>
      </c>
      <c r="D37" s="24" t="s">
        <v>524</v>
      </c>
      <c r="E37" s="24">
        <v>10</v>
      </c>
      <c r="F37" s="24">
        <v>10</v>
      </c>
      <c r="G37" s="25" t="str">
        <f>PADRÃO!$A37&amp;PADRÃO!$B37&amp;PADRÃO!$C37&amp;PADRÃO!$D37</f>
        <v>NEOENERGIA COSERNMonofásico40220/380</v>
      </c>
    </row>
    <row r="38" spans="1:7" ht="15.75" customHeight="1" x14ac:dyDescent="0.3">
      <c r="A38" s="27" t="s">
        <v>47</v>
      </c>
      <c r="B38" s="24" t="s">
        <v>41</v>
      </c>
      <c r="C38" s="24">
        <v>63</v>
      </c>
      <c r="D38" s="24" t="s">
        <v>524</v>
      </c>
      <c r="E38" s="24">
        <v>16</v>
      </c>
      <c r="F38" s="24">
        <v>16</v>
      </c>
      <c r="G38" s="25" t="str">
        <f>PADRÃO!$A38&amp;PADRÃO!$B38&amp;PADRÃO!$C38&amp;PADRÃO!$D38</f>
        <v>NEOENERGIA COSERNMonofásico63220/380</v>
      </c>
    </row>
    <row r="39" spans="1:7" ht="15.75" customHeight="1" x14ac:dyDescent="0.3">
      <c r="A39" s="27" t="s">
        <v>47</v>
      </c>
      <c r="B39" s="24" t="s">
        <v>42</v>
      </c>
      <c r="C39" s="24">
        <v>32</v>
      </c>
      <c r="D39" s="24" t="s">
        <v>524</v>
      </c>
      <c r="E39" s="24">
        <v>6</v>
      </c>
      <c r="F39" s="24">
        <v>6</v>
      </c>
      <c r="G39" s="25" t="str">
        <f>PADRÃO!$A39&amp;PADRÃO!$B39&amp;PADRÃO!$C39&amp;PADRÃO!$D39</f>
        <v>NEOENERGIA COSERNTrifásico32220/380</v>
      </c>
    </row>
    <row r="40" spans="1:7" ht="15.75" customHeight="1" x14ac:dyDescent="0.3">
      <c r="A40" s="27" t="s">
        <v>47</v>
      </c>
      <c r="B40" s="24" t="s">
        <v>42</v>
      </c>
      <c r="C40" s="24">
        <v>40</v>
      </c>
      <c r="D40" s="24" t="s">
        <v>524</v>
      </c>
      <c r="E40" s="24">
        <v>10</v>
      </c>
      <c r="F40" s="24">
        <v>10</v>
      </c>
      <c r="G40" s="25" t="str">
        <f>PADRÃO!$A40&amp;PADRÃO!$B40&amp;PADRÃO!$C40&amp;PADRÃO!$D40</f>
        <v>NEOENERGIA COSERNTrifásico40220/380</v>
      </c>
    </row>
    <row r="41" spans="1:7" ht="15.75" customHeight="1" x14ac:dyDescent="0.3">
      <c r="A41" s="27" t="s">
        <v>47</v>
      </c>
      <c r="B41" s="24" t="s">
        <v>42</v>
      </c>
      <c r="C41" s="24">
        <v>50</v>
      </c>
      <c r="D41" s="24" t="s">
        <v>524</v>
      </c>
      <c r="E41" s="24">
        <v>16</v>
      </c>
      <c r="F41" s="24">
        <v>16</v>
      </c>
      <c r="G41" s="25" t="str">
        <f>PADRÃO!$A41&amp;PADRÃO!$B41&amp;PADRÃO!$C41&amp;PADRÃO!$D41</f>
        <v>NEOENERGIA COSERNTrifásico50220/380</v>
      </c>
    </row>
    <row r="42" spans="1:7" ht="15.75" customHeight="1" x14ac:dyDescent="0.3">
      <c r="A42" s="27" t="s">
        <v>47</v>
      </c>
      <c r="B42" s="24" t="s">
        <v>42</v>
      </c>
      <c r="C42" s="26">
        <v>63</v>
      </c>
      <c r="D42" s="24" t="s">
        <v>524</v>
      </c>
      <c r="E42" s="26">
        <v>25</v>
      </c>
      <c r="F42" s="24">
        <v>25</v>
      </c>
      <c r="G42" s="25" t="str">
        <f>PADRÃO!$A42&amp;PADRÃO!$B42&amp;PADRÃO!$C42&amp;PADRÃO!$D42</f>
        <v>NEOENERGIA COSERNTrifásico63220/380</v>
      </c>
    </row>
    <row r="43" spans="1:7" ht="15.75" customHeight="1" x14ac:dyDescent="0.3">
      <c r="A43" s="27" t="s">
        <v>47</v>
      </c>
      <c r="B43" s="24" t="s">
        <v>42</v>
      </c>
      <c r="C43" s="24">
        <v>80</v>
      </c>
      <c r="D43" s="24" t="s">
        <v>524</v>
      </c>
      <c r="E43" s="24">
        <v>35</v>
      </c>
      <c r="F43" s="24">
        <v>16</v>
      </c>
      <c r="G43" s="25" t="str">
        <f>PADRÃO!$A43&amp;PADRÃO!$B43&amp;PADRÃO!$C43&amp;PADRÃO!$D43</f>
        <v>NEOENERGIA COSERNTrifásico80220/380</v>
      </c>
    </row>
    <row r="44" spans="1:7" ht="15.75" customHeight="1" x14ac:dyDescent="0.3">
      <c r="A44" s="27" t="s">
        <v>47</v>
      </c>
      <c r="B44" s="24" t="s">
        <v>42</v>
      </c>
      <c r="C44" s="24">
        <v>100</v>
      </c>
      <c r="D44" s="24" t="s">
        <v>524</v>
      </c>
      <c r="E44" s="24">
        <v>35</v>
      </c>
      <c r="F44" s="24">
        <v>16</v>
      </c>
      <c r="G44" s="25" t="str">
        <f>PADRÃO!$A44&amp;PADRÃO!$B44&amp;PADRÃO!$C44&amp;PADRÃO!$D44</f>
        <v>NEOENERGIA COSERNTrifásico100220/380</v>
      </c>
    </row>
    <row r="45" spans="1:7" ht="15.75" customHeight="1" x14ac:dyDescent="0.3">
      <c r="A45" s="27" t="s">
        <v>47</v>
      </c>
      <c r="B45" s="24" t="s">
        <v>42</v>
      </c>
      <c r="C45" s="24">
        <v>125</v>
      </c>
      <c r="D45" s="24" t="s">
        <v>524</v>
      </c>
      <c r="E45" s="24">
        <v>95</v>
      </c>
      <c r="F45" s="24">
        <v>50</v>
      </c>
      <c r="G45" s="25" t="str">
        <f>PADRÃO!$A45&amp;PADRÃO!$B45&amp;PADRÃO!$C45&amp;PADRÃO!$D45</f>
        <v>NEOENERGIA COSERNTrifásico125220/380</v>
      </c>
    </row>
    <row r="46" spans="1:7" ht="15.75" customHeight="1" x14ac:dyDescent="0.3">
      <c r="A46" s="27" t="s">
        <v>48</v>
      </c>
      <c r="B46" s="24" t="s">
        <v>41</v>
      </c>
      <c r="C46" s="24">
        <v>40</v>
      </c>
      <c r="D46" s="24" t="s">
        <v>524</v>
      </c>
      <c r="E46" s="24">
        <v>10</v>
      </c>
      <c r="F46" s="24">
        <v>10</v>
      </c>
      <c r="G46" s="25" t="str">
        <f>PADRÃO!$A46&amp;PADRÃO!$B46&amp;PADRÃO!$C46&amp;PADRÃO!$D46</f>
        <v>NEOENERGIA COELBAMonofásico40220/380</v>
      </c>
    </row>
    <row r="47" spans="1:7" ht="15.75" customHeight="1" x14ac:dyDescent="0.3">
      <c r="A47" s="27" t="s">
        <v>48</v>
      </c>
      <c r="B47" s="24" t="s">
        <v>41</v>
      </c>
      <c r="C47" s="24">
        <v>63</v>
      </c>
      <c r="D47" s="24" t="s">
        <v>524</v>
      </c>
      <c r="E47" s="24">
        <v>16</v>
      </c>
      <c r="F47" s="24">
        <v>16</v>
      </c>
      <c r="G47" s="25" t="str">
        <f>PADRÃO!$A47&amp;PADRÃO!$B47&amp;PADRÃO!$C47&amp;PADRÃO!$D47</f>
        <v>NEOENERGIA COELBAMonofásico63220/380</v>
      </c>
    </row>
    <row r="48" spans="1:7" ht="15.75" customHeight="1" x14ac:dyDescent="0.3">
      <c r="A48" s="27" t="s">
        <v>48</v>
      </c>
      <c r="B48" s="24" t="s">
        <v>42</v>
      </c>
      <c r="C48" s="24">
        <v>32</v>
      </c>
      <c r="D48" s="24" t="s">
        <v>524</v>
      </c>
      <c r="E48" s="24">
        <v>6</v>
      </c>
      <c r="F48" s="24">
        <v>6</v>
      </c>
      <c r="G48" s="25" t="str">
        <f>PADRÃO!$A48&amp;PADRÃO!$B48&amp;PADRÃO!$C48&amp;PADRÃO!$D48</f>
        <v>NEOENERGIA COELBATrifásico32220/380</v>
      </c>
    </row>
    <row r="49" spans="1:7" ht="15.75" customHeight="1" x14ac:dyDescent="0.3">
      <c r="A49" s="27" t="s">
        <v>48</v>
      </c>
      <c r="B49" s="24" t="s">
        <v>42</v>
      </c>
      <c r="C49" s="24">
        <v>40</v>
      </c>
      <c r="D49" s="24" t="s">
        <v>524</v>
      </c>
      <c r="E49" s="24">
        <v>10</v>
      </c>
      <c r="F49" s="24">
        <v>10</v>
      </c>
      <c r="G49" s="25" t="str">
        <f>PADRÃO!$A49&amp;PADRÃO!$B49&amp;PADRÃO!$C49&amp;PADRÃO!$D49</f>
        <v>NEOENERGIA COELBATrifásico40220/380</v>
      </c>
    </row>
    <row r="50" spans="1:7" ht="15.75" customHeight="1" x14ac:dyDescent="0.3">
      <c r="A50" s="27" t="s">
        <v>48</v>
      </c>
      <c r="B50" s="24" t="s">
        <v>42</v>
      </c>
      <c r="C50" s="24">
        <v>50</v>
      </c>
      <c r="D50" s="24" t="s">
        <v>524</v>
      </c>
      <c r="E50" s="24">
        <v>16</v>
      </c>
      <c r="F50" s="24">
        <v>16</v>
      </c>
      <c r="G50" s="25" t="str">
        <f>PADRÃO!$A50&amp;PADRÃO!$B50&amp;PADRÃO!$C50&amp;PADRÃO!$D50</f>
        <v>NEOENERGIA COELBATrifásico50220/380</v>
      </c>
    </row>
    <row r="51" spans="1:7" ht="15.75" customHeight="1" x14ac:dyDescent="0.3">
      <c r="A51" s="27" t="s">
        <v>48</v>
      </c>
      <c r="B51" s="24" t="s">
        <v>42</v>
      </c>
      <c r="C51" s="26">
        <v>63</v>
      </c>
      <c r="D51" s="24" t="s">
        <v>524</v>
      </c>
      <c r="E51" s="26">
        <v>25</v>
      </c>
      <c r="F51" s="24">
        <v>25</v>
      </c>
      <c r="G51" s="25" t="str">
        <f>PADRÃO!$A51&amp;PADRÃO!$B51&amp;PADRÃO!$C51&amp;PADRÃO!$D51</f>
        <v>NEOENERGIA COELBATrifásico63220/380</v>
      </c>
    </row>
    <row r="52" spans="1:7" ht="15.75" customHeight="1" x14ac:dyDescent="0.3">
      <c r="A52" s="27" t="s">
        <v>48</v>
      </c>
      <c r="B52" s="24" t="s">
        <v>42</v>
      </c>
      <c r="C52" s="24">
        <v>80</v>
      </c>
      <c r="D52" s="24" t="s">
        <v>524</v>
      </c>
      <c r="E52" s="24">
        <v>35</v>
      </c>
      <c r="F52" s="24">
        <v>16</v>
      </c>
      <c r="G52" s="25" t="str">
        <f>PADRÃO!$A52&amp;PADRÃO!$B52&amp;PADRÃO!$C52&amp;PADRÃO!$D52</f>
        <v>NEOENERGIA COELBATrifásico80220/380</v>
      </c>
    </row>
    <row r="53" spans="1:7" ht="15.75" customHeight="1" x14ac:dyDescent="0.3">
      <c r="A53" s="27" t="s">
        <v>48</v>
      </c>
      <c r="B53" s="24" t="s">
        <v>42</v>
      </c>
      <c r="C53" s="24">
        <v>100</v>
      </c>
      <c r="D53" s="24" t="s">
        <v>524</v>
      </c>
      <c r="E53" s="24">
        <v>35</v>
      </c>
      <c r="F53" s="24">
        <v>16</v>
      </c>
      <c r="G53" s="25" t="str">
        <f>PADRÃO!$A53&amp;PADRÃO!$B53&amp;PADRÃO!$C53&amp;PADRÃO!$D53</f>
        <v>NEOENERGIA COELBATrifásico100220/380</v>
      </c>
    </row>
    <row r="54" spans="1:7" ht="15.75" customHeight="1" x14ac:dyDescent="0.3">
      <c r="A54" s="27" t="s">
        <v>48</v>
      </c>
      <c r="B54" s="24" t="s">
        <v>42</v>
      </c>
      <c r="C54" s="24">
        <v>125</v>
      </c>
      <c r="D54" s="24" t="s">
        <v>524</v>
      </c>
      <c r="E54" s="24">
        <v>95</v>
      </c>
      <c r="F54" s="24">
        <v>50</v>
      </c>
      <c r="G54" s="25" t="str">
        <f>PADRÃO!$A54&amp;PADRÃO!$B54&amp;PADRÃO!$C54&amp;PADRÃO!$D54</f>
        <v>NEOENERGIA COELBATrifásico125220/380</v>
      </c>
    </row>
    <row r="55" spans="1:7" ht="15.75" customHeight="1" x14ac:dyDescent="0.3">
      <c r="A55" s="23" t="s">
        <v>49</v>
      </c>
      <c r="B55" s="24" t="s">
        <v>41</v>
      </c>
      <c r="C55" s="24">
        <v>16</v>
      </c>
      <c r="D55" s="24" t="s">
        <v>524</v>
      </c>
      <c r="E55" s="24">
        <v>4</v>
      </c>
      <c r="F55" s="24">
        <v>4</v>
      </c>
      <c r="G55" s="25" t="str">
        <f>PADRÃO!$A55&amp;PADRÃO!$B55&amp;PADRÃO!$C55&amp;PADRÃO!$D55</f>
        <v>ENEL CEARÁMonofásico16220/380</v>
      </c>
    </row>
    <row r="56" spans="1:7" ht="15.75" customHeight="1" x14ac:dyDescent="0.3">
      <c r="A56" s="23" t="s">
        <v>49</v>
      </c>
      <c r="B56" s="24" t="s">
        <v>41</v>
      </c>
      <c r="C56" s="24">
        <v>20</v>
      </c>
      <c r="D56" s="24" t="s">
        <v>524</v>
      </c>
      <c r="E56" s="24">
        <v>4</v>
      </c>
      <c r="F56" s="24">
        <v>4</v>
      </c>
      <c r="G56" s="25" t="str">
        <f>PADRÃO!$A56&amp;PADRÃO!$B56&amp;PADRÃO!$C56&amp;PADRÃO!$D56</f>
        <v>ENEL CEARÁMonofásico20220/380</v>
      </c>
    </row>
    <row r="57" spans="1:7" ht="15.75" customHeight="1" x14ac:dyDescent="0.3">
      <c r="A57" s="27" t="s">
        <v>49</v>
      </c>
      <c r="B57" s="26" t="s">
        <v>41</v>
      </c>
      <c r="C57" s="24">
        <v>25</v>
      </c>
      <c r="D57" s="26" t="s">
        <v>524</v>
      </c>
      <c r="E57" s="24">
        <v>4</v>
      </c>
      <c r="F57" s="24">
        <v>4</v>
      </c>
      <c r="G57" s="25" t="str">
        <f>PADRÃO!$A57&amp;PADRÃO!$B57&amp;PADRÃO!$C57&amp;PADRÃO!$D57</f>
        <v>ENEL CEARÁMonofásico25220/380</v>
      </c>
    </row>
    <row r="58" spans="1:7" ht="15.75" customHeight="1" x14ac:dyDescent="0.3">
      <c r="A58" s="27" t="s">
        <v>49</v>
      </c>
      <c r="B58" s="26" t="s">
        <v>41</v>
      </c>
      <c r="C58" s="24">
        <v>32</v>
      </c>
      <c r="D58" s="26" t="s">
        <v>524</v>
      </c>
      <c r="E58" s="24">
        <v>6</v>
      </c>
      <c r="F58" s="24">
        <v>6</v>
      </c>
      <c r="G58" s="25" t="str">
        <f>PADRÃO!$A58&amp;PADRÃO!$B58&amp;PADRÃO!$C58&amp;PADRÃO!$D58</f>
        <v>ENEL CEARÁMonofásico32220/380</v>
      </c>
    </row>
    <row r="59" spans="1:7" ht="15.75" customHeight="1" x14ac:dyDescent="0.3">
      <c r="A59" s="27" t="s">
        <v>49</v>
      </c>
      <c r="B59" s="26" t="s">
        <v>41</v>
      </c>
      <c r="C59" s="24">
        <v>40</v>
      </c>
      <c r="D59" s="26" t="s">
        <v>524</v>
      </c>
      <c r="E59" s="24">
        <v>6</v>
      </c>
      <c r="F59" s="24">
        <v>6</v>
      </c>
      <c r="G59" s="25" t="str">
        <f>PADRÃO!$A59&amp;PADRÃO!$B59&amp;PADRÃO!$C59&amp;PADRÃO!$D59</f>
        <v>ENEL CEARÁMonofásico40220/380</v>
      </c>
    </row>
    <row r="60" spans="1:7" ht="15.75" customHeight="1" x14ac:dyDescent="0.3">
      <c r="A60" s="27" t="s">
        <v>49</v>
      </c>
      <c r="B60" s="24" t="s">
        <v>44</v>
      </c>
      <c r="C60" s="24">
        <v>20</v>
      </c>
      <c r="D60" s="26" t="s">
        <v>524</v>
      </c>
      <c r="E60" s="24">
        <v>4</v>
      </c>
      <c r="F60" s="24">
        <v>4</v>
      </c>
      <c r="G60" s="25" t="str">
        <f>PADRÃO!$A60&amp;PADRÃO!$B60&amp;PADRÃO!$C60&amp;PADRÃO!$D60</f>
        <v>ENEL CEARÁBifásico20220/380</v>
      </c>
    </row>
    <row r="61" spans="1:7" ht="15.75" customHeight="1" x14ac:dyDescent="0.3">
      <c r="A61" s="27" t="s">
        <v>49</v>
      </c>
      <c r="B61" s="24" t="s">
        <v>44</v>
      </c>
      <c r="C61" s="24">
        <v>25</v>
      </c>
      <c r="D61" s="26" t="s">
        <v>524</v>
      </c>
      <c r="E61" s="24">
        <v>4</v>
      </c>
      <c r="F61" s="24">
        <v>4</v>
      </c>
      <c r="G61" s="25" t="str">
        <f>PADRÃO!$A61&amp;PADRÃO!$B61&amp;PADRÃO!$C61&amp;PADRÃO!$D61</f>
        <v>ENEL CEARÁBifásico25220/380</v>
      </c>
    </row>
    <row r="62" spans="1:7" ht="15.75" customHeight="1" x14ac:dyDescent="0.3">
      <c r="A62" s="27" t="s">
        <v>49</v>
      </c>
      <c r="B62" s="24" t="s">
        <v>44</v>
      </c>
      <c r="C62" s="24">
        <v>32</v>
      </c>
      <c r="D62" s="26" t="s">
        <v>524</v>
      </c>
      <c r="E62" s="24">
        <v>6</v>
      </c>
      <c r="F62" s="24">
        <v>6</v>
      </c>
      <c r="G62" s="25" t="str">
        <f>PADRÃO!$A62&amp;PADRÃO!$B62&amp;PADRÃO!$C62&amp;PADRÃO!$D62</f>
        <v>ENEL CEARÁBifásico32220/380</v>
      </c>
    </row>
    <row r="63" spans="1:7" ht="15.75" customHeight="1" x14ac:dyDescent="0.3">
      <c r="A63" s="27" t="s">
        <v>49</v>
      </c>
      <c r="B63" s="24" t="s">
        <v>44</v>
      </c>
      <c r="C63" s="24">
        <v>40</v>
      </c>
      <c r="D63" s="26" t="s">
        <v>524</v>
      </c>
      <c r="E63" s="24">
        <v>6</v>
      </c>
      <c r="F63" s="24">
        <v>6</v>
      </c>
      <c r="G63" s="25" t="str">
        <f>PADRÃO!$A63&amp;PADRÃO!$B63&amp;PADRÃO!$C63&amp;PADRÃO!$D63</f>
        <v>ENEL CEARÁBifásico40220/380</v>
      </c>
    </row>
    <row r="64" spans="1:7" ht="15.75" customHeight="1" x14ac:dyDescent="0.3">
      <c r="A64" s="27" t="s">
        <v>49</v>
      </c>
      <c r="B64" s="24" t="s">
        <v>42</v>
      </c>
      <c r="C64" s="24">
        <v>25</v>
      </c>
      <c r="D64" s="26" t="s">
        <v>524</v>
      </c>
      <c r="E64" s="24">
        <v>4</v>
      </c>
      <c r="F64" s="24">
        <v>4</v>
      </c>
      <c r="G64" s="25" t="str">
        <f>PADRÃO!$A64&amp;PADRÃO!$B64&amp;PADRÃO!$C64&amp;PADRÃO!$D64</f>
        <v>ENEL CEARÁTrifásico25220/380</v>
      </c>
    </row>
    <row r="65" spans="1:7" ht="15.75" customHeight="1" x14ac:dyDescent="0.3">
      <c r="A65" s="27" t="s">
        <v>49</v>
      </c>
      <c r="B65" s="24" t="s">
        <v>42</v>
      </c>
      <c r="C65" s="24">
        <v>32</v>
      </c>
      <c r="D65" s="26" t="s">
        <v>524</v>
      </c>
      <c r="E65" s="24">
        <v>6</v>
      </c>
      <c r="F65" s="24">
        <v>6</v>
      </c>
      <c r="G65" s="25" t="str">
        <f>PADRÃO!$A65&amp;PADRÃO!$B65&amp;PADRÃO!$C65&amp;PADRÃO!$D65</f>
        <v>ENEL CEARÁTrifásico32220/380</v>
      </c>
    </row>
    <row r="66" spans="1:7" ht="15.75" customHeight="1" x14ac:dyDescent="0.3">
      <c r="A66" s="27" t="s">
        <v>49</v>
      </c>
      <c r="B66" s="24" t="s">
        <v>42</v>
      </c>
      <c r="C66" s="24">
        <v>40</v>
      </c>
      <c r="D66" s="26" t="s">
        <v>524</v>
      </c>
      <c r="E66" s="24">
        <v>6</v>
      </c>
      <c r="F66" s="24">
        <v>10</v>
      </c>
      <c r="G66" s="25" t="str">
        <f>PADRÃO!$A66&amp;PADRÃO!$B66&amp;PADRÃO!$C66&amp;PADRÃO!$D66</f>
        <v>ENEL CEARÁTrifásico40220/380</v>
      </c>
    </row>
    <row r="67" spans="1:7" ht="15.75" customHeight="1" x14ac:dyDescent="0.3">
      <c r="A67" s="27" t="s">
        <v>49</v>
      </c>
      <c r="B67" s="24" t="s">
        <v>42</v>
      </c>
      <c r="C67" s="24">
        <v>50</v>
      </c>
      <c r="D67" s="26" t="s">
        <v>524</v>
      </c>
      <c r="E67" s="24">
        <v>16</v>
      </c>
      <c r="F67" s="24">
        <v>10</v>
      </c>
      <c r="G67" s="25" t="str">
        <f>PADRÃO!$A67&amp;PADRÃO!$B67&amp;PADRÃO!$C67&amp;PADRÃO!$D67</f>
        <v>ENEL CEARÁTrifásico50220/380</v>
      </c>
    </row>
    <row r="68" spans="1:7" ht="15.75" customHeight="1" x14ac:dyDescent="0.3">
      <c r="A68" s="27" t="s">
        <v>49</v>
      </c>
      <c r="B68" s="24" t="s">
        <v>42</v>
      </c>
      <c r="C68" s="24">
        <v>63</v>
      </c>
      <c r="D68" s="26" t="s">
        <v>524</v>
      </c>
      <c r="E68" s="24">
        <v>16</v>
      </c>
      <c r="F68" s="24">
        <v>16</v>
      </c>
      <c r="G68" s="25" t="str">
        <f>PADRÃO!$A68&amp;PADRÃO!$B68&amp;PADRÃO!$C68&amp;PADRÃO!$D68</f>
        <v>ENEL CEARÁTrifásico63220/380</v>
      </c>
    </row>
    <row r="69" spans="1:7" ht="15.75" customHeight="1" x14ac:dyDescent="0.3">
      <c r="A69" s="27" t="s">
        <v>49</v>
      </c>
      <c r="B69" s="24" t="s">
        <v>42</v>
      </c>
      <c r="C69" s="24">
        <v>80</v>
      </c>
      <c r="D69" s="26" t="s">
        <v>524</v>
      </c>
      <c r="E69" s="24">
        <v>35</v>
      </c>
      <c r="F69" s="24">
        <v>25</v>
      </c>
      <c r="G69" s="25" t="str">
        <f>PADRÃO!$A69&amp;PADRÃO!$B69&amp;PADRÃO!$C69&amp;PADRÃO!$D69</f>
        <v>ENEL CEARÁTrifásico80220/380</v>
      </c>
    </row>
    <row r="70" spans="1:7" ht="15.75" customHeight="1" x14ac:dyDescent="0.3">
      <c r="A70" s="27" t="s">
        <v>49</v>
      </c>
      <c r="B70" s="24" t="s">
        <v>42</v>
      </c>
      <c r="C70" s="24">
        <v>100</v>
      </c>
      <c r="D70" s="26" t="s">
        <v>524</v>
      </c>
      <c r="E70" s="24">
        <v>35</v>
      </c>
      <c r="F70" s="24">
        <v>16</v>
      </c>
      <c r="G70" s="25" t="str">
        <f>PADRÃO!$A70&amp;PADRÃO!$B70&amp;PADRÃO!$C70&amp;PADRÃO!$D70</f>
        <v>ENEL CEARÁTrifásico100220/380</v>
      </c>
    </row>
    <row r="71" spans="1:7" ht="15.75" customHeight="1" x14ac:dyDescent="0.3">
      <c r="A71" s="27" t="s">
        <v>50</v>
      </c>
      <c r="B71" s="26" t="s">
        <v>41</v>
      </c>
      <c r="C71" s="26">
        <v>60</v>
      </c>
      <c r="D71" s="26" t="s">
        <v>473</v>
      </c>
      <c r="E71" s="26">
        <v>16</v>
      </c>
      <c r="F71" s="26">
        <v>16</v>
      </c>
      <c r="G71" s="25" t="str">
        <f>PADRÃO!$A71&amp;PADRÃO!$B71&amp;PADRÃO!$C71&amp;PADRÃO!$D71</f>
        <v>CEMIGMonofásico60127/220</v>
      </c>
    </row>
    <row r="72" spans="1:7" ht="15.75" customHeight="1" x14ac:dyDescent="0.3">
      <c r="A72" s="27" t="s">
        <v>50</v>
      </c>
      <c r="B72" s="26" t="s">
        <v>41</v>
      </c>
      <c r="C72" s="26">
        <v>63</v>
      </c>
      <c r="D72" s="26" t="s">
        <v>473</v>
      </c>
      <c r="E72" s="26">
        <v>16</v>
      </c>
      <c r="F72" s="26">
        <v>16</v>
      </c>
      <c r="G72" s="25" t="str">
        <f>PADRÃO!$A72&amp;PADRÃO!$B72&amp;PADRÃO!$C72&amp;PADRÃO!$D72</f>
        <v>CEMIGMonofásico63127/220</v>
      </c>
    </row>
    <row r="73" spans="1:7" ht="15.75" customHeight="1" x14ac:dyDescent="0.3">
      <c r="A73" s="27" t="s">
        <v>50</v>
      </c>
      <c r="B73" s="26" t="s">
        <v>44</v>
      </c>
      <c r="C73" s="24">
        <v>60</v>
      </c>
      <c r="D73" s="26" t="s">
        <v>473</v>
      </c>
      <c r="E73" s="24">
        <v>16</v>
      </c>
      <c r="F73" s="26">
        <v>16</v>
      </c>
      <c r="G73" s="25" t="str">
        <f>PADRÃO!$A73&amp;PADRÃO!$B73&amp;PADRÃO!$C73&amp;PADRÃO!$D73</f>
        <v>CEMIGBifásico60127/220</v>
      </c>
    </row>
    <row r="74" spans="1:7" ht="15.75" customHeight="1" x14ac:dyDescent="0.3">
      <c r="A74" s="27" t="s">
        <v>50</v>
      </c>
      <c r="B74" s="26" t="s">
        <v>44</v>
      </c>
      <c r="C74" s="24">
        <v>63</v>
      </c>
      <c r="D74" s="26" t="s">
        <v>473</v>
      </c>
      <c r="E74" s="24">
        <v>16</v>
      </c>
      <c r="F74" s="26">
        <v>16</v>
      </c>
      <c r="G74" s="25" t="str">
        <f>PADRÃO!$A74&amp;PADRÃO!$B74&amp;PADRÃO!$C74&amp;PADRÃO!$D74</f>
        <v>CEMIGBifásico63127/220</v>
      </c>
    </row>
    <row r="75" spans="1:7" ht="15.75" customHeight="1" x14ac:dyDescent="0.3">
      <c r="A75" s="27" t="s">
        <v>50</v>
      </c>
      <c r="B75" s="26" t="s">
        <v>42</v>
      </c>
      <c r="C75" s="26">
        <v>60</v>
      </c>
      <c r="D75" s="26" t="s">
        <v>473</v>
      </c>
      <c r="E75" s="26">
        <v>16</v>
      </c>
      <c r="F75" s="26">
        <v>16</v>
      </c>
      <c r="G75" s="25" t="str">
        <f>PADRÃO!$A75&amp;PADRÃO!$B75&amp;PADRÃO!$C75&amp;PADRÃO!$D75</f>
        <v>CEMIGTrifásico60127/220</v>
      </c>
    </row>
    <row r="76" spans="1:7" ht="15.75" customHeight="1" x14ac:dyDescent="0.3">
      <c r="A76" s="27" t="s">
        <v>50</v>
      </c>
      <c r="B76" s="26" t="s">
        <v>42</v>
      </c>
      <c r="C76" s="24">
        <v>63</v>
      </c>
      <c r="D76" s="26" t="s">
        <v>473</v>
      </c>
      <c r="E76" s="24">
        <v>16</v>
      </c>
      <c r="F76" s="24">
        <v>16</v>
      </c>
      <c r="G76" s="25" t="str">
        <f>PADRÃO!$A76&amp;PADRÃO!$B76&amp;PADRÃO!$C76&amp;PADRÃO!$D76</f>
        <v>CEMIGTrifásico63127/220</v>
      </c>
    </row>
    <row r="77" spans="1:7" ht="15.75" customHeight="1" x14ac:dyDescent="0.3">
      <c r="A77" s="27" t="s">
        <v>50</v>
      </c>
      <c r="B77" s="26" t="s">
        <v>42</v>
      </c>
      <c r="C77" s="24">
        <v>80</v>
      </c>
      <c r="D77" s="26" t="s">
        <v>473</v>
      </c>
      <c r="E77" s="24">
        <v>25</v>
      </c>
      <c r="F77" s="24">
        <v>16</v>
      </c>
      <c r="G77" s="25" t="str">
        <f>PADRÃO!$A77&amp;PADRÃO!$B77&amp;PADRÃO!$C77&amp;PADRÃO!$D77</f>
        <v>CEMIGTrifásico80127/220</v>
      </c>
    </row>
    <row r="78" spans="1:7" ht="15.75" customHeight="1" x14ac:dyDescent="0.3">
      <c r="A78" s="27" t="s">
        <v>50</v>
      </c>
      <c r="B78" s="26" t="s">
        <v>42</v>
      </c>
      <c r="C78" s="24">
        <v>100</v>
      </c>
      <c r="D78" s="26" t="s">
        <v>473</v>
      </c>
      <c r="E78" s="24">
        <v>35</v>
      </c>
      <c r="F78" s="24">
        <v>16</v>
      </c>
      <c r="G78" s="25" t="str">
        <f>PADRÃO!$A78&amp;PADRÃO!$B78&amp;PADRÃO!$C78&amp;PADRÃO!$D78</f>
        <v>CEMIGTrifásico100127/220</v>
      </c>
    </row>
    <row r="79" spans="1:7" ht="15.75" customHeight="1" x14ac:dyDescent="0.3">
      <c r="A79" s="27" t="s">
        <v>50</v>
      </c>
      <c r="B79" s="26" t="s">
        <v>42</v>
      </c>
      <c r="C79" s="24">
        <v>125</v>
      </c>
      <c r="D79" s="26" t="s">
        <v>473</v>
      </c>
      <c r="E79" s="24">
        <v>50</v>
      </c>
      <c r="F79" s="24">
        <v>25</v>
      </c>
      <c r="G79" s="25" t="str">
        <f>PADRÃO!$A79&amp;PADRÃO!$B79&amp;PADRÃO!$C79&amp;PADRÃO!$D79</f>
        <v>CEMIGTrifásico125127/220</v>
      </c>
    </row>
    <row r="80" spans="1:7" ht="15.75" customHeight="1" x14ac:dyDescent="0.3">
      <c r="A80" s="27" t="s">
        <v>50</v>
      </c>
      <c r="B80" s="26" t="s">
        <v>42</v>
      </c>
      <c r="C80" s="24">
        <v>150</v>
      </c>
      <c r="D80" s="26" t="s">
        <v>473</v>
      </c>
      <c r="E80" s="24">
        <v>70</v>
      </c>
      <c r="F80" s="24">
        <v>35</v>
      </c>
      <c r="G80" s="25" t="str">
        <f>PADRÃO!$A80&amp;PADRÃO!$B80&amp;PADRÃO!$C80&amp;PADRÃO!$D80</f>
        <v>CEMIGTrifásico150127/220</v>
      </c>
    </row>
    <row r="81" spans="1:7" ht="15.75" customHeight="1" x14ac:dyDescent="0.3">
      <c r="A81" s="27" t="s">
        <v>50</v>
      </c>
      <c r="B81" s="26" t="s">
        <v>42</v>
      </c>
      <c r="C81" s="24">
        <v>200</v>
      </c>
      <c r="D81" s="26" t="s">
        <v>473</v>
      </c>
      <c r="E81" s="24">
        <v>95</v>
      </c>
      <c r="F81" s="24">
        <v>35</v>
      </c>
      <c r="G81" s="25" t="str">
        <f>PADRÃO!$A81&amp;PADRÃO!$B81&amp;PADRÃO!$C81&amp;PADRÃO!$D81</f>
        <v>CEMIGTrifásico200127/220</v>
      </c>
    </row>
    <row r="82" spans="1:7" ht="15.75" customHeight="1" x14ac:dyDescent="0.3">
      <c r="A82" s="23" t="s">
        <v>51</v>
      </c>
      <c r="B82" s="24" t="s">
        <v>41</v>
      </c>
      <c r="C82" s="24">
        <v>32</v>
      </c>
      <c r="D82" s="24" t="s">
        <v>473</v>
      </c>
      <c r="E82" s="24">
        <v>6</v>
      </c>
      <c r="F82" s="24">
        <v>6</v>
      </c>
      <c r="G82" s="25" t="str">
        <f>PADRÃO!$A82&amp;PADRÃO!$B82&amp;PADRÃO!$C82&amp;PADRÃO!$D82</f>
        <v>ENERGISA MATO GROSSOMonofásico32127/220</v>
      </c>
    </row>
    <row r="83" spans="1:7" ht="15.75" customHeight="1" x14ac:dyDescent="0.3">
      <c r="A83" s="23" t="s">
        <v>51</v>
      </c>
      <c r="B83" s="24" t="s">
        <v>41</v>
      </c>
      <c r="C83" s="24">
        <v>50</v>
      </c>
      <c r="D83" s="24" t="s">
        <v>473</v>
      </c>
      <c r="E83" s="24">
        <v>10</v>
      </c>
      <c r="F83" s="24">
        <v>10</v>
      </c>
      <c r="G83" s="25" t="str">
        <f>PADRÃO!$A83&amp;PADRÃO!$B83&amp;PADRÃO!$C83&amp;PADRÃO!$D83</f>
        <v>ENERGISA MATO GROSSOMonofásico50127/220</v>
      </c>
    </row>
    <row r="84" spans="1:7" ht="15.75" customHeight="1" x14ac:dyDescent="0.3">
      <c r="A84" s="23" t="s">
        <v>51</v>
      </c>
      <c r="B84" s="24" t="s">
        <v>41</v>
      </c>
      <c r="C84" s="24">
        <v>70</v>
      </c>
      <c r="D84" s="24" t="s">
        <v>473</v>
      </c>
      <c r="E84" s="24">
        <v>16</v>
      </c>
      <c r="F84" s="24">
        <v>16</v>
      </c>
      <c r="G84" s="25" t="str">
        <f>PADRÃO!$A84&amp;PADRÃO!$B84&amp;PADRÃO!$C84&amp;PADRÃO!$D84</f>
        <v>ENERGISA MATO GROSSOMonofásico70127/220</v>
      </c>
    </row>
    <row r="85" spans="1:7" ht="15.75" customHeight="1" x14ac:dyDescent="0.3">
      <c r="A85" s="23" t="s">
        <v>51</v>
      </c>
      <c r="B85" s="24" t="s">
        <v>44</v>
      </c>
      <c r="C85" s="24">
        <v>40</v>
      </c>
      <c r="D85" s="24" t="s">
        <v>473</v>
      </c>
      <c r="E85" s="24">
        <v>6</v>
      </c>
      <c r="F85" s="24">
        <v>6</v>
      </c>
      <c r="G85" s="25" t="str">
        <f>PADRÃO!$A85&amp;PADRÃO!$B85&amp;PADRÃO!$C85&amp;PADRÃO!$D85</f>
        <v>ENERGISA MATO GROSSOBifásico40127/220</v>
      </c>
    </row>
    <row r="86" spans="1:7" ht="15.75" customHeight="1" x14ac:dyDescent="0.3">
      <c r="A86" s="23" t="s">
        <v>51</v>
      </c>
      <c r="B86" s="24" t="s">
        <v>44</v>
      </c>
      <c r="C86" s="24">
        <v>50</v>
      </c>
      <c r="D86" s="24" t="s">
        <v>473</v>
      </c>
      <c r="E86" s="24">
        <v>10</v>
      </c>
      <c r="F86" s="24">
        <v>10</v>
      </c>
      <c r="G86" s="25" t="str">
        <f>PADRÃO!$A86&amp;PADRÃO!$B86&amp;PADRÃO!$C86&amp;PADRÃO!$D86</f>
        <v>ENERGISA MATO GROSSOBifásico50127/220</v>
      </c>
    </row>
    <row r="87" spans="1:7" ht="15.75" customHeight="1" x14ac:dyDescent="0.3">
      <c r="A87" s="23" t="s">
        <v>51</v>
      </c>
      <c r="B87" s="24" t="s">
        <v>44</v>
      </c>
      <c r="C87" s="24">
        <v>70</v>
      </c>
      <c r="D87" s="24" t="s">
        <v>473</v>
      </c>
      <c r="E87" s="24">
        <v>16</v>
      </c>
      <c r="F87" s="24">
        <v>16</v>
      </c>
      <c r="G87" s="25" t="str">
        <f>PADRÃO!$A87&amp;PADRÃO!$B87&amp;PADRÃO!$C87&amp;PADRÃO!$D87</f>
        <v>ENERGISA MATO GROSSOBifásico70127/220</v>
      </c>
    </row>
    <row r="88" spans="1:7" ht="15.75" customHeight="1" x14ac:dyDescent="0.3">
      <c r="A88" s="23" t="s">
        <v>51</v>
      </c>
      <c r="B88" s="24" t="s">
        <v>42</v>
      </c>
      <c r="C88" s="24">
        <v>40</v>
      </c>
      <c r="D88" s="24" t="s">
        <v>473</v>
      </c>
      <c r="E88" s="24">
        <v>6</v>
      </c>
      <c r="F88" s="24">
        <v>6</v>
      </c>
      <c r="G88" s="25" t="str">
        <f>PADRÃO!$A88&amp;PADRÃO!$B88&amp;PADRÃO!$C88&amp;PADRÃO!$D88</f>
        <v>ENERGISA MATO GROSSOTrifásico40127/220</v>
      </c>
    </row>
    <row r="89" spans="1:7" ht="15.75" customHeight="1" x14ac:dyDescent="0.3">
      <c r="A89" s="23" t="s">
        <v>51</v>
      </c>
      <c r="B89" s="24" t="s">
        <v>42</v>
      </c>
      <c r="C89" s="24">
        <v>50</v>
      </c>
      <c r="D89" s="24" t="s">
        <v>473</v>
      </c>
      <c r="E89" s="24">
        <v>10</v>
      </c>
      <c r="F89" s="24">
        <v>10</v>
      </c>
      <c r="G89" s="25" t="str">
        <f>PADRÃO!$A89&amp;PADRÃO!$B89&amp;PADRÃO!$C89&amp;PADRÃO!$D89</f>
        <v>ENERGISA MATO GROSSOTrifásico50127/220</v>
      </c>
    </row>
    <row r="90" spans="1:7" ht="15.75" customHeight="1" x14ac:dyDescent="0.3">
      <c r="A90" s="23" t="s">
        <v>51</v>
      </c>
      <c r="B90" s="24" t="s">
        <v>42</v>
      </c>
      <c r="C90" s="24">
        <v>80</v>
      </c>
      <c r="D90" s="24" t="s">
        <v>473</v>
      </c>
      <c r="E90" s="24">
        <v>16</v>
      </c>
      <c r="F90" s="24">
        <v>16</v>
      </c>
      <c r="G90" s="25" t="str">
        <f>PADRÃO!$A90&amp;PADRÃO!$B90&amp;PADRÃO!$C90&amp;PADRÃO!$D90</f>
        <v>ENERGISA MATO GROSSOTrifásico80127/220</v>
      </c>
    </row>
    <row r="91" spans="1:7" ht="15.75" customHeight="1" x14ac:dyDescent="0.3">
      <c r="A91" s="23" t="s">
        <v>51</v>
      </c>
      <c r="B91" s="24" t="s">
        <v>42</v>
      </c>
      <c r="C91" s="24">
        <v>100</v>
      </c>
      <c r="D91" s="24" t="s">
        <v>473</v>
      </c>
      <c r="E91" s="24">
        <v>25</v>
      </c>
      <c r="F91" s="24">
        <v>16</v>
      </c>
      <c r="G91" s="25" t="str">
        <f>PADRÃO!$A91&amp;PADRÃO!$B91&amp;PADRÃO!$C91&amp;PADRÃO!$D91</f>
        <v>ENERGISA MATO GROSSOTrifásico100127/220</v>
      </c>
    </row>
    <row r="92" spans="1:7" ht="15.75" customHeight="1" x14ac:dyDescent="0.3">
      <c r="A92" s="23" t="s">
        <v>51</v>
      </c>
      <c r="B92" s="24" t="s">
        <v>42</v>
      </c>
      <c r="C92" s="24">
        <v>150</v>
      </c>
      <c r="D92" s="24" t="s">
        <v>473</v>
      </c>
      <c r="E92" s="24">
        <v>70</v>
      </c>
      <c r="F92" s="24">
        <v>35</v>
      </c>
      <c r="G92" s="25" t="str">
        <f>PADRÃO!$A92&amp;PADRÃO!$B92&amp;PADRÃO!$C92&amp;PADRÃO!$D92</f>
        <v>ENERGISA MATO GROSSOTrifásico150127/220</v>
      </c>
    </row>
    <row r="93" spans="1:7" ht="15.75" customHeight="1" x14ac:dyDescent="0.3">
      <c r="A93" s="27" t="s">
        <v>51</v>
      </c>
      <c r="B93" s="26" t="s">
        <v>42</v>
      </c>
      <c r="C93" s="26">
        <v>200</v>
      </c>
      <c r="D93" s="26" t="s">
        <v>473</v>
      </c>
      <c r="E93" s="26">
        <v>95</v>
      </c>
      <c r="F93" s="26">
        <v>50</v>
      </c>
      <c r="G93" s="25" t="str">
        <f>PADRÃO!$A93&amp;PADRÃO!$B93&amp;PADRÃO!$C93&amp;PADRÃO!$D93</f>
        <v>ENERGISA MATO GROSSOTrifásico200127/220</v>
      </c>
    </row>
    <row r="94" spans="1:7" ht="15.75" customHeight="1" x14ac:dyDescent="0.3">
      <c r="A94" s="27" t="s">
        <v>52</v>
      </c>
      <c r="B94" s="26" t="s">
        <v>41</v>
      </c>
      <c r="C94" s="26">
        <v>25</v>
      </c>
      <c r="D94" s="26" t="s">
        <v>524</v>
      </c>
      <c r="E94" s="26">
        <v>4</v>
      </c>
      <c r="F94" s="26">
        <v>4</v>
      </c>
      <c r="G94" s="25" t="str">
        <f>PADRÃO!$A94&amp;PADRÃO!$B94&amp;PADRÃO!$C94&amp;PADRÃO!$D94</f>
        <v>EQUATORIAL GOIÁSMonofásico25220/380</v>
      </c>
    </row>
    <row r="95" spans="1:7" ht="15.75" customHeight="1" x14ac:dyDescent="0.3">
      <c r="A95" s="27" t="s">
        <v>52</v>
      </c>
      <c r="B95" s="24" t="s">
        <v>41</v>
      </c>
      <c r="C95" s="24">
        <v>40</v>
      </c>
      <c r="D95" s="26" t="s">
        <v>524</v>
      </c>
      <c r="E95" s="24">
        <v>6</v>
      </c>
      <c r="F95" s="24">
        <v>6</v>
      </c>
      <c r="G95" s="25" t="str">
        <f>PADRÃO!$A95&amp;PADRÃO!$B95&amp;PADRÃO!$C95&amp;PADRÃO!$D95</f>
        <v>EQUATORIAL GOIÁSMonofásico40220/380</v>
      </c>
    </row>
    <row r="96" spans="1:7" ht="15.75" customHeight="1" x14ac:dyDescent="0.3">
      <c r="A96" s="27" t="s">
        <v>52</v>
      </c>
      <c r="B96" s="24" t="s">
        <v>41</v>
      </c>
      <c r="C96" s="24">
        <v>60</v>
      </c>
      <c r="D96" s="26" t="s">
        <v>524</v>
      </c>
      <c r="E96" s="24">
        <v>10</v>
      </c>
      <c r="F96" s="24">
        <v>10</v>
      </c>
      <c r="G96" s="25" t="str">
        <f>PADRÃO!$A96&amp;PADRÃO!$B96&amp;PADRÃO!$C96&amp;PADRÃO!$D96</f>
        <v>EQUATORIAL GOIÁSMonofásico60220/380</v>
      </c>
    </row>
    <row r="97" spans="1:7" ht="15.75" customHeight="1" x14ac:dyDescent="0.3">
      <c r="A97" s="27" t="s">
        <v>52</v>
      </c>
      <c r="B97" s="24" t="s">
        <v>41</v>
      </c>
      <c r="C97" s="24">
        <v>63</v>
      </c>
      <c r="D97" s="26" t="s">
        <v>524</v>
      </c>
      <c r="E97" s="24">
        <v>10</v>
      </c>
      <c r="F97" s="24">
        <v>10</v>
      </c>
      <c r="G97" s="25" t="str">
        <f>PADRÃO!$A97&amp;PADRÃO!$B97&amp;PADRÃO!$C97&amp;PADRÃO!$D97</f>
        <v>EQUATORIAL GOIÁSMonofásico63220/380</v>
      </c>
    </row>
    <row r="98" spans="1:7" ht="15.75" customHeight="1" x14ac:dyDescent="0.3">
      <c r="A98" s="27" t="s">
        <v>52</v>
      </c>
      <c r="B98" s="24" t="s">
        <v>42</v>
      </c>
      <c r="C98" s="24">
        <v>40</v>
      </c>
      <c r="D98" s="26" t="s">
        <v>524</v>
      </c>
      <c r="E98" s="24">
        <v>6</v>
      </c>
      <c r="F98" s="24">
        <v>6</v>
      </c>
      <c r="G98" s="25" t="str">
        <f>PADRÃO!$A98&amp;PADRÃO!$B98&amp;PADRÃO!$C98&amp;PADRÃO!$D98</f>
        <v>EQUATORIAL GOIÁSTrifásico40220/380</v>
      </c>
    </row>
    <row r="99" spans="1:7" ht="15.75" customHeight="1" x14ac:dyDescent="0.3">
      <c r="A99" s="27" t="s">
        <v>52</v>
      </c>
      <c r="B99" s="24" t="s">
        <v>42</v>
      </c>
      <c r="C99" s="24">
        <v>60</v>
      </c>
      <c r="D99" s="26" t="s">
        <v>524</v>
      </c>
      <c r="E99" s="24">
        <v>10</v>
      </c>
      <c r="F99" s="24">
        <v>10</v>
      </c>
      <c r="G99" s="25" t="str">
        <f>PADRÃO!$A99&amp;PADRÃO!$B99&amp;PADRÃO!$C99&amp;PADRÃO!$D99</f>
        <v>EQUATORIAL GOIÁSTrifásico60220/380</v>
      </c>
    </row>
    <row r="100" spans="1:7" ht="15.75" customHeight="1" x14ac:dyDescent="0.3">
      <c r="A100" s="27" t="s">
        <v>52</v>
      </c>
      <c r="B100" s="24" t="s">
        <v>42</v>
      </c>
      <c r="C100" s="24">
        <v>63</v>
      </c>
      <c r="D100" s="26" t="s">
        <v>524</v>
      </c>
      <c r="E100" s="24">
        <v>10</v>
      </c>
      <c r="F100" s="24">
        <v>10</v>
      </c>
      <c r="G100" s="25" t="str">
        <f>PADRÃO!$A100&amp;PADRÃO!$B100&amp;PADRÃO!$C100&amp;PADRÃO!$D100</f>
        <v>EQUATORIAL GOIÁSTrifásico63220/380</v>
      </c>
    </row>
    <row r="101" spans="1:7" ht="15.75" customHeight="1" x14ac:dyDescent="0.3">
      <c r="A101" s="27" t="s">
        <v>52</v>
      </c>
      <c r="B101" s="24" t="s">
        <v>42</v>
      </c>
      <c r="C101" s="24">
        <v>80</v>
      </c>
      <c r="D101" s="26" t="s">
        <v>524</v>
      </c>
      <c r="E101" s="24">
        <v>16</v>
      </c>
      <c r="F101" s="24">
        <v>16</v>
      </c>
      <c r="G101" s="25" t="str">
        <f>PADRÃO!$A101&amp;PADRÃO!$B101&amp;PADRÃO!$C101&amp;PADRÃO!$D101</f>
        <v>EQUATORIAL GOIÁSTrifásico80220/380</v>
      </c>
    </row>
    <row r="102" spans="1:7" ht="15.75" customHeight="1" x14ac:dyDescent="0.3">
      <c r="A102" s="27" t="s">
        <v>52</v>
      </c>
      <c r="B102" s="24" t="s">
        <v>42</v>
      </c>
      <c r="C102" s="24">
        <v>100</v>
      </c>
      <c r="D102" s="26" t="s">
        <v>524</v>
      </c>
      <c r="E102" s="24">
        <v>25</v>
      </c>
      <c r="F102" s="24">
        <v>16</v>
      </c>
      <c r="G102" s="25" t="str">
        <f>PADRÃO!$A102&amp;PADRÃO!$B102&amp;PADRÃO!$C102&amp;PADRÃO!$D102</f>
        <v>EQUATORIAL GOIÁSTrifásico100220/380</v>
      </c>
    </row>
    <row r="103" spans="1:7" ht="15.75" customHeight="1" x14ac:dyDescent="0.3">
      <c r="A103" s="27" t="s">
        <v>52</v>
      </c>
      <c r="B103" s="24" t="s">
        <v>42</v>
      </c>
      <c r="C103" s="24">
        <v>125</v>
      </c>
      <c r="D103" s="26" t="s">
        <v>524</v>
      </c>
      <c r="E103" s="24">
        <v>35</v>
      </c>
      <c r="F103" s="24">
        <v>16</v>
      </c>
      <c r="G103" s="25" t="str">
        <f>PADRÃO!$A103&amp;PADRÃO!$B103&amp;PADRÃO!$C103&amp;PADRÃO!$D103</f>
        <v>EQUATORIAL GOIÁSTrifásico125220/380</v>
      </c>
    </row>
    <row r="104" spans="1:7" ht="15.75" customHeight="1" x14ac:dyDescent="0.3">
      <c r="A104" s="27" t="s">
        <v>53</v>
      </c>
      <c r="B104" s="26" t="s">
        <v>41</v>
      </c>
      <c r="C104" s="26">
        <v>25</v>
      </c>
      <c r="D104" s="26" t="s">
        <v>524</v>
      </c>
      <c r="E104" s="26">
        <v>4</v>
      </c>
      <c r="F104" s="26">
        <v>4</v>
      </c>
      <c r="G104" s="25" t="str">
        <f>PADRÃO!$A104&amp;PADRÃO!$B104&amp;PADRÃO!$C104&amp;PADRÃO!$D104</f>
        <v>EQUATORIAL MARANHÃOMonofásico25220/380</v>
      </c>
    </row>
    <row r="105" spans="1:7" ht="15.75" customHeight="1" x14ac:dyDescent="0.3">
      <c r="A105" s="27" t="s">
        <v>53</v>
      </c>
      <c r="B105" s="24" t="s">
        <v>41</v>
      </c>
      <c r="C105" s="24">
        <v>40</v>
      </c>
      <c r="D105" s="26" t="s">
        <v>524</v>
      </c>
      <c r="E105" s="24">
        <v>6</v>
      </c>
      <c r="F105" s="24">
        <v>6</v>
      </c>
      <c r="G105" s="25" t="str">
        <f>PADRÃO!$A105&amp;PADRÃO!$B105&amp;PADRÃO!$C105&amp;PADRÃO!$D105</f>
        <v>EQUATORIAL MARANHÃOMonofásico40220/380</v>
      </c>
    </row>
    <row r="106" spans="1:7" ht="15.75" customHeight="1" x14ac:dyDescent="0.3">
      <c r="A106" s="27" t="s">
        <v>53</v>
      </c>
      <c r="B106" s="24" t="s">
        <v>41</v>
      </c>
      <c r="C106" s="24">
        <v>60</v>
      </c>
      <c r="D106" s="26" t="s">
        <v>524</v>
      </c>
      <c r="E106" s="24">
        <v>10</v>
      </c>
      <c r="F106" s="24">
        <v>10</v>
      </c>
      <c r="G106" s="25" t="str">
        <f>PADRÃO!$A106&amp;PADRÃO!$B106&amp;PADRÃO!$C106&amp;PADRÃO!$D106</f>
        <v>EQUATORIAL MARANHÃOMonofásico60220/380</v>
      </c>
    </row>
    <row r="107" spans="1:7" ht="15.75" customHeight="1" x14ac:dyDescent="0.3">
      <c r="A107" s="27" t="s">
        <v>53</v>
      </c>
      <c r="B107" s="24" t="s">
        <v>41</v>
      </c>
      <c r="C107" s="24">
        <v>63</v>
      </c>
      <c r="D107" s="26" t="s">
        <v>524</v>
      </c>
      <c r="E107" s="24">
        <v>10</v>
      </c>
      <c r="F107" s="24">
        <v>10</v>
      </c>
      <c r="G107" s="25" t="str">
        <f>PADRÃO!$A107&amp;PADRÃO!$B107&amp;PADRÃO!$C107&amp;PADRÃO!$D107</f>
        <v>EQUATORIAL MARANHÃOMonofásico63220/380</v>
      </c>
    </row>
    <row r="108" spans="1:7" ht="15.75" customHeight="1" x14ac:dyDescent="0.3">
      <c r="A108" s="27" t="s">
        <v>53</v>
      </c>
      <c r="B108" s="24" t="s">
        <v>42</v>
      </c>
      <c r="C108" s="24">
        <v>40</v>
      </c>
      <c r="D108" s="26" t="s">
        <v>524</v>
      </c>
      <c r="E108" s="24">
        <v>6</v>
      </c>
      <c r="F108" s="24">
        <v>6</v>
      </c>
      <c r="G108" s="25" t="str">
        <f>PADRÃO!$A108&amp;PADRÃO!$B108&amp;PADRÃO!$C108&amp;PADRÃO!$D108</f>
        <v>EQUATORIAL MARANHÃOTrifásico40220/380</v>
      </c>
    </row>
    <row r="109" spans="1:7" ht="15.75" customHeight="1" x14ac:dyDescent="0.3">
      <c r="A109" s="27" t="s">
        <v>53</v>
      </c>
      <c r="B109" s="24" t="s">
        <v>42</v>
      </c>
      <c r="C109" s="24">
        <v>60</v>
      </c>
      <c r="D109" s="26" t="s">
        <v>524</v>
      </c>
      <c r="E109" s="24">
        <v>10</v>
      </c>
      <c r="F109" s="24">
        <v>10</v>
      </c>
      <c r="G109" s="25" t="str">
        <f>PADRÃO!$A109&amp;PADRÃO!$B109&amp;PADRÃO!$C109&amp;PADRÃO!$D109</f>
        <v>EQUATORIAL MARANHÃOTrifásico60220/380</v>
      </c>
    </row>
    <row r="110" spans="1:7" ht="15.75" customHeight="1" x14ac:dyDescent="0.3">
      <c r="A110" s="27" t="s">
        <v>53</v>
      </c>
      <c r="B110" s="24" t="s">
        <v>42</v>
      </c>
      <c r="C110" s="24">
        <v>63</v>
      </c>
      <c r="D110" s="26" t="s">
        <v>524</v>
      </c>
      <c r="E110" s="24">
        <v>10</v>
      </c>
      <c r="F110" s="24">
        <v>10</v>
      </c>
      <c r="G110" s="25" t="str">
        <f>PADRÃO!$A110&amp;PADRÃO!$B110&amp;PADRÃO!$C110&amp;PADRÃO!$D110</f>
        <v>EQUATORIAL MARANHÃOTrifásico63220/380</v>
      </c>
    </row>
    <row r="111" spans="1:7" ht="15.75" customHeight="1" x14ac:dyDescent="0.3">
      <c r="A111" s="27" t="s">
        <v>53</v>
      </c>
      <c r="B111" s="24" t="s">
        <v>42</v>
      </c>
      <c r="C111" s="24">
        <v>80</v>
      </c>
      <c r="D111" s="26" t="s">
        <v>524</v>
      </c>
      <c r="E111" s="24">
        <v>16</v>
      </c>
      <c r="F111" s="24">
        <v>16</v>
      </c>
      <c r="G111" s="25" t="str">
        <f>PADRÃO!$A111&amp;PADRÃO!$B111&amp;PADRÃO!$C111&amp;PADRÃO!$D111</f>
        <v>EQUATORIAL MARANHÃOTrifásico80220/380</v>
      </c>
    </row>
    <row r="112" spans="1:7" ht="15.75" customHeight="1" x14ac:dyDescent="0.3">
      <c r="A112" s="27" t="s">
        <v>53</v>
      </c>
      <c r="B112" s="24" t="s">
        <v>42</v>
      </c>
      <c r="C112" s="24">
        <v>100</v>
      </c>
      <c r="D112" s="26" t="s">
        <v>524</v>
      </c>
      <c r="E112" s="24">
        <v>25</v>
      </c>
      <c r="F112" s="24">
        <v>16</v>
      </c>
      <c r="G112" s="25" t="str">
        <f>PADRÃO!$A112&amp;PADRÃO!$B112&amp;PADRÃO!$C112&amp;PADRÃO!$D112</f>
        <v>EQUATORIAL MARANHÃOTrifásico100220/380</v>
      </c>
    </row>
    <row r="113" spans="1:7" ht="15.75" customHeight="1" x14ac:dyDescent="0.3">
      <c r="A113" s="27" t="s">
        <v>53</v>
      </c>
      <c r="B113" s="24" t="s">
        <v>42</v>
      </c>
      <c r="C113" s="24">
        <v>125</v>
      </c>
      <c r="D113" s="26" t="s">
        <v>524</v>
      </c>
      <c r="E113" s="24">
        <v>35</v>
      </c>
      <c r="F113" s="24">
        <v>16</v>
      </c>
      <c r="G113" s="25" t="str">
        <f>PADRÃO!$A113&amp;PADRÃO!$B113&amp;PADRÃO!$C113&amp;PADRÃO!$D113</f>
        <v>EQUATORIAL MARANHÃOTrifásico125220/380</v>
      </c>
    </row>
    <row r="114" spans="1:7" ht="15.75" customHeight="1" x14ac:dyDescent="0.3">
      <c r="A114" s="23" t="s">
        <v>54</v>
      </c>
      <c r="B114" s="24" t="s">
        <v>41</v>
      </c>
      <c r="C114" s="24">
        <v>25</v>
      </c>
      <c r="D114" s="24" t="s">
        <v>524</v>
      </c>
      <c r="E114" s="24">
        <v>4</v>
      </c>
      <c r="F114" s="24">
        <v>4</v>
      </c>
      <c r="G114" s="25" t="str">
        <f>PADRÃO!$A114&amp;PADRÃO!$B114&amp;PADRÃO!$C114&amp;PADRÃO!$D114</f>
        <v>EQUATORIAL PIAUIMonofásico25220/380</v>
      </c>
    </row>
    <row r="115" spans="1:7" ht="15.75" customHeight="1" x14ac:dyDescent="0.3">
      <c r="A115" s="23" t="s">
        <v>54</v>
      </c>
      <c r="B115" s="24" t="s">
        <v>41</v>
      </c>
      <c r="C115" s="24">
        <v>40</v>
      </c>
      <c r="D115" s="24" t="s">
        <v>524</v>
      </c>
      <c r="E115" s="24">
        <v>6</v>
      </c>
      <c r="F115" s="24">
        <v>6</v>
      </c>
      <c r="G115" s="25" t="str">
        <f>PADRÃO!$A115&amp;PADRÃO!$B115&amp;PADRÃO!$C115&amp;PADRÃO!$D115</f>
        <v>EQUATORIAL PIAUIMonofásico40220/380</v>
      </c>
    </row>
    <row r="116" spans="1:7" ht="15.75" customHeight="1" x14ac:dyDescent="0.3">
      <c r="A116" s="23" t="s">
        <v>54</v>
      </c>
      <c r="B116" s="24" t="s">
        <v>41</v>
      </c>
      <c r="C116" s="24">
        <v>60</v>
      </c>
      <c r="D116" s="24" t="s">
        <v>524</v>
      </c>
      <c r="E116" s="24">
        <v>10</v>
      </c>
      <c r="F116" s="24">
        <v>10</v>
      </c>
      <c r="G116" s="25" t="str">
        <f>PADRÃO!$A116&amp;PADRÃO!$B116&amp;PADRÃO!$C116&amp;PADRÃO!$D116</f>
        <v>EQUATORIAL PIAUIMonofásico60220/380</v>
      </c>
    </row>
    <row r="117" spans="1:7" ht="15.75" customHeight="1" x14ac:dyDescent="0.3">
      <c r="A117" s="23" t="s">
        <v>54</v>
      </c>
      <c r="B117" s="24" t="s">
        <v>41</v>
      </c>
      <c r="C117" s="24">
        <v>63</v>
      </c>
      <c r="D117" s="24" t="s">
        <v>524</v>
      </c>
      <c r="E117" s="24">
        <v>10</v>
      </c>
      <c r="F117" s="24">
        <v>10</v>
      </c>
      <c r="G117" s="25" t="str">
        <f>PADRÃO!$A117&amp;PADRÃO!$B117&amp;PADRÃO!$C117&amp;PADRÃO!$D117</f>
        <v>EQUATORIAL PIAUIMonofásico63220/380</v>
      </c>
    </row>
    <row r="118" spans="1:7" ht="15.75" customHeight="1" x14ac:dyDescent="0.3">
      <c r="A118" s="23" t="s">
        <v>54</v>
      </c>
      <c r="B118" s="24" t="s">
        <v>42</v>
      </c>
      <c r="C118" s="24">
        <v>40</v>
      </c>
      <c r="D118" s="24" t="s">
        <v>524</v>
      </c>
      <c r="E118" s="24">
        <v>6</v>
      </c>
      <c r="F118" s="24">
        <v>6</v>
      </c>
      <c r="G118" s="25" t="str">
        <f>PADRÃO!$A118&amp;PADRÃO!$B118&amp;PADRÃO!$C118&amp;PADRÃO!$D118</f>
        <v>EQUATORIAL PIAUITrifásico40220/380</v>
      </c>
    </row>
    <row r="119" spans="1:7" ht="15.75" customHeight="1" x14ac:dyDescent="0.3">
      <c r="A119" s="23" t="s">
        <v>54</v>
      </c>
      <c r="B119" s="24" t="s">
        <v>42</v>
      </c>
      <c r="C119" s="24">
        <v>60</v>
      </c>
      <c r="D119" s="24" t="s">
        <v>524</v>
      </c>
      <c r="E119" s="24">
        <v>10</v>
      </c>
      <c r="F119" s="24">
        <v>10</v>
      </c>
      <c r="G119" s="25" t="str">
        <f>PADRÃO!$A119&amp;PADRÃO!$B119&amp;PADRÃO!$C119&amp;PADRÃO!$D119</f>
        <v>EQUATORIAL PIAUITrifásico60220/380</v>
      </c>
    </row>
    <row r="120" spans="1:7" ht="15.75" customHeight="1" x14ac:dyDescent="0.3">
      <c r="A120" s="23" t="s">
        <v>54</v>
      </c>
      <c r="B120" s="24" t="s">
        <v>42</v>
      </c>
      <c r="C120" s="24">
        <v>63</v>
      </c>
      <c r="D120" s="24" t="s">
        <v>524</v>
      </c>
      <c r="E120" s="24">
        <v>10</v>
      </c>
      <c r="F120" s="24">
        <v>10</v>
      </c>
      <c r="G120" s="25" t="str">
        <f>PADRÃO!$A120&amp;PADRÃO!$B120&amp;PADRÃO!$C120&amp;PADRÃO!$D120</f>
        <v>EQUATORIAL PIAUITrifásico63220/380</v>
      </c>
    </row>
    <row r="121" spans="1:7" ht="15.75" customHeight="1" x14ac:dyDescent="0.3">
      <c r="A121" s="23" t="s">
        <v>54</v>
      </c>
      <c r="B121" s="24" t="s">
        <v>42</v>
      </c>
      <c r="C121" s="24">
        <v>80</v>
      </c>
      <c r="D121" s="24" t="s">
        <v>524</v>
      </c>
      <c r="E121" s="24">
        <v>16</v>
      </c>
      <c r="F121" s="24">
        <v>16</v>
      </c>
      <c r="G121" s="25" t="str">
        <f>PADRÃO!$A121&amp;PADRÃO!$B121&amp;PADRÃO!$C121&amp;PADRÃO!$D121</f>
        <v>EQUATORIAL PIAUITrifásico80220/380</v>
      </c>
    </row>
    <row r="122" spans="1:7" ht="15.75" customHeight="1" x14ac:dyDescent="0.3">
      <c r="A122" s="23" t="s">
        <v>54</v>
      </c>
      <c r="B122" s="24" t="s">
        <v>42</v>
      </c>
      <c r="C122" s="24">
        <v>100</v>
      </c>
      <c r="D122" s="24" t="s">
        <v>524</v>
      </c>
      <c r="E122" s="24">
        <v>25</v>
      </c>
      <c r="F122" s="24">
        <v>16</v>
      </c>
      <c r="G122" s="25" t="str">
        <f>PADRÃO!$A122&amp;PADRÃO!$B122&amp;PADRÃO!$C122&amp;PADRÃO!$D122</f>
        <v>EQUATORIAL PIAUITrifásico100220/380</v>
      </c>
    </row>
    <row r="123" spans="1:7" ht="15.75" customHeight="1" x14ac:dyDescent="0.3">
      <c r="A123" s="23" t="s">
        <v>54</v>
      </c>
      <c r="B123" s="26" t="s">
        <v>42</v>
      </c>
      <c r="C123" s="26">
        <v>125</v>
      </c>
      <c r="D123" s="26" t="s">
        <v>524</v>
      </c>
      <c r="E123" s="26">
        <v>35</v>
      </c>
      <c r="F123" s="26">
        <v>16</v>
      </c>
      <c r="G123" s="25" t="str">
        <f>PADRÃO!$A123&amp;PADRÃO!$B123&amp;PADRÃO!$C123&amp;PADRÃO!$D123</f>
        <v>EQUATORIAL PIAUITrifásico125220/380</v>
      </c>
    </row>
    <row r="124" spans="1:7" ht="15.75" customHeight="1" x14ac:dyDescent="0.3"/>
    <row r="125" spans="1:7" ht="15.75" customHeight="1" x14ac:dyDescent="0.3"/>
    <row r="126" spans="1:7" ht="15.75" customHeight="1" x14ac:dyDescent="0.3"/>
    <row r="127" spans="1:7" ht="15.75" customHeight="1" x14ac:dyDescent="0.3"/>
    <row r="128" spans="1:7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5"/>
  <dimension ref="A1:H1005"/>
  <sheetViews>
    <sheetView topLeftCell="A113" workbookViewId="0">
      <selection activeCell="C133" sqref="C133"/>
    </sheetView>
  </sheetViews>
  <sheetFormatPr defaultColWidth="14.44140625" defaultRowHeight="15" customHeight="1" x14ac:dyDescent="0.3"/>
  <cols>
    <col min="1" max="1" width="18.33203125" customWidth="1"/>
    <col min="2" max="2" width="18.109375" customWidth="1"/>
    <col min="3" max="3" width="31.33203125" customWidth="1"/>
    <col min="4" max="5" width="8.6640625" customWidth="1"/>
    <col min="6" max="6" width="10" customWidth="1"/>
    <col min="7" max="7" width="11.44140625" customWidth="1"/>
    <col min="8" max="8" width="19.44140625" bestFit="1" customWidth="1"/>
    <col min="9" max="24" width="8.6640625" customWidth="1"/>
  </cols>
  <sheetData>
    <row r="1" spans="1:8" ht="14.4" x14ac:dyDescent="0.3">
      <c r="A1" s="19" t="s">
        <v>55</v>
      </c>
      <c r="B1" s="20" t="s">
        <v>56</v>
      </c>
      <c r="C1" s="21" t="s">
        <v>57</v>
      </c>
      <c r="D1" s="21" t="s">
        <v>58</v>
      </c>
      <c r="E1" s="21" t="s">
        <v>59</v>
      </c>
      <c r="F1" s="21" t="s">
        <v>60</v>
      </c>
      <c r="G1" s="22" t="s">
        <v>61</v>
      </c>
      <c r="H1" s="21" t="s">
        <v>39</v>
      </c>
    </row>
    <row r="2" spans="1:8" ht="14.4" x14ac:dyDescent="0.3">
      <c r="A2" s="23" t="s">
        <v>62</v>
      </c>
      <c r="B2" s="24">
        <v>540</v>
      </c>
      <c r="C2" s="24" t="s">
        <v>63</v>
      </c>
      <c r="D2" s="24">
        <v>49.7</v>
      </c>
      <c r="E2" s="24">
        <v>13.62</v>
      </c>
      <c r="F2" s="24">
        <v>2261</v>
      </c>
      <c r="G2" s="28">
        <v>1134</v>
      </c>
      <c r="H2" s="25" t="str">
        <f>MODULO!$A2&amp;MODULO!$B2</f>
        <v>TSUN540</v>
      </c>
    </row>
    <row r="3" spans="1:8" ht="14.4" x14ac:dyDescent="0.3">
      <c r="A3" s="23" t="s">
        <v>62</v>
      </c>
      <c r="B3" s="24">
        <v>545</v>
      </c>
      <c r="C3" s="24" t="s">
        <v>64</v>
      </c>
      <c r="D3" s="24">
        <v>49.8</v>
      </c>
      <c r="E3" s="24">
        <v>13.71</v>
      </c>
      <c r="F3" s="24">
        <v>2261</v>
      </c>
      <c r="G3" s="28">
        <v>1134</v>
      </c>
      <c r="H3" s="24" t="str">
        <f>MODULO!$A3&amp;MODULO!$B3</f>
        <v>TSUN545</v>
      </c>
    </row>
    <row r="4" spans="1:8" ht="14.4" x14ac:dyDescent="0.3">
      <c r="A4" s="23" t="s">
        <v>62</v>
      </c>
      <c r="B4" s="24">
        <v>550</v>
      </c>
      <c r="C4" s="24" t="s">
        <v>65</v>
      </c>
      <c r="D4" s="24">
        <v>49.9</v>
      </c>
      <c r="E4" s="24">
        <v>13.8</v>
      </c>
      <c r="F4" s="24">
        <v>2261</v>
      </c>
      <c r="G4" s="28">
        <v>1134</v>
      </c>
      <c r="H4" s="24" t="str">
        <f>MODULO!$A4&amp;MODULO!$B4</f>
        <v>TSUN550</v>
      </c>
    </row>
    <row r="5" spans="1:8" ht="14.4" x14ac:dyDescent="0.3">
      <c r="A5" s="23" t="s">
        <v>62</v>
      </c>
      <c r="B5" s="24">
        <v>555</v>
      </c>
      <c r="C5" s="24" t="s">
        <v>66</v>
      </c>
      <c r="D5" s="24">
        <v>50</v>
      </c>
      <c r="E5" s="24">
        <v>13.89</v>
      </c>
      <c r="F5" s="24">
        <v>2261</v>
      </c>
      <c r="G5" s="28">
        <v>1134</v>
      </c>
      <c r="H5" s="26" t="str">
        <f>MODULO!$A5&amp;MODULO!$B5</f>
        <v>TSUN555</v>
      </c>
    </row>
    <row r="6" spans="1:8" ht="14.4" x14ac:dyDescent="0.3">
      <c r="A6" s="27" t="s">
        <v>62</v>
      </c>
      <c r="B6" s="26">
        <v>560</v>
      </c>
      <c r="C6" s="26" t="s">
        <v>67</v>
      </c>
      <c r="D6" s="26">
        <v>50.1</v>
      </c>
      <c r="E6" s="26">
        <v>13.98</v>
      </c>
      <c r="F6" s="26">
        <v>2261</v>
      </c>
      <c r="G6" s="29">
        <v>1134</v>
      </c>
      <c r="H6" s="24" t="str">
        <f>MODULO!$A6&amp;MODULO!$B6</f>
        <v>TSUN560</v>
      </c>
    </row>
    <row r="7" spans="1:8" ht="14.4" x14ac:dyDescent="0.3">
      <c r="A7" s="27" t="s">
        <v>62</v>
      </c>
      <c r="B7" s="24">
        <v>570</v>
      </c>
      <c r="C7" s="24" t="s">
        <v>68</v>
      </c>
      <c r="D7" s="24">
        <v>50.74</v>
      </c>
      <c r="E7" s="24">
        <v>14.31</v>
      </c>
      <c r="F7" s="24">
        <v>2278</v>
      </c>
      <c r="G7" s="28">
        <v>1134</v>
      </c>
      <c r="H7" s="24" t="str">
        <f>MODULO!$A7&amp;MODULO!$B7</f>
        <v>TSUN570</v>
      </c>
    </row>
    <row r="8" spans="1:8" ht="14.4" x14ac:dyDescent="0.3">
      <c r="A8" s="27" t="s">
        <v>62</v>
      </c>
      <c r="B8" s="24">
        <v>575</v>
      </c>
      <c r="C8" s="24" t="s">
        <v>69</v>
      </c>
      <c r="D8" s="24">
        <v>50.88</v>
      </c>
      <c r="E8" s="24">
        <v>14.39</v>
      </c>
      <c r="F8" s="24">
        <v>2278</v>
      </c>
      <c r="G8" s="28">
        <v>1134</v>
      </c>
      <c r="H8" s="24" t="str">
        <f>MODULO!$A8&amp;MODULO!$B8</f>
        <v>TSUN575</v>
      </c>
    </row>
    <row r="9" spans="1:8" ht="14.4" x14ac:dyDescent="0.3">
      <c r="A9" s="27" t="s">
        <v>62</v>
      </c>
      <c r="B9" s="24">
        <v>580</v>
      </c>
      <c r="C9" s="24" t="s">
        <v>70</v>
      </c>
      <c r="D9" s="24">
        <v>51.02</v>
      </c>
      <c r="E9" s="24">
        <v>14.47</v>
      </c>
      <c r="F9" s="24">
        <v>2278</v>
      </c>
      <c r="G9" s="28">
        <v>1134</v>
      </c>
      <c r="H9" s="24" t="str">
        <f>MODULO!$A9&amp;MODULO!$B9</f>
        <v>TSUN580</v>
      </c>
    </row>
    <row r="10" spans="1:8" ht="14.4" x14ac:dyDescent="0.3">
      <c r="A10" s="27" t="s">
        <v>62</v>
      </c>
      <c r="B10" s="24">
        <v>585</v>
      </c>
      <c r="C10" s="24" t="s">
        <v>71</v>
      </c>
      <c r="D10" s="24">
        <v>51.16</v>
      </c>
      <c r="E10" s="24">
        <v>14.55</v>
      </c>
      <c r="F10" s="24">
        <v>2278</v>
      </c>
      <c r="G10" s="28">
        <v>1134</v>
      </c>
      <c r="H10" s="24" t="str">
        <f>MODULO!$A10&amp;MODULO!$B10</f>
        <v>TSUN585</v>
      </c>
    </row>
    <row r="11" spans="1:8" ht="14.4" x14ac:dyDescent="0.3">
      <c r="A11" s="27" t="s">
        <v>62</v>
      </c>
      <c r="B11" s="24">
        <v>590</v>
      </c>
      <c r="C11" s="24" t="s">
        <v>72</v>
      </c>
      <c r="D11" s="24">
        <v>51.3</v>
      </c>
      <c r="E11" s="24">
        <v>14.63</v>
      </c>
      <c r="F11" s="24">
        <v>2278</v>
      </c>
      <c r="G11" s="28">
        <v>1134</v>
      </c>
      <c r="H11" s="24" t="str">
        <f>MODULO!$A11&amp;MODULO!$B11</f>
        <v>TSUN590</v>
      </c>
    </row>
    <row r="12" spans="1:8" ht="14.4" x14ac:dyDescent="0.3">
      <c r="A12" s="23" t="s">
        <v>73</v>
      </c>
      <c r="B12" s="24">
        <v>540</v>
      </c>
      <c r="C12" s="24" t="s">
        <v>74</v>
      </c>
      <c r="D12" s="24">
        <v>37.700000000000003</v>
      </c>
      <c r="E12" s="24">
        <v>18.3</v>
      </c>
      <c r="F12" s="24">
        <v>2384</v>
      </c>
      <c r="G12" s="28">
        <v>1096</v>
      </c>
      <c r="H12" s="24" t="str">
        <f>MODULO!$A12&amp;MODULO!$B12</f>
        <v>TRINA SOLAR540</v>
      </c>
    </row>
    <row r="13" spans="1:8" ht="14.4" x14ac:dyDescent="0.3">
      <c r="A13" s="23" t="s">
        <v>73</v>
      </c>
      <c r="B13" s="24">
        <v>545</v>
      </c>
      <c r="C13" s="24" t="s">
        <v>75</v>
      </c>
      <c r="D13" s="24">
        <v>37.9</v>
      </c>
      <c r="E13" s="24">
        <v>18.350000000000001</v>
      </c>
      <c r="F13" s="24">
        <v>2384</v>
      </c>
      <c r="G13" s="28">
        <v>1096</v>
      </c>
      <c r="H13" s="24" t="str">
        <f>MODULO!$A13&amp;MODULO!$B13</f>
        <v>TRINA SOLAR545</v>
      </c>
    </row>
    <row r="14" spans="1:8" ht="14.4" x14ac:dyDescent="0.3">
      <c r="A14" s="23" t="s">
        <v>73</v>
      </c>
      <c r="B14" s="24">
        <v>550</v>
      </c>
      <c r="C14" s="24" t="s">
        <v>76</v>
      </c>
      <c r="D14" s="24">
        <v>38.1</v>
      </c>
      <c r="E14" s="24">
        <v>18.39</v>
      </c>
      <c r="F14" s="24">
        <v>2384</v>
      </c>
      <c r="G14" s="28">
        <v>1096</v>
      </c>
      <c r="H14" s="24" t="str">
        <f>MODULO!$A14&amp;MODULO!$B14</f>
        <v>TRINA SOLAR550</v>
      </c>
    </row>
    <row r="15" spans="1:8" ht="14.4" x14ac:dyDescent="0.3">
      <c r="A15" s="23" t="s">
        <v>73</v>
      </c>
      <c r="B15" s="24">
        <v>560</v>
      </c>
      <c r="C15" s="24" t="s">
        <v>77</v>
      </c>
      <c r="D15" s="24">
        <v>45.3</v>
      </c>
      <c r="E15" s="24">
        <v>15.76</v>
      </c>
      <c r="F15" s="24">
        <v>2384</v>
      </c>
      <c r="G15" s="28">
        <v>1134</v>
      </c>
      <c r="H15" s="24" t="str">
        <f>MODULO!$A15&amp;MODULO!$B15</f>
        <v>TRINA SOLAR560</v>
      </c>
    </row>
    <row r="16" spans="1:8" ht="14.4" x14ac:dyDescent="0.3">
      <c r="A16" s="23" t="s">
        <v>73</v>
      </c>
      <c r="B16" s="24">
        <v>565</v>
      </c>
      <c r="C16" s="18" t="s">
        <v>78</v>
      </c>
      <c r="D16" s="24">
        <v>45.6</v>
      </c>
      <c r="E16" s="24">
        <v>15.81</v>
      </c>
      <c r="F16" s="24">
        <v>2384</v>
      </c>
      <c r="G16" s="28">
        <v>1134</v>
      </c>
      <c r="H16" s="24" t="str">
        <f>MODULO!$A16&amp;MODULO!$B16</f>
        <v>TRINA SOLAR565</v>
      </c>
    </row>
    <row r="17" spans="1:8" ht="14.4" x14ac:dyDescent="0.3">
      <c r="A17" s="23" t="s">
        <v>73</v>
      </c>
      <c r="B17" s="24">
        <v>570</v>
      </c>
      <c r="C17" s="24" t="s">
        <v>79</v>
      </c>
      <c r="D17" s="24">
        <v>45.8</v>
      </c>
      <c r="E17" s="24">
        <v>15.85</v>
      </c>
      <c r="F17" s="24">
        <v>2384</v>
      </c>
      <c r="G17" s="28">
        <v>1134</v>
      </c>
      <c r="H17" s="24" t="str">
        <f>MODULO!$A17&amp;MODULO!$B17</f>
        <v>TRINA SOLAR570</v>
      </c>
    </row>
    <row r="18" spans="1:8" ht="14.4" x14ac:dyDescent="0.3">
      <c r="A18" s="23" t="s">
        <v>73</v>
      </c>
      <c r="B18" s="24">
        <v>575</v>
      </c>
      <c r="C18" s="24" t="s">
        <v>80</v>
      </c>
      <c r="D18" s="24">
        <v>46.1</v>
      </c>
      <c r="E18" s="24">
        <v>15.9</v>
      </c>
      <c r="F18" s="24">
        <v>2384</v>
      </c>
      <c r="G18" s="28">
        <v>1134</v>
      </c>
      <c r="H18" s="24" t="str">
        <f>MODULO!$A18&amp;MODULO!$B18</f>
        <v>TRINA SOLAR575</v>
      </c>
    </row>
    <row r="19" spans="1:8" ht="14.4" x14ac:dyDescent="0.3">
      <c r="A19" s="23" t="s">
        <v>73</v>
      </c>
      <c r="B19" s="24">
        <v>580</v>
      </c>
      <c r="C19" s="24" t="s">
        <v>81</v>
      </c>
      <c r="D19" s="24">
        <v>46.3</v>
      </c>
      <c r="E19" s="24">
        <v>15.94</v>
      </c>
      <c r="F19" s="24">
        <v>2384</v>
      </c>
      <c r="G19" s="28">
        <v>1134</v>
      </c>
      <c r="H19" s="24" t="str">
        <f>MODULO!$A19&amp;MODULO!$B19</f>
        <v>TRINA SOLAR580</v>
      </c>
    </row>
    <row r="20" spans="1:8" ht="14.4" x14ac:dyDescent="0.3">
      <c r="A20" s="23" t="s">
        <v>73</v>
      </c>
      <c r="B20" s="24">
        <v>665</v>
      </c>
      <c r="C20" s="24" t="s">
        <v>82</v>
      </c>
      <c r="D20" s="24">
        <v>46.8</v>
      </c>
      <c r="E20" s="24">
        <v>18.07</v>
      </c>
      <c r="F20" s="24">
        <v>2384</v>
      </c>
      <c r="G20" s="28">
        <v>1303</v>
      </c>
      <c r="H20" s="24" t="str">
        <f>MODULO!$A20&amp;MODULO!$B20</f>
        <v>TRINA SOLAR665</v>
      </c>
    </row>
    <row r="21" spans="1:8" ht="15.75" customHeight="1" x14ac:dyDescent="0.3">
      <c r="A21" s="23" t="s">
        <v>73</v>
      </c>
      <c r="B21" s="24">
        <v>670</v>
      </c>
      <c r="C21" s="18" t="s">
        <v>83</v>
      </c>
      <c r="D21" s="24">
        <v>47</v>
      </c>
      <c r="E21" s="24">
        <v>18.100000000000001</v>
      </c>
      <c r="F21" s="24">
        <v>2384</v>
      </c>
      <c r="G21" s="28">
        <v>1303</v>
      </c>
      <c r="H21" s="24" t="str">
        <f>MODULO!$A21&amp;MODULO!$B21</f>
        <v>TRINA SOLAR670</v>
      </c>
    </row>
    <row r="22" spans="1:8" ht="15.75" customHeight="1" x14ac:dyDescent="0.3">
      <c r="A22" s="23" t="s">
        <v>73</v>
      </c>
      <c r="B22" s="24">
        <v>675</v>
      </c>
      <c r="C22" s="18" t="s">
        <v>84</v>
      </c>
      <c r="D22" s="24">
        <v>47.2</v>
      </c>
      <c r="E22" s="24">
        <v>18.14</v>
      </c>
      <c r="F22" s="24">
        <v>2384</v>
      </c>
      <c r="G22" s="28">
        <v>1303</v>
      </c>
      <c r="H22" s="24" t="str">
        <f>MODULO!$A22&amp;MODULO!$B22</f>
        <v>TRINA SOLAR675</v>
      </c>
    </row>
    <row r="23" spans="1:8" ht="15.75" customHeight="1" x14ac:dyDescent="0.3">
      <c r="A23" s="23" t="s">
        <v>73</v>
      </c>
      <c r="B23" s="24">
        <v>680</v>
      </c>
      <c r="C23" s="18" t="s">
        <v>85</v>
      </c>
      <c r="D23" s="24">
        <v>47.4</v>
      </c>
      <c r="E23" s="24">
        <v>18.18</v>
      </c>
      <c r="F23" s="24">
        <v>2384</v>
      </c>
      <c r="G23" s="28">
        <v>1303</v>
      </c>
      <c r="H23" s="24" t="str">
        <f>MODULO!$A23&amp;MODULO!$B23</f>
        <v>TRINA SOLAR680</v>
      </c>
    </row>
    <row r="24" spans="1:8" ht="15.75" customHeight="1" x14ac:dyDescent="0.3">
      <c r="A24" s="23" t="s">
        <v>73</v>
      </c>
      <c r="B24" s="24">
        <v>685</v>
      </c>
      <c r="C24" s="18" t="s">
        <v>86</v>
      </c>
      <c r="D24" s="24">
        <v>47.7</v>
      </c>
      <c r="E24" s="24">
        <v>18.21</v>
      </c>
      <c r="F24" s="24">
        <v>2384</v>
      </c>
      <c r="G24" s="28">
        <v>1303</v>
      </c>
      <c r="H24" s="24" t="str">
        <f>MODULO!$A24&amp;MODULO!$B24</f>
        <v>TRINA SOLAR685</v>
      </c>
    </row>
    <row r="25" spans="1:8" ht="15.75" customHeight="1" x14ac:dyDescent="0.3">
      <c r="A25" s="27" t="s">
        <v>87</v>
      </c>
      <c r="B25" s="24">
        <v>545</v>
      </c>
      <c r="C25" s="24" t="s">
        <v>88</v>
      </c>
      <c r="D25" s="24">
        <v>46.65</v>
      </c>
      <c r="E25" s="30">
        <v>13.92</v>
      </c>
      <c r="F25" s="24">
        <v>2279</v>
      </c>
      <c r="G25" s="28">
        <v>1134</v>
      </c>
      <c r="H25" s="24" t="str">
        <f>MODULO!$A25&amp;MODULO!$B25</f>
        <v>ERA SOLAR545</v>
      </c>
    </row>
    <row r="26" spans="1:8" ht="15.75" customHeight="1" x14ac:dyDescent="0.3">
      <c r="A26" s="27" t="s">
        <v>89</v>
      </c>
      <c r="B26" s="24">
        <v>585</v>
      </c>
      <c r="C26" s="24" t="s">
        <v>90</v>
      </c>
      <c r="D26" s="24">
        <v>51.1</v>
      </c>
      <c r="E26" s="31">
        <v>14.31</v>
      </c>
      <c r="F26" s="24">
        <v>2278</v>
      </c>
      <c r="G26" s="28">
        <v>1134</v>
      </c>
      <c r="H26" s="24" t="str">
        <f>MODULO!$A26&amp;MODULO!$B26</f>
        <v>ERA SOLAR 585</v>
      </c>
    </row>
    <row r="27" spans="1:8" ht="15.75" customHeight="1" x14ac:dyDescent="0.3">
      <c r="A27" s="27" t="s">
        <v>87</v>
      </c>
      <c r="B27" s="26">
        <v>600</v>
      </c>
      <c r="C27" s="18" t="s">
        <v>91</v>
      </c>
      <c r="D27" s="26">
        <v>47.7</v>
      </c>
      <c r="E27" s="26">
        <v>15.95</v>
      </c>
      <c r="F27" s="26">
        <v>2384</v>
      </c>
      <c r="G27" s="29">
        <v>1134</v>
      </c>
      <c r="H27" s="24" t="str">
        <f>MODULO!$A27&amp;MODULO!$B27</f>
        <v>ERA SOLAR600</v>
      </c>
    </row>
    <row r="28" spans="1:8" ht="15.75" customHeight="1" x14ac:dyDescent="0.3">
      <c r="A28" s="27" t="s">
        <v>87</v>
      </c>
      <c r="B28" s="24">
        <v>605</v>
      </c>
      <c r="C28" s="18" t="s">
        <v>92</v>
      </c>
      <c r="D28" s="24">
        <v>47.9</v>
      </c>
      <c r="E28" s="24">
        <v>16</v>
      </c>
      <c r="F28" s="26">
        <v>2384</v>
      </c>
      <c r="G28" s="29">
        <v>1134</v>
      </c>
      <c r="H28" s="24" t="str">
        <f>MODULO!$A28&amp;MODULO!$B28</f>
        <v>ERA SOLAR605</v>
      </c>
    </row>
    <row r="29" spans="1:8" ht="15.75" customHeight="1" x14ac:dyDescent="0.3">
      <c r="A29" s="27" t="s">
        <v>87</v>
      </c>
      <c r="B29" s="24">
        <v>610</v>
      </c>
      <c r="C29" s="18" t="s">
        <v>93</v>
      </c>
      <c r="D29" s="26">
        <v>48.1</v>
      </c>
      <c r="E29" s="26">
        <v>16.05</v>
      </c>
      <c r="F29" s="26">
        <v>2384</v>
      </c>
      <c r="G29" s="29">
        <v>1134</v>
      </c>
      <c r="H29" s="24" t="str">
        <f>MODULO!$A29&amp;MODULO!$B29</f>
        <v>ERA SOLAR610</v>
      </c>
    </row>
    <row r="30" spans="1:8" ht="15.75" customHeight="1" x14ac:dyDescent="0.3">
      <c r="A30" s="27" t="s">
        <v>87</v>
      </c>
      <c r="B30" s="24">
        <v>615</v>
      </c>
      <c r="C30" s="18" t="s">
        <v>94</v>
      </c>
      <c r="D30" s="24">
        <v>48.3</v>
      </c>
      <c r="E30" s="24">
        <v>16.100000000000001</v>
      </c>
      <c r="F30" s="26">
        <v>2384</v>
      </c>
      <c r="G30" s="29">
        <v>1134</v>
      </c>
      <c r="H30" s="24" t="str">
        <f>MODULO!$A30&amp;MODULO!$B30</f>
        <v>ERA SOLAR615</v>
      </c>
    </row>
    <row r="31" spans="1:8" ht="15.75" customHeight="1" x14ac:dyDescent="0.3">
      <c r="A31" s="27" t="s">
        <v>87</v>
      </c>
      <c r="B31" s="24">
        <v>620</v>
      </c>
      <c r="C31" s="18" t="s">
        <v>95</v>
      </c>
      <c r="D31" s="26">
        <v>48.5</v>
      </c>
      <c r="E31" s="26">
        <v>16.149999999999999</v>
      </c>
      <c r="F31" s="26">
        <v>2384</v>
      </c>
      <c r="G31" s="29">
        <v>1134</v>
      </c>
      <c r="H31" s="24" t="str">
        <f>MODULO!$A31&amp;MODULO!$B31</f>
        <v>ERA SOLAR620</v>
      </c>
    </row>
    <row r="32" spans="1:8" ht="15.75" customHeight="1" x14ac:dyDescent="0.3">
      <c r="A32" s="23" t="s">
        <v>96</v>
      </c>
      <c r="B32" s="24">
        <v>530</v>
      </c>
      <c r="C32" s="24" t="s">
        <v>97</v>
      </c>
      <c r="D32" s="24">
        <v>48.8</v>
      </c>
      <c r="E32" s="24">
        <v>13.8</v>
      </c>
      <c r="F32" s="24">
        <v>2278</v>
      </c>
      <c r="G32" s="28">
        <v>1134</v>
      </c>
      <c r="H32" s="24" t="str">
        <f>MODULO!$A32&amp;MODULO!$B32</f>
        <v>CANADIAN530</v>
      </c>
    </row>
    <row r="33" spans="1:8" ht="15.75" customHeight="1" x14ac:dyDescent="0.3">
      <c r="A33" s="23" t="s">
        <v>96</v>
      </c>
      <c r="B33" s="24">
        <v>535</v>
      </c>
      <c r="C33" s="24" t="s">
        <v>98</v>
      </c>
      <c r="D33" s="24">
        <v>49</v>
      </c>
      <c r="E33" s="24">
        <v>13.85</v>
      </c>
      <c r="F33" s="24">
        <v>2278</v>
      </c>
      <c r="G33" s="28">
        <v>1134</v>
      </c>
      <c r="H33" s="24" t="str">
        <f>MODULO!$A33&amp;MODULO!$B33</f>
        <v>CANADIAN535</v>
      </c>
    </row>
    <row r="34" spans="1:8" ht="15.75" customHeight="1" x14ac:dyDescent="0.3">
      <c r="A34" s="23" t="s">
        <v>96</v>
      </c>
      <c r="B34" s="24">
        <v>540</v>
      </c>
      <c r="C34" s="24" t="s">
        <v>99</v>
      </c>
      <c r="D34" s="24">
        <v>49.2</v>
      </c>
      <c r="E34" s="24">
        <v>13.9</v>
      </c>
      <c r="F34" s="24">
        <v>2278</v>
      </c>
      <c r="G34" s="28">
        <v>1134</v>
      </c>
      <c r="H34" s="24" t="str">
        <f>MODULO!$A34&amp;MODULO!$B34</f>
        <v>CANADIAN540</v>
      </c>
    </row>
    <row r="35" spans="1:8" ht="15.75" customHeight="1" x14ac:dyDescent="0.3">
      <c r="A35" s="23" t="s">
        <v>96</v>
      </c>
      <c r="B35" s="24">
        <v>545</v>
      </c>
      <c r="C35" s="24" t="s">
        <v>100</v>
      </c>
      <c r="D35" s="24">
        <v>49.4</v>
      </c>
      <c r="E35" s="24">
        <v>13.95</v>
      </c>
      <c r="F35" s="24">
        <v>2278</v>
      </c>
      <c r="G35" s="28">
        <v>1134</v>
      </c>
      <c r="H35" s="24" t="str">
        <f>MODULO!$A35&amp;MODULO!$B35</f>
        <v>CANADIAN545</v>
      </c>
    </row>
    <row r="36" spans="1:8" ht="15.75" customHeight="1" x14ac:dyDescent="0.3">
      <c r="A36" s="23" t="s">
        <v>96</v>
      </c>
      <c r="B36" s="24">
        <v>550</v>
      </c>
      <c r="C36" s="24" t="s">
        <v>101</v>
      </c>
      <c r="D36" s="24">
        <v>49.6</v>
      </c>
      <c r="E36" s="24">
        <v>14</v>
      </c>
      <c r="F36" s="24">
        <v>2278</v>
      </c>
      <c r="G36" s="28">
        <v>1134</v>
      </c>
      <c r="H36" s="24" t="str">
        <f>MODULO!$A36&amp;MODULO!$B36</f>
        <v>CANADIAN550</v>
      </c>
    </row>
    <row r="37" spans="1:8" ht="15.75" customHeight="1" x14ac:dyDescent="0.3">
      <c r="A37" s="23" t="s">
        <v>96</v>
      </c>
      <c r="B37" s="24">
        <v>555</v>
      </c>
      <c r="C37" s="24" t="s">
        <v>102</v>
      </c>
      <c r="D37" s="24">
        <v>49.8</v>
      </c>
      <c r="E37" s="24">
        <v>14.05</v>
      </c>
      <c r="F37" s="24">
        <v>2278</v>
      </c>
      <c r="G37" s="28">
        <v>1134</v>
      </c>
      <c r="H37" s="24" t="str">
        <f>MODULO!$A37&amp;MODULO!$B37</f>
        <v>CANADIAN555</v>
      </c>
    </row>
    <row r="38" spans="1:8" ht="15.75" customHeight="1" x14ac:dyDescent="0.3">
      <c r="A38" s="27" t="s">
        <v>103</v>
      </c>
      <c r="B38" s="26">
        <v>540</v>
      </c>
      <c r="C38" s="26" t="s">
        <v>104</v>
      </c>
      <c r="D38" s="26">
        <v>49.8</v>
      </c>
      <c r="E38" s="26">
        <v>16.66</v>
      </c>
      <c r="F38" s="26">
        <v>2279</v>
      </c>
      <c r="G38" s="29">
        <v>1134</v>
      </c>
      <c r="H38" s="24" t="str">
        <f>MODULO!$A38&amp;MODULO!$B38</f>
        <v>DAH SOLAR540</v>
      </c>
    </row>
    <row r="39" spans="1:8" ht="15.75" customHeight="1" x14ac:dyDescent="0.3">
      <c r="A39" s="27" t="s">
        <v>103</v>
      </c>
      <c r="B39" s="24">
        <v>545</v>
      </c>
      <c r="C39" s="26" t="s">
        <v>105</v>
      </c>
      <c r="D39" s="24">
        <v>50</v>
      </c>
      <c r="E39" s="24">
        <v>13.72</v>
      </c>
      <c r="F39" s="26">
        <v>2279</v>
      </c>
      <c r="G39" s="29">
        <v>1134</v>
      </c>
      <c r="H39" s="24" t="str">
        <f>MODULO!$A39&amp;MODULO!$B39</f>
        <v>DAH SOLAR545</v>
      </c>
    </row>
    <row r="40" spans="1:8" ht="15.75" customHeight="1" x14ac:dyDescent="0.3">
      <c r="A40" s="27" t="s">
        <v>103</v>
      </c>
      <c r="B40" s="24">
        <v>550</v>
      </c>
      <c r="C40" s="26" t="s">
        <v>106</v>
      </c>
      <c r="D40" s="24">
        <v>50.2</v>
      </c>
      <c r="E40" s="24">
        <v>13.78</v>
      </c>
      <c r="F40" s="26">
        <v>2279</v>
      </c>
      <c r="G40" s="29">
        <v>1134</v>
      </c>
      <c r="H40" s="24" t="str">
        <f>MODULO!$A40&amp;MODULO!$B40</f>
        <v>DAH SOLAR550</v>
      </c>
    </row>
    <row r="41" spans="1:8" ht="15.75" customHeight="1" x14ac:dyDescent="0.3">
      <c r="A41" s="27" t="s">
        <v>103</v>
      </c>
      <c r="B41" s="24">
        <v>555</v>
      </c>
      <c r="C41" s="26" t="s">
        <v>107</v>
      </c>
      <c r="D41" s="24">
        <v>50.4</v>
      </c>
      <c r="E41" s="24">
        <v>13.84</v>
      </c>
      <c r="F41" s="26">
        <v>2279</v>
      </c>
      <c r="G41" s="29">
        <v>1134</v>
      </c>
      <c r="H41" s="24" t="str">
        <f>MODULO!$A41&amp;MODULO!$B41</f>
        <v>DAH SOLAR555</v>
      </c>
    </row>
    <row r="42" spans="1:8" ht="15.75" customHeight="1" x14ac:dyDescent="0.3">
      <c r="A42" s="27" t="s">
        <v>103</v>
      </c>
      <c r="B42" s="24">
        <v>570</v>
      </c>
      <c r="C42" s="24" t="s">
        <v>108</v>
      </c>
      <c r="D42" s="24">
        <v>51</v>
      </c>
      <c r="E42" s="24">
        <v>14.02</v>
      </c>
      <c r="F42" s="24">
        <v>2279</v>
      </c>
      <c r="G42" s="28">
        <v>1134</v>
      </c>
      <c r="H42" s="24" t="str">
        <f>MODULO!$A42&amp;MODULO!$B42</f>
        <v>DAH SOLAR570</v>
      </c>
    </row>
    <row r="43" spans="1:8" ht="15.75" customHeight="1" x14ac:dyDescent="0.3">
      <c r="A43" s="27" t="s">
        <v>103</v>
      </c>
      <c r="B43" s="24">
        <v>575</v>
      </c>
      <c r="C43" s="24" t="s">
        <v>109</v>
      </c>
      <c r="D43" s="24">
        <v>51.2</v>
      </c>
      <c r="E43" s="24">
        <v>14.08</v>
      </c>
      <c r="F43" s="24">
        <v>2279</v>
      </c>
      <c r="G43" s="28">
        <v>1134</v>
      </c>
      <c r="H43" s="24" t="str">
        <f>MODULO!$A43&amp;MODULO!$B43</f>
        <v>DAH SOLAR575</v>
      </c>
    </row>
    <row r="44" spans="1:8" ht="15.75" customHeight="1" x14ac:dyDescent="0.3">
      <c r="A44" s="27" t="s">
        <v>103</v>
      </c>
      <c r="B44" s="24">
        <v>580</v>
      </c>
      <c r="C44" s="24" t="s">
        <v>110</v>
      </c>
      <c r="D44" s="24">
        <v>51.4</v>
      </c>
      <c r="E44" s="24">
        <v>14.14</v>
      </c>
      <c r="F44" s="24">
        <v>2279</v>
      </c>
      <c r="G44" s="28">
        <v>1134</v>
      </c>
      <c r="H44" s="24" t="str">
        <f>MODULO!$A44&amp;MODULO!$B44</f>
        <v>DAH SOLAR580</v>
      </c>
    </row>
    <row r="45" spans="1:8" ht="15.75" customHeight="1" x14ac:dyDescent="0.3">
      <c r="A45" s="27" t="s">
        <v>103</v>
      </c>
      <c r="B45" s="24">
        <v>585</v>
      </c>
      <c r="C45" s="24" t="s">
        <v>111</v>
      </c>
      <c r="D45" s="24">
        <v>51.6</v>
      </c>
      <c r="E45" s="24">
        <v>14.2</v>
      </c>
      <c r="F45" s="24">
        <v>2279</v>
      </c>
      <c r="G45" s="28">
        <v>1134</v>
      </c>
      <c r="H45" s="24" t="str">
        <f>MODULO!$A45&amp;MODULO!$B45</f>
        <v>DAH SOLAR585</v>
      </c>
    </row>
    <row r="46" spans="1:8" ht="15.75" customHeight="1" x14ac:dyDescent="0.3">
      <c r="A46" s="27" t="s">
        <v>112</v>
      </c>
      <c r="B46" s="26">
        <v>555</v>
      </c>
      <c r="C46" s="26" t="s">
        <v>113</v>
      </c>
      <c r="D46" s="26">
        <v>50.34</v>
      </c>
      <c r="E46" s="26">
        <v>14.07</v>
      </c>
      <c r="F46" s="26">
        <v>2278</v>
      </c>
      <c r="G46" s="29">
        <v>1134</v>
      </c>
      <c r="H46" s="24" t="str">
        <f>MODULO!$A46&amp;MODULO!$B46</f>
        <v>JINKO SOLAR555</v>
      </c>
    </row>
    <row r="47" spans="1:8" ht="15.75" customHeight="1" x14ac:dyDescent="0.3">
      <c r="A47" s="27" t="s">
        <v>112</v>
      </c>
      <c r="B47" s="24">
        <v>560</v>
      </c>
      <c r="C47" s="24" t="s">
        <v>114</v>
      </c>
      <c r="D47" s="24">
        <v>50.47</v>
      </c>
      <c r="E47" s="24">
        <v>14.15</v>
      </c>
      <c r="F47" s="26">
        <v>2278</v>
      </c>
      <c r="G47" s="29">
        <v>1134</v>
      </c>
      <c r="H47" s="24" t="str">
        <f>MODULO!$A47&amp;MODULO!$B47</f>
        <v>JINKO SOLAR560</v>
      </c>
    </row>
    <row r="48" spans="1:8" ht="15.75" customHeight="1" x14ac:dyDescent="0.3">
      <c r="A48" s="27" t="s">
        <v>112</v>
      </c>
      <c r="B48" s="26">
        <v>565</v>
      </c>
      <c r="C48" s="24" t="s">
        <v>115</v>
      </c>
      <c r="D48" s="24">
        <v>50.6</v>
      </c>
      <c r="E48" s="24">
        <v>14.23</v>
      </c>
      <c r="F48" s="26">
        <v>2278</v>
      </c>
      <c r="G48" s="29">
        <v>1134</v>
      </c>
      <c r="H48" s="24" t="str">
        <f>MODULO!$A48&amp;MODULO!$B48</f>
        <v>JINKO SOLAR565</v>
      </c>
    </row>
    <row r="49" spans="1:8" ht="15.75" customHeight="1" x14ac:dyDescent="0.3">
      <c r="A49" s="27" t="s">
        <v>112</v>
      </c>
      <c r="B49" s="24">
        <v>570</v>
      </c>
      <c r="C49" s="24" t="s">
        <v>116</v>
      </c>
      <c r="D49" s="24">
        <v>50.74</v>
      </c>
      <c r="E49" s="24">
        <v>14.31</v>
      </c>
      <c r="F49" s="26">
        <v>2278</v>
      </c>
      <c r="G49" s="29">
        <v>1134</v>
      </c>
      <c r="H49" s="24" t="str">
        <f>MODULO!$A49&amp;MODULO!$B49</f>
        <v>JINKO SOLAR570</v>
      </c>
    </row>
    <row r="50" spans="1:8" ht="15.75" customHeight="1" x14ac:dyDescent="0.3">
      <c r="A50" s="27" t="s">
        <v>112</v>
      </c>
      <c r="B50" s="26">
        <v>575</v>
      </c>
      <c r="C50" s="24" t="s">
        <v>117</v>
      </c>
      <c r="D50" s="24">
        <v>50.88</v>
      </c>
      <c r="E50" s="24">
        <v>14.39</v>
      </c>
      <c r="F50" s="26">
        <v>2278</v>
      </c>
      <c r="G50" s="29">
        <v>1134</v>
      </c>
      <c r="H50" s="24" t="str">
        <f>MODULO!$A50&amp;MODULO!$B50</f>
        <v>JINKO SOLAR575</v>
      </c>
    </row>
    <row r="51" spans="1:8" ht="15.75" customHeight="1" x14ac:dyDescent="0.3">
      <c r="A51" s="27" t="s">
        <v>112</v>
      </c>
      <c r="B51" s="24">
        <v>540</v>
      </c>
      <c r="C51" s="24" t="s">
        <v>118</v>
      </c>
      <c r="D51" s="24">
        <v>49.42</v>
      </c>
      <c r="E51" s="24">
        <v>13.85</v>
      </c>
      <c r="F51" s="24">
        <v>2278</v>
      </c>
      <c r="G51" s="28">
        <v>1134</v>
      </c>
      <c r="H51" s="24" t="str">
        <f>MODULO!$A51&amp;MODULO!$B51</f>
        <v>JINKO SOLAR540</v>
      </c>
    </row>
    <row r="52" spans="1:8" ht="15.75" customHeight="1" x14ac:dyDescent="0.3">
      <c r="A52" s="27" t="s">
        <v>112</v>
      </c>
      <c r="B52" s="24">
        <v>545</v>
      </c>
      <c r="C52" s="24" t="s">
        <v>119</v>
      </c>
      <c r="D52" s="24">
        <v>49.52</v>
      </c>
      <c r="E52" s="24">
        <v>13.94</v>
      </c>
      <c r="F52" s="24">
        <v>2278</v>
      </c>
      <c r="G52" s="28">
        <v>1134</v>
      </c>
      <c r="H52" s="24" t="str">
        <f>MODULO!$A52&amp;MODULO!$B52</f>
        <v>JINKO SOLAR545</v>
      </c>
    </row>
    <row r="53" spans="1:8" ht="15.75" customHeight="1" x14ac:dyDescent="0.3">
      <c r="A53" s="27" t="s">
        <v>112</v>
      </c>
      <c r="B53" s="24">
        <v>550</v>
      </c>
      <c r="C53" s="24" t="s">
        <v>120</v>
      </c>
      <c r="D53" s="24">
        <v>49.62</v>
      </c>
      <c r="E53" s="24">
        <v>14.03</v>
      </c>
      <c r="F53" s="24">
        <v>2278</v>
      </c>
      <c r="G53" s="28">
        <v>1134</v>
      </c>
      <c r="H53" s="24" t="str">
        <f>MODULO!$A53&amp;MODULO!$B53</f>
        <v>JINKO SOLAR550</v>
      </c>
    </row>
    <row r="54" spans="1:8" ht="15.75" customHeight="1" x14ac:dyDescent="0.3">
      <c r="A54" s="27" t="s">
        <v>112</v>
      </c>
      <c r="B54" s="24">
        <v>555</v>
      </c>
      <c r="C54" s="24" t="s">
        <v>121</v>
      </c>
      <c r="D54" s="24">
        <v>49.72</v>
      </c>
      <c r="E54" s="24">
        <v>14.12</v>
      </c>
      <c r="F54" s="24">
        <v>2278</v>
      </c>
      <c r="G54" s="28">
        <v>1134</v>
      </c>
      <c r="H54" s="24" t="str">
        <f>MODULO!$A54&amp;MODULO!$B54</f>
        <v>JINKO SOLAR555</v>
      </c>
    </row>
    <row r="55" spans="1:8" ht="15.75" customHeight="1" x14ac:dyDescent="0.3">
      <c r="A55" s="27" t="s">
        <v>112</v>
      </c>
      <c r="B55" s="24">
        <v>560</v>
      </c>
      <c r="C55" s="24" t="s">
        <v>122</v>
      </c>
      <c r="D55" s="24">
        <v>49.82</v>
      </c>
      <c r="E55" s="24">
        <v>14.21</v>
      </c>
      <c r="F55" s="24">
        <v>2278</v>
      </c>
      <c r="G55" s="28">
        <v>1134</v>
      </c>
      <c r="H55" s="24" t="str">
        <f>MODULO!$A55&amp;MODULO!$B55</f>
        <v>JINKO SOLAR560</v>
      </c>
    </row>
    <row r="56" spans="1:8" ht="15.75" customHeight="1" x14ac:dyDescent="0.3">
      <c r="A56" s="23" t="s">
        <v>123</v>
      </c>
      <c r="B56" s="24">
        <v>565</v>
      </c>
      <c r="C56" s="24" t="s">
        <v>124</v>
      </c>
      <c r="D56" s="24">
        <v>50.8</v>
      </c>
      <c r="E56" s="24">
        <v>14.05</v>
      </c>
      <c r="F56" s="24">
        <v>2278</v>
      </c>
      <c r="G56" s="28">
        <v>1134</v>
      </c>
      <c r="H56" s="24" t="str">
        <f>MODULO!$A56&amp;MODULO!$B56</f>
        <v>HANERSUN565</v>
      </c>
    </row>
    <row r="57" spans="1:8" ht="15.75" customHeight="1" x14ac:dyDescent="0.3">
      <c r="A57" s="23" t="s">
        <v>123</v>
      </c>
      <c r="B57" s="24">
        <v>570</v>
      </c>
      <c r="C57" s="24" t="s">
        <v>125</v>
      </c>
      <c r="D57" s="24">
        <v>51</v>
      </c>
      <c r="E57" s="24">
        <v>14.11</v>
      </c>
      <c r="F57" s="24">
        <v>2278</v>
      </c>
      <c r="G57" s="28">
        <v>1134</v>
      </c>
      <c r="H57" s="24" t="str">
        <f>MODULO!$A57&amp;MODULO!$B57</f>
        <v>HANERSUN570</v>
      </c>
    </row>
    <row r="58" spans="1:8" ht="15.75" customHeight="1" x14ac:dyDescent="0.3">
      <c r="A58" s="23" t="s">
        <v>123</v>
      </c>
      <c r="B58" s="24">
        <v>575</v>
      </c>
      <c r="C58" s="24" t="s">
        <v>126</v>
      </c>
      <c r="D58" s="24">
        <v>51.2</v>
      </c>
      <c r="E58" s="24">
        <v>14.17</v>
      </c>
      <c r="F58" s="24">
        <v>2278</v>
      </c>
      <c r="G58" s="28">
        <v>1134</v>
      </c>
      <c r="H58" s="24" t="str">
        <f>MODULO!$A58&amp;MODULO!$B58</f>
        <v>HANERSUN575</v>
      </c>
    </row>
    <row r="59" spans="1:8" ht="15.75" customHeight="1" x14ac:dyDescent="0.3">
      <c r="A59" s="23" t="s">
        <v>123</v>
      </c>
      <c r="B59" s="24">
        <v>580</v>
      </c>
      <c r="C59" s="24" t="s">
        <v>127</v>
      </c>
      <c r="D59" s="24">
        <v>51.4</v>
      </c>
      <c r="E59" s="24">
        <v>14.23</v>
      </c>
      <c r="F59" s="24">
        <v>2278</v>
      </c>
      <c r="G59" s="28">
        <v>1134</v>
      </c>
      <c r="H59" s="24" t="str">
        <f>MODULO!$A59&amp;MODULO!$B59</f>
        <v>HANERSUN580</v>
      </c>
    </row>
    <row r="60" spans="1:8" ht="15.75" customHeight="1" x14ac:dyDescent="0.3">
      <c r="A60" s="23" t="s">
        <v>123</v>
      </c>
      <c r="B60" s="24">
        <v>585</v>
      </c>
      <c r="C60" s="24" t="s">
        <v>128</v>
      </c>
      <c r="D60" s="24">
        <v>51.6</v>
      </c>
      <c r="E60" s="24">
        <v>14.3</v>
      </c>
      <c r="F60" s="24">
        <v>2278</v>
      </c>
      <c r="G60" s="28">
        <v>1134</v>
      </c>
      <c r="H60" s="24" t="str">
        <f>MODULO!$A60&amp;MODULO!$B60</f>
        <v>HANERSUN585</v>
      </c>
    </row>
    <row r="61" spans="1:8" ht="15.75" customHeight="1" x14ac:dyDescent="0.3">
      <c r="A61" s="23" t="s">
        <v>129</v>
      </c>
      <c r="B61" s="24">
        <v>600</v>
      </c>
      <c r="C61" s="24" t="s">
        <v>130</v>
      </c>
      <c r="D61" s="24">
        <v>47.69</v>
      </c>
      <c r="E61" s="24">
        <v>15.93</v>
      </c>
      <c r="F61" s="24">
        <v>2384</v>
      </c>
      <c r="G61" s="28">
        <v>1134</v>
      </c>
      <c r="H61" s="24" t="str">
        <f>MODULO!$A61&amp;MODULO!$B61</f>
        <v>HELIUS600</v>
      </c>
    </row>
    <row r="62" spans="1:8" ht="15.75" customHeight="1" x14ac:dyDescent="0.3">
      <c r="A62" s="27" t="s">
        <v>131</v>
      </c>
      <c r="B62" s="26">
        <v>555</v>
      </c>
      <c r="C62" s="26" t="s">
        <v>132</v>
      </c>
      <c r="D62" s="26">
        <v>50.47</v>
      </c>
      <c r="E62" s="26">
        <v>14.07</v>
      </c>
      <c r="F62" s="26">
        <v>2278</v>
      </c>
      <c r="G62" s="29">
        <v>1134</v>
      </c>
      <c r="H62" s="24" t="str">
        <f>MODULO!$A62&amp;MODULO!$B62</f>
        <v>HONOR SOLAR555</v>
      </c>
    </row>
    <row r="63" spans="1:8" ht="15.75" customHeight="1" x14ac:dyDescent="0.3">
      <c r="A63" s="27" t="s">
        <v>131</v>
      </c>
      <c r="B63" s="26">
        <v>560</v>
      </c>
      <c r="C63" s="26" t="s">
        <v>133</v>
      </c>
      <c r="D63" s="26">
        <v>50.67</v>
      </c>
      <c r="E63" s="26">
        <v>14.13</v>
      </c>
      <c r="F63" s="26">
        <v>2278</v>
      </c>
      <c r="G63" s="29">
        <v>1134</v>
      </c>
      <c r="H63" s="24" t="str">
        <f>MODULO!$A63&amp;MODULO!$B63</f>
        <v>HONOR SOLAR560</v>
      </c>
    </row>
    <row r="64" spans="1:8" ht="15.75" customHeight="1" x14ac:dyDescent="0.3">
      <c r="A64" s="27" t="s">
        <v>131</v>
      </c>
      <c r="B64" s="26">
        <v>565</v>
      </c>
      <c r="C64" s="26" t="s">
        <v>134</v>
      </c>
      <c r="D64" s="26">
        <v>50.87</v>
      </c>
      <c r="E64" s="26">
        <v>14.19</v>
      </c>
      <c r="F64" s="26">
        <v>2278</v>
      </c>
      <c r="G64" s="29">
        <v>1134</v>
      </c>
      <c r="H64" s="24" t="str">
        <f>MODULO!$A64&amp;MODULO!$B64</f>
        <v>HONOR SOLAR565</v>
      </c>
    </row>
    <row r="65" spans="1:8" ht="15.75" customHeight="1" x14ac:dyDescent="0.3">
      <c r="A65" s="27" t="s">
        <v>131</v>
      </c>
      <c r="B65" s="26">
        <v>570</v>
      </c>
      <c r="C65" s="26" t="s">
        <v>135</v>
      </c>
      <c r="D65" s="26">
        <v>51.07</v>
      </c>
      <c r="E65" s="26">
        <v>14.25</v>
      </c>
      <c r="F65" s="26">
        <v>2278</v>
      </c>
      <c r="G65" s="29">
        <v>1134</v>
      </c>
      <c r="H65" s="24" t="str">
        <f>MODULO!$A65&amp;MODULO!$B65</f>
        <v>HONOR SOLAR570</v>
      </c>
    </row>
    <row r="66" spans="1:8" ht="15.75" customHeight="1" x14ac:dyDescent="0.3">
      <c r="A66" s="27" t="s">
        <v>136</v>
      </c>
      <c r="B66" s="26">
        <v>560</v>
      </c>
      <c r="C66" s="26" t="s">
        <v>137</v>
      </c>
      <c r="D66" s="26">
        <v>50.2</v>
      </c>
      <c r="E66" s="26">
        <v>14.11</v>
      </c>
      <c r="F66" s="26">
        <v>2278</v>
      </c>
      <c r="G66" s="29">
        <v>1134</v>
      </c>
      <c r="H66" s="24" t="str">
        <f>MODULO!$A66&amp;MODULO!$B66</f>
        <v>LEAPTON560</v>
      </c>
    </row>
    <row r="67" spans="1:8" ht="15.75" customHeight="1" x14ac:dyDescent="0.3">
      <c r="A67" s="27" t="s">
        <v>136</v>
      </c>
      <c r="B67" s="24">
        <v>570</v>
      </c>
      <c r="C67" s="24" t="s">
        <v>138</v>
      </c>
      <c r="D67" s="24">
        <v>47.82</v>
      </c>
      <c r="E67" s="24">
        <v>15.12</v>
      </c>
      <c r="F67" s="24">
        <v>2278</v>
      </c>
      <c r="G67" s="28">
        <v>1134</v>
      </c>
      <c r="H67" s="24" t="str">
        <f>MODULO!$A67&amp;MODULO!$B67</f>
        <v>LEAPTON570</v>
      </c>
    </row>
    <row r="68" spans="1:8" ht="15.75" customHeight="1" x14ac:dyDescent="0.3">
      <c r="A68" s="27" t="s">
        <v>136</v>
      </c>
      <c r="B68" s="24">
        <v>580</v>
      </c>
      <c r="C68" s="26" t="s">
        <v>139</v>
      </c>
      <c r="D68" s="24">
        <v>53.3</v>
      </c>
      <c r="E68" s="24">
        <v>13.81</v>
      </c>
      <c r="F68" s="24">
        <v>2443</v>
      </c>
      <c r="G68" s="28">
        <v>1134</v>
      </c>
      <c r="H68" s="24" t="str">
        <f>MODULO!$A68&amp;MODULO!$B68</f>
        <v>LEAPTON580</v>
      </c>
    </row>
    <row r="69" spans="1:8" ht="15.75" customHeight="1" x14ac:dyDescent="0.3">
      <c r="A69" s="27" t="s">
        <v>136</v>
      </c>
      <c r="B69" s="24">
        <v>585</v>
      </c>
      <c r="C69" s="26" t="s">
        <v>140</v>
      </c>
      <c r="D69" s="24">
        <v>53.5</v>
      </c>
      <c r="E69" s="24">
        <v>13.87</v>
      </c>
      <c r="F69" s="24">
        <v>2443</v>
      </c>
      <c r="G69" s="28">
        <v>1134</v>
      </c>
      <c r="H69" s="24" t="str">
        <f>MODULO!$A69&amp;MODULO!$B69</f>
        <v>LEAPTON585</v>
      </c>
    </row>
    <row r="70" spans="1:8" ht="15.75" customHeight="1" x14ac:dyDescent="0.3">
      <c r="A70" s="27" t="s">
        <v>136</v>
      </c>
      <c r="B70" s="24">
        <v>590</v>
      </c>
      <c r="C70" s="26" t="s">
        <v>141</v>
      </c>
      <c r="D70" s="24">
        <v>53.7</v>
      </c>
      <c r="E70" s="24">
        <v>13.94</v>
      </c>
      <c r="F70" s="24">
        <v>2443</v>
      </c>
      <c r="G70" s="28">
        <v>1134</v>
      </c>
      <c r="H70" s="24" t="str">
        <f>MODULO!$A70&amp;MODULO!$B70</f>
        <v>LEAPTON590</v>
      </c>
    </row>
    <row r="71" spans="1:8" ht="15.75" customHeight="1" x14ac:dyDescent="0.3">
      <c r="A71" s="27" t="s">
        <v>136</v>
      </c>
      <c r="B71" s="24">
        <v>595</v>
      </c>
      <c r="C71" s="26" t="s">
        <v>142</v>
      </c>
      <c r="D71" s="24">
        <v>53.9</v>
      </c>
      <c r="E71" s="24">
        <v>14.01</v>
      </c>
      <c r="F71" s="24">
        <v>2443</v>
      </c>
      <c r="G71" s="28">
        <v>1134</v>
      </c>
      <c r="H71" s="24" t="str">
        <f>MODULO!$A71&amp;MODULO!$B71</f>
        <v>LEAPTON595</v>
      </c>
    </row>
    <row r="72" spans="1:8" ht="15.75" customHeight="1" x14ac:dyDescent="0.3">
      <c r="A72" s="27" t="s">
        <v>136</v>
      </c>
      <c r="B72" s="24">
        <v>600</v>
      </c>
      <c r="C72" s="26" t="s">
        <v>143</v>
      </c>
      <c r="D72" s="24">
        <v>54.1</v>
      </c>
      <c r="E72" s="24">
        <v>14.08</v>
      </c>
      <c r="F72" s="24">
        <v>2443</v>
      </c>
      <c r="G72" s="28">
        <v>1134</v>
      </c>
      <c r="H72" s="24" t="str">
        <f>MODULO!$A72&amp;MODULO!$B72</f>
        <v>LEAPTON600</v>
      </c>
    </row>
    <row r="73" spans="1:8" ht="15.75" customHeight="1" x14ac:dyDescent="0.3">
      <c r="A73" s="27" t="s">
        <v>136</v>
      </c>
      <c r="B73" s="24">
        <v>605</v>
      </c>
      <c r="C73" s="26" t="s">
        <v>144</v>
      </c>
      <c r="D73" s="24">
        <v>54.3</v>
      </c>
      <c r="E73" s="24">
        <v>14.15</v>
      </c>
      <c r="F73" s="24">
        <v>2443</v>
      </c>
      <c r="G73" s="28">
        <v>1134</v>
      </c>
      <c r="H73" s="24" t="str">
        <f>MODULO!$A73&amp;MODULO!$B73</f>
        <v>LEAPTON605</v>
      </c>
    </row>
    <row r="74" spans="1:8" ht="15.75" customHeight="1" x14ac:dyDescent="0.3">
      <c r="A74" s="27" t="s">
        <v>145</v>
      </c>
      <c r="B74" s="24">
        <v>550</v>
      </c>
      <c r="C74" s="24" t="s">
        <v>146</v>
      </c>
      <c r="D74" s="24">
        <v>50.1</v>
      </c>
      <c r="E74" s="24">
        <v>14.01</v>
      </c>
      <c r="F74" s="24">
        <v>2279</v>
      </c>
      <c r="G74" s="28">
        <v>1134</v>
      </c>
      <c r="H74" s="24" t="str">
        <f>MODULO!$A74&amp;MODULO!$B74</f>
        <v>OSDA550</v>
      </c>
    </row>
    <row r="75" spans="1:8" ht="15.75" customHeight="1" x14ac:dyDescent="0.3">
      <c r="A75" s="27" t="s">
        <v>145</v>
      </c>
      <c r="B75" s="26">
        <v>555</v>
      </c>
      <c r="C75" s="26" t="s">
        <v>147</v>
      </c>
      <c r="D75" s="26">
        <v>50.3</v>
      </c>
      <c r="E75" s="26">
        <v>14.1</v>
      </c>
      <c r="F75" s="26">
        <v>2278</v>
      </c>
      <c r="G75" s="29">
        <v>1134</v>
      </c>
      <c r="H75" s="24" t="str">
        <f>MODULO!$A75&amp;MODULO!$B75</f>
        <v>OSDA555</v>
      </c>
    </row>
    <row r="76" spans="1:8" ht="15.75" customHeight="1" x14ac:dyDescent="0.3">
      <c r="A76" s="27" t="s">
        <v>145</v>
      </c>
      <c r="B76" s="24">
        <v>560</v>
      </c>
      <c r="C76" s="24" t="s">
        <v>148</v>
      </c>
      <c r="D76" s="24">
        <v>50.47</v>
      </c>
      <c r="E76" s="24">
        <v>14.15</v>
      </c>
      <c r="F76" s="24">
        <v>2278</v>
      </c>
      <c r="G76" s="28">
        <v>1134</v>
      </c>
      <c r="H76" s="24" t="str">
        <f>MODULO!$A76&amp;MODULO!$B76</f>
        <v>OSDA560</v>
      </c>
    </row>
    <row r="77" spans="1:8" ht="15.75" customHeight="1" x14ac:dyDescent="0.3">
      <c r="A77" s="27" t="s">
        <v>145</v>
      </c>
      <c r="B77" s="24">
        <v>570</v>
      </c>
      <c r="C77" s="26" t="s">
        <v>149</v>
      </c>
      <c r="D77" s="24">
        <v>50.74</v>
      </c>
      <c r="E77" s="24">
        <v>14.31</v>
      </c>
      <c r="F77" s="24">
        <v>2279</v>
      </c>
      <c r="G77" s="28">
        <v>1134</v>
      </c>
      <c r="H77" s="24" t="str">
        <f>MODULO!$A77&amp;MODULO!$B77</f>
        <v>OSDA570</v>
      </c>
    </row>
    <row r="78" spans="1:8" ht="15.75" customHeight="1" x14ac:dyDescent="0.3">
      <c r="A78" s="27" t="s">
        <v>145</v>
      </c>
      <c r="B78" s="24">
        <v>575</v>
      </c>
      <c r="C78" s="26" t="s">
        <v>150</v>
      </c>
      <c r="D78" s="24">
        <v>50.88</v>
      </c>
      <c r="E78" s="24">
        <v>14.39</v>
      </c>
      <c r="F78" s="24">
        <v>2279</v>
      </c>
      <c r="G78" s="28">
        <v>1134</v>
      </c>
      <c r="H78" s="24" t="str">
        <f>MODULO!$A78&amp;MODULO!$B78</f>
        <v>OSDA575</v>
      </c>
    </row>
    <row r="79" spans="1:8" ht="15.75" customHeight="1" x14ac:dyDescent="0.3">
      <c r="A79" s="27" t="s">
        <v>145</v>
      </c>
      <c r="B79" s="24">
        <v>580</v>
      </c>
      <c r="C79" s="26" t="s">
        <v>151</v>
      </c>
      <c r="D79" s="24">
        <v>51.06</v>
      </c>
      <c r="E79" s="24">
        <v>14.46</v>
      </c>
      <c r="F79" s="24">
        <v>2279</v>
      </c>
      <c r="G79" s="28">
        <v>1134</v>
      </c>
      <c r="H79" s="24" t="str">
        <f>MODULO!$A79&amp;MODULO!$B79</f>
        <v>OSDA580</v>
      </c>
    </row>
    <row r="80" spans="1:8" ht="15.75" customHeight="1" x14ac:dyDescent="0.3">
      <c r="A80" s="27" t="s">
        <v>145</v>
      </c>
      <c r="B80" s="24">
        <v>585</v>
      </c>
      <c r="C80" s="24" t="s">
        <v>152</v>
      </c>
      <c r="D80" s="24">
        <v>51.16</v>
      </c>
      <c r="E80" s="24">
        <v>14.55</v>
      </c>
      <c r="F80" s="24">
        <v>2278</v>
      </c>
      <c r="G80" s="28">
        <v>1134</v>
      </c>
      <c r="H80" s="24" t="str">
        <f>MODULO!$A80&amp;MODULO!$B80</f>
        <v>OSDA585</v>
      </c>
    </row>
    <row r="81" spans="1:8" ht="15.75" customHeight="1" x14ac:dyDescent="0.3">
      <c r="A81" s="23" t="s">
        <v>153</v>
      </c>
      <c r="B81" s="24">
        <v>525</v>
      </c>
      <c r="C81" s="24" t="s">
        <v>154</v>
      </c>
      <c r="D81" s="24">
        <v>49.15</v>
      </c>
      <c r="E81" s="24">
        <v>13.65</v>
      </c>
      <c r="F81" s="24">
        <v>2279</v>
      </c>
      <c r="G81" s="28">
        <v>1134</v>
      </c>
      <c r="H81" s="24" t="str">
        <f>MODULO!$A81&amp;MODULO!$B81</f>
        <v>JA SOLAR 525</v>
      </c>
    </row>
    <row r="82" spans="1:8" ht="15.75" customHeight="1" x14ac:dyDescent="0.3">
      <c r="A82" s="23" t="s">
        <v>153</v>
      </c>
      <c r="B82" s="24">
        <v>530</v>
      </c>
      <c r="C82" s="24" t="s">
        <v>155</v>
      </c>
      <c r="D82" s="24">
        <v>49.3</v>
      </c>
      <c r="E82" s="24">
        <v>13.72</v>
      </c>
      <c r="F82" s="24">
        <v>2279</v>
      </c>
      <c r="G82" s="28">
        <v>1134</v>
      </c>
      <c r="H82" s="24" t="str">
        <f>MODULO!$A82&amp;MODULO!$B82</f>
        <v>JA SOLAR 530</v>
      </c>
    </row>
    <row r="83" spans="1:8" ht="15.75" customHeight="1" x14ac:dyDescent="0.3">
      <c r="A83" s="23" t="s">
        <v>153</v>
      </c>
      <c r="B83" s="24">
        <v>535</v>
      </c>
      <c r="C83" s="24" t="s">
        <v>156</v>
      </c>
      <c r="D83" s="24">
        <v>49.45</v>
      </c>
      <c r="E83" s="24">
        <v>13.79</v>
      </c>
      <c r="F83" s="24">
        <v>2279</v>
      </c>
      <c r="G83" s="28">
        <v>1134</v>
      </c>
      <c r="H83" s="24" t="str">
        <f>MODULO!$A83&amp;MODULO!$B83</f>
        <v>JA SOLAR 535</v>
      </c>
    </row>
    <row r="84" spans="1:8" ht="15.75" customHeight="1" x14ac:dyDescent="0.3">
      <c r="A84" s="23" t="s">
        <v>153</v>
      </c>
      <c r="B84" s="24">
        <v>540</v>
      </c>
      <c r="C84" s="24" t="s">
        <v>157</v>
      </c>
      <c r="D84" s="24">
        <v>49.6</v>
      </c>
      <c r="E84" s="24">
        <v>13.86</v>
      </c>
      <c r="F84" s="24">
        <v>2279</v>
      </c>
      <c r="G84" s="28">
        <v>1134</v>
      </c>
      <c r="H84" s="24" t="str">
        <f>MODULO!$A84&amp;MODULO!$B84</f>
        <v>JA SOLAR 540</v>
      </c>
    </row>
    <row r="85" spans="1:8" ht="15.75" customHeight="1" x14ac:dyDescent="0.3">
      <c r="A85" s="23" t="s">
        <v>153</v>
      </c>
      <c r="B85" s="24">
        <v>545</v>
      </c>
      <c r="C85" s="24" t="s">
        <v>158</v>
      </c>
      <c r="D85" s="24">
        <v>49.75</v>
      </c>
      <c r="E85" s="24">
        <v>13.93</v>
      </c>
      <c r="F85" s="24">
        <v>2279</v>
      </c>
      <c r="G85" s="28">
        <v>1134</v>
      </c>
      <c r="H85" s="24" t="str">
        <f>MODULO!$A85&amp;MODULO!$B85</f>
        <v>JA SOLAR 545</v>
      </c>
    </row>
    <row r="86" spans="1:8" ht="15.75" customHeight="1" x14ac:dyDescent="0.3">
      <c r="A86" s="23" t="s">
        <v>153</v>
      </c>
      <c r="B86" s="24">
        <v>550</v>
      </c>
      <c r="C86" s="24" t="s">
        <v>159</v>
      </c>
      <c r="D86" s="24">
        <v>49.9</v>
      </c>
      <c r="E86" s="24">
        <v>14</v>
      </c>
      <c r="F86" s="24">
        <v>2279</v>
      </c>
      <c r="G86" s="28">
        <v>1134</v>
      </c>
      <c r="H86" s="24" t="str">
        <f>MODULO!$A86&amp;MODULO!$B86</f>
        <v>JA SOLAR 550</v>
      </c>
    </row>
    <row r="87" spans="1:8" ht="15.75" customHeight="1" x14ac:dyDescent="0.3">
      <c r="A87" s="27" t="s">
        <v>153</v>
      </c>
      <c r="B87" s="26">
        <v>555</v>
      </c>
      <c r="C87" s="26" t="s">
        <v>160</v>
      </c>
      <c r="D87" s="26">
        <v>50.55</v>
      </c>
      <c r="E87" s="26">
        <v>14.02</v>
      </c>
      <c r="F87" s="26">
        <v>2278</v>
      </c>
      <c r="G87" s="29">
        <v>1134</v>
      </c>
      <c r="H87" s="24" t="str">
        <f>MODULO!$A87&amp;MODULO!$B87</f>
        <v>JA SOLAR 555</v>
      </c>
    </row>
    <row r="88" spans="1:8" ht="15.75" customHeight="1" x14ac:dyDescent="0.3">
      <c r="A88" s="27" t="s">
        <v>153</v>
      </c>
      <c r="B88" s="26">
        <v>560</v>
      </c>
      <c r="C88" s="26" t="s">
        <v>161</v>
      </c>
      <c r="D88" s="26">
        <v>50.7</v>
      </c>
      <c r="E88" s="26">
        <v>14.09</v>
      </c>
      <c r="F88" s="26">
        <v>2278</v>
      </c>
      <c r="G88" s="29">
        <v>1134</v>
      </c>
      <c r="H88" s="24" t="str">
        <f>MODULO!$A88&amp;MODULO!$B88</f>
        <v>JA SOLAR 560</v>
      </c>
    </row>
    <row r="89" spans="1:8" ht="15.75" customHeight="1" x14ac:dyDescent="0.3">
      <c r="A89" s="27" t="s">
        <v>153</v>
      </c>
      <c r="B89" s="26">
        <v>565</v>
      </c>
      <c r="C89" s="26" t="s">
        <v>162</v>
      </c>
      <c r="D89" s="26">
        <v>50.85</v>
      </c>
      <c r="E89" s="26">
        <v>14.16</v>
      </c>
      <c r="F89" s="26">
        <v>2278</v>
      </c>
      <c r="G89" s="29">
        <v>1134</v>
      </c>
      <c r="H89" s="24" t="str">
        <f>MODULO!$A89&amp;MODULO!$B89</f>
        <v>JA SOLAR 565</v>
      </c>
    </row>
    <row r="90" spans="1:8" ht="15.75" customHeight="1" x14ac:dyDescent="0.3">
      <c r="A90" s="27" t="s">
        <v>153</v>
      </c>
      <c r="B90" s="26">
        <v>570</v>
      </c>
      <c r="C90" s="26" t="s">
        <v>163</v>
      </c>
      <c r="D90" s="26">
        <v>51</v>
      </c>
      <c r="E90" s="26">
        <v>14.23</v>
      </c>
      <c r="F90" s="26">
        <v>2278</v>
      </c>
      <c r="G90" s="29">
        <v>1134</v>
      </c>
      <c r="H90" s="24" t="str">
        <f>MODULO!$A90&amp;MODULO!$B90</f>
        <v>JA SOLAR 570</v>
      </c>
    </row>
    <row r="91" spans="1:8" ht="15.75" customHeight="1" x14ac:dyDescent="0.3">
      <c r="A91" s="27" t="s">
        <v>153</v>
      </c>
      <c r="B91" s="26">
        <v>575</v>
      </c>
      <c r="C91" s="26" t="s">
        <v>164</v>
      </c>
      <c r="D91" s="26">
        <v>51.15</v>
      </c>
      <c r="E91" s="26">
        <v>14.3</v>
      </c>
      <c r="F91" s="26">
        <v>2278</v>
      </c>
      <c r="G91" s="29">
        <v>1134</v>
      </c>
      <c r="H91" s="24" t="str">
        <f>MODULO!$A91&amp;MODULO!$B91</f>
        <v>JA SOLAR 575</v>
      </c>
    </row>
    <row r="92" spans="1:8" ht="15.75" customHeight="1" x14ac:dyDescent="0.3">
      <c r="A92" s="27" t="s">
        <v>153</v>
      </c>
      <c r="B92" s="26">
        <v>580</v>
      </c>
      <c r="C92" s="26" t="s">
        <v>165</v>
      </c>
      <c r="D92" s="26">
        <v>51.3</v>
      </c>
      <c r="E92" s="26">
        <v>14.36</v>
      </c>
      <c r="F92" s="26">
        <v>2278</v>
      </c>
      <c r="G92" s="29">
        <v>1134</v>
      </c>
      <c r="H92" s="24" t="str">
        <f>MODULO!$A92&amp;MODULO!$B92</f>
        <v>JA SOLAR 580</v>
      </c>
    </row>
    <row r="93" spans="1:8" ht="15.75" customHeight="1" x14ac:dyDescent="0.3">
      <c r="A93" s="23" t="s">
        <v>166</v>
      </c>
      <c r="B93" s="24">
        <v>560</v>
      </c>
      <c r="C93" s="24" t="s">
        <v>167</v>
      </c>
      <c r="D93" s="24">
        <v>50.47</v>
      </c>
      <c r="E93" s="24">
        <v>14.15</v>
      </c>
      <c r="F93" s="24">
        <v>2278</v>
      </c>
      <c r="G93" s="28">
        <v>1134</v>
      </c>
      <c r="H93" s="24" t="str">
        <f>MODULO!$A93&amp;MODULO!$B93</f>
        <v>RENESOLA560</v>
      </c>
    </row>
    <row r="94" spans="1:8" ht="15.75" customHeight="1" x14ac:dyDescent="0.3">
      <c r="A94" s="23" t="s">
        <v>166</v>
      </c>
      <c r="B94" s="24">
        <v>565</v>
      </c>
      <c r="C94" s="24" t="s">
        <v>168</v>
      </c>
      <c r="D94" s="24">
        <v>50.6</v>
      </c>
      <c r="E94" s="24">
        <v>14.23</v>
      </c>
      <c r="F94" s="24">
        <v>2278</v>
      </c>
      <c r="G94" s="28">
        <v>1134</v>
      </c>
      <c r="H94" s="24" t="str">
        <f>MODULO!$A94&amp;MODULO!$B94</f>
        <v>RENESOLA565</v>
      </c>
    </row>
    <row r="95" spans="1:8" ht="15.75" customHeight="1" x14ac:dyDescent="0.3">
      <c r="A95" s="27" t="s">
        <v>166</v>
      </c>
      <c r="B95" s="26">
        <v>570</v>
      </c>
      <c r="C95" s="26" t="s">
        <v>169</v>
      </c>
      <c r="D95" s="26">
        <v>52.61</v>
      </c>
      <c r="E95" s="26">
        <v>13.83</v>
      </c>
      <c r="F95" s="26">
        <v>2278</v>
      </c>
      <c r="G95" s="29">
        <v>1134</v>
      </c>
      <c r="H95" s="24" t="str">
        <f>MODULO!$A95&amp;MODULO!$B95</f>
        <v>RENESOLA570</v>
      </c>
    </row>
    <row r="96" spans="1:8" ht="15.75" customHeight="1" x14ac:dyDescent="0.3">
      <c r="A96" s="27" t="s">
        <v>166</v>
      </c>
      <c r="B96" s="26">
        <v>575</v>
      </c>
      <c r="C96" s="24" t="s">
        <v>170</v>
      </c>
      <c r="D96" s="24">
        <v>52.81</v>
      </c>
      <c r="E96" s="24">
        <v>13.89</v>
      </c>
      <c r="F96" s="26">
        <v>2278</v>
      </c>
      <c r="G96" s="29">
        <v>1134</v>
      </c>
      <c r="H96" s="24" t="str">
        <f>MODULO!$A96&amp;MODULO!$B96</f>
        <v>RENESOLA575</v>
      </c>
    </row>
    <row r="97" spans="1:8" ht="15.75" customHeight="1" x14ac:dyDescent="0.3">
      <c r="A97" s="27" t="s">
        <v>166</v>
      </c>
      <c r="B97" s="26">
        <v>580</v>
      </c>
      <c r="C97" s="24" t="s">
        <v>171</v>
      </c>
      <c r="D97" s="26">
        <v>53.01</v>
      </c>
      <c r="E97" s="26">
        <v>13.95</v>
      </c>
      <c r="F97" s="26">
        <v>2278</v>
      </c>
      <c r="G97" s="29">
        <v>1134</v>
      </c>
      <c r="H97" s="24" t="str">
        <f>MODULO!$A97&amp;MODULO!$B97</f>
        <v>RENESOLA580</v>
      </c>
    </row>
    <row r="98" spans="1:8" ht="15.75" customHeight="1" x14ac:dyDescent="0.3">
      <c r="A98" s="27" t="s">
        <v>166</v>
      </c>
      <c r="B98" s="26">
        <v>585</v>
      </c>
      <c r="C98" s="24" t="s">
        <v>172</v>
      </c>
      <c r="D98" s="24">
        <v>53.21</v>
      </c>
      <c r="E98" s="24">
        <v>14.01</v>
      </c>
      <c r="F98" s="26">
        <v>2278</v>
      </c>
      <c r="G98" s="29">
        <v>1134</v>
      </c>
      <c r="H98" s="24" t="str">
        <f>MODULO!$A98&amp;MODULO!$B98</f>
        <v>RENESOLA585</v>
      </c>
    </row>
    <row r="99" spans="1:8" ht="15.75" customHeight="1" x14ac:dyDescent="0.3">
      <c r="A99" s="27" t="s">
        <v>166</v>
      </c>
      <c r="B99" s="26">
        <v>590</v>
      </c>
      <c r="C99" s="24" t="s">
        <v>173</v>
      </c>
      <c r="D99" s="26">
        <v>53.41</v>
      </c>
      <c r="E99" s="26">
        <v>14.07</v>
      </c>
      <c r="F99" s="26">
        <v>2278</v>
      </c>
      <c r="G99" s="29">
        <v>1134</v>
      </c>
      <c r="H99" s="24" t="str">
        <f>MODULO!$A99&amp;MODULO!$B99</f>
        <v>RENESOLA590</v>
      </c>
    </row>
    <row r="100" spans="1:8" ht="15.75" customHeight="1" x14ac:dyDescent="0.3">
      <c r="A100" s="27" t="s">
        <v>166</v>
      </c>
      <c r="B100" s="26">
        <v>595</v>
      </c>
      <c r="C100" s="24" t="s">
        <v>174</v>
      </c>
      <c r="D100" s="24">
        <v>53.61</v>
      </c>
      <c r="E100" s="24">
        <v>14.13</v>
      </c>
      <c r="F100" s="26">
        <v>2278</v>
      </c>
      <c r="G100" s="29">
        <v>1134</v>
      </c>
      <c r="H100" s="24" t="str">
        <f>MODULO!$A100&amp;MODULO!$B100</f>
        <v>RENESOLA595</v>
      </c>
    </row>
    <row r="101" spans="1:8" ht="15.75" customHeight="1" x14ac:dyDescent="0.3">
      <c r="A101" s="23" t="s">
        <v>175</v>
      </c>
      <c r="B101" s="24">
        <v>530</v>
      </c>
      <c r="C101" s="24" t="s">
        <v>176</v>
      </c>
      <c r="D101" s="24">
        <v>37.380000000000003</v>
      </c>
      <c r="E101" s="24">
        <v>18.079999999999998</v>
      </c>
      <c r="F101" s="24">
        <v>2834</v>
      </c>
      <c r="G101" s="28">
        <v>1096</v>
      </c>
      <c r="H101" s="24" t="str">
        <f>MODULO!$A101&amp;MODULO!$B101</f>
        <v>RISEN530</v>
      </c>
    </row>
    <row r="102" spans="1:8" ht="15.75" customHeight="1" x14ac:dyDescent="0.3">
      <c r="A102" s="23" t="s">
        <v>175</v>
      </c>
      <c r="B102" s="24">
        <v>535</v>
      </c>
      <c r="C102" s="24" t="s">
        <v>177</v>
      </c>
      <c r="D102" s="24">
        <v>37.58</v>
      </c>
      <c r="E102" s="24">
        <v>18.13</v>
      </c>
      <c r="F102" s="24">
        <v>2834</v>
      </c>
      <c r="G102" s="28">
        <v>1096</v>
      </c>
      <c r="H102" s="24" t="str">
        <f>MODULO!$A102&amp;MODULO!$B102</f>
        <v>RISEN535</v>
      </c>
    </row>
    <row r="103" spans="1:8" ht="15.75" customHeight="1" x14ac:dyDescent="0.3">
      <c r="A103" s="23" t="s">
        <v>175</v>
      </c>
      <c r="B103" s="24">
        <v>540</v>
      </c>
      <c r="C103" s="24" t="s">
        <v>178</v>
      </c>
      <c r="D103" s="24">
        <v>37.78</v>
      </c>
      <c r="E103" s="24">
        <v>18.18</v>
      </c>
      <c r="F103" s="24">
        <v>2834</v>
      </c>
      <c r="G103" s="28">
        <v>1096</v>
      </c>
      <c r="H103" s="24" t="str">
        <f>MODULO!$A103&amp;MODULO!$B103</f>
        <v>RISEN540</v>
      </c>
    </row>
    <row r="104" spans="1:8" ht="15.75" customHeight="1" x14ac:dyDescent="0.3">
      <c r="A104" s="23" t="s">
        <v>175</v>
      </c>
      <c r="B104" s="24">
        <v>540</v>
      </c>
      <c r="C104" s="24" t="s">
        <v>179</v>
      </c>
      <c r="D104" s="24">
        <v>49.6</v>
      </c>
      <c r="E104" s="24">
        <v>13.74</v>
      </c>
      <c r="F104" s="24">
        <v>2279</v>
      </c>
      <c r="G104" s="28">
        <v>1134</v>
      </c>
      <c r="H104" s="24" t="str">
        <f>MODULO!$A104&amp;MODULO!$B104</f>
        <v>RISEN540</v>
      </c>
    </row>
    <row r="105" spans="1:8" ht="15.75" customHeight="1" x14ac:dyDescent="0.3">
      <c r="A105" s="23" t="s">
        <v>175</v>
      </c>
      <c r="B105" s="24">
        <v>545</v>
      </c>
      <c r="C105" s="24" t="s">
        <v>180</v>
      </c>
      <c r="D105" s="24">
        <v>38.020000000000003</v>
      </c>
      <c r="E105" s="24">
        <v>18.23</v>
      </c>
      <c r="F105" s="24">
        <v>2834</v>
      </c>
      <c r="G105" s="28">
        <v>1096</v>
      </c>
      <c r="H105" s="24" t="str">
        <f>MODULO!$A105&amp;MODULO!$B105</f>
        <v>RISEN545</v>
      </c>
    </row>
    <row r="106" spans="1:8" ht="15.75" customHeight="1" x14ac:dyDescent="0.3">
      <c r="A106" s="23" t="s">
        <v>175</v>
      </c>
      <c r="B106" s="24">
        <v>545</v>
      </c>
      <c r="C106" s="24" t="s">
        <v>181</v>
      </c>
      <c r="D106" s="24">
        <v>49.7</v>
      </c>
      <c r="E106" s="24">
        <v>13.84</v>
      </c>
      <c r="F106" s="24">
        <v>2279</v>
      </c>
      <c r="G106" s="28">
        <v>1134</v>
      </c>
      <c r="H106" s="24" t="str">
        <f>MODULO!$A106&amp;MODULO!$B106</f>
        <v>RISEN545</v>
      </c>
    </row>
    <row r="107" spans="1:8" ht="15.75" customHeight="1" x14ac:dyDescent="0.3">
      <c r="A107" s="23" t="s">
        <v>175</v>
      </c>
      <c r="B107" s="24">
        <v>550</v>
      </c>
      <c r="C107" s="24" t="s">
        <v>182</v>
      </c>
      <c r="D107" s="24">
        <v>38.24</v>
      </c>
      <c r="E107" s="24">
        <v>18.28</v>
      </c>
      <c r="F107" s="24">
        <v>2834</v>
      </c>
      <c r="G107" s="28">
        <v>1096</v>
      </c>
      <c r="H107" s="24" t="str">
        <f>MODULO!$A107&amp;MODULO!$B107</f>
        <v>RISEN550</v>
      </c>
    </row>
    <row r="108" spans="1:8" ht="15.75" customHeight="1" x14ac:dyDescent="0.3">
      <c r="A108" s="23" t="s">
        <v>175</v>
      </c>
      <c r="B108" s="24">
        <v>550</v>
      </c>
      <c r="C108" s="24" t="s">
        <v>183</v>
      </c>
      <c r="D108" s="24">
        <v>49.8</v>
      </c>
      <c r="E108" s="24">
        <v>13.94</v>
      </c>
      <c r="F108" s="24">
        <v>2279</v>
      </c>
      <c r="G108" s="28">
        <v>1134</v>
      </c>
      <c r="H108" s="24" t="str">
        <f>MODULO!$A108&amp;MODULO!$B108</f>
        <v>RISEN550</v>
      </c>
    </row>
    <row r="109" spans="1:8" ht="15.75" customHeight="1" x14ac:dyDescent="0.3">
      <c r="A109" s="23" t="s">
        <v>175</v>
      </c>
      <c r="B109" s="24">
        <v>555</v>
      </c>
      <c r="C109" s="24" t="s">
        <v>184</v>
      </c>
      <c r="D109" s="24">
        <v>49.91</v>
      </c>
      <c r="E109" s="24">
        <v>14.04</v>
      </c>
      <c r="F109" s="24">
        <v>2279</v>
      </c>
      <c r="G109" s="28">
        <v>1134</v>
      </c>
      <c r="H109" s="24" t="str">
        <f>MODULO!$A109&amp;MODULO!$B109</f>
        <v>RISEN555</v>
      </c>
    </row>
    <row r="110" spans="1:8" ht="15.75" customHeight="1" x14ac:dyDescent="0.3">
      <c r="A110" s="23" t="s">
        <v>175</v>
      </c>
      <c r="B110" s="24">
        <v>560</v>
      </c>
      <c r="C110" s="24" t="s">
        <v>185</v>
      </c>
      <c r="D110" s="24">
        <v>50.01</v>
      </c>
      <c r="E110" s="24">
        <v>14.14</v>
      </c>
      <c r="F110" s="24">
        <v>2279</v>
      </c>
      <c r="G110" s="28">
        <v>1134</v>
      </c>
      <c r="H110" s="24" t="str">
        <f>MODULO!$A110&amp;MODULO!$B110</f>
        <v>RISEN560</v>
      </c>
    </row>
    <row r="111" spans="1:8" ht="15.75" customHeight="1" x14ac:dyDescent="0.3">
      <c r="A111" s="23" t="s">
        <v>186</v>
      </c>
      <c r="B111" s="24">
        <v>550</v>
      </c>
      <c r="C111" s="24" t="s">
        <v>187</v>
      </c>
      <c r="D111" s="24">
        <v>49.9</v>
      </c>
      <c r="E111" s="24">
        <v>14</v>
      </c>
      <c r="F111" s="24">
        <v>2278</v>
      </c>
      <c r="G111" s="28">
        <v>1134</v>
      </c>
      <c r="H111" s="24" t="str">
        <f>MODULO!$A111&amp;MODULO!$B111</f>
        <v>RUNERGY550</v>
      </c>
    </row>
    <row r="112" spans="1:8" ht="15.75" customHeight="1" x14ac:dyDescent="0.3">
      <c r="A112" s="27" t="s">
        <v>188</v>
      </c>
      <c r="B112" s="24">
        <v>540</v>
      </c>
      <c r="C112" s="24" t="s">
        <v>189</v>
      </c>
      <c r="D112" s="24">
        <v>49.42</v>
      </c>
      <c r="E112" s="24">
        <v>13.85</v>
      </c>
      <c r="F112" s="24">
        <v>2278</v>
      </c>
      <c r="G112" s="28">
        <v>1134</v>
      </c>
      <c r="H112" s="24" t="str">
        <f>MODULO!$A112&amp;MODULO!$B112</f>
        <v>SUNOVA 540</v>
      </c>
    </row>
    <row r="113" spans="1:8" ht="15.75" customHeight="1" x14ac:dyDescent="0.3">
      <c r="A113" s="27" t="s">
        <v>188</v>
      </c>
      <c r="B113" s="24">
        <v>545</v>
      </c>
      <c r="C113" s="24" t="s">
        <v>190</v>
      </c>
      <c r="D113" s="24">
        <v>49.51</v>
      </c>
      <c r="E113" s="24">
        <v>13.94</v>
      </c>
      <c r="F113" s="24">
        <v>2278</v>
      </c>
      <c r="G113" s="28">
        <v>1134</v>
      </c>
      <c r="H113" s="24" t="str">
        <f>MODULO!$A113&amp;MODULO!$B113</f>
        <v>SUNOVA 545</v>
      </c>
    </row>
    <row r="114" spans="1:8" ht="15.75" customHeight="1" x14ac:dyDescent="0.3">
      <c r="A114" s="27" t="s">
        <v>188</v>
      </c>
      <c r="B114" s="24">
        <v>550</v>
      </c>
      <c r="C114" s="24" t="s">
        <v>191</v>
      </c>
      <c r="D114" s="24">
        <v>49.6</v>
      </c>
      <c r="E114" s="24">
        <v>14.04</v>
      </c>
      <c r="F114" s="24">
        <v>2278</v>
      </c>
      <c r="G114" s="28">
        <v>1134</v>
      </c>
      <c r="H114" s="24" t="str">
        <f>MODULO!$A114&amp;MODULO!$B114</f>
        <v>SUNOVA 550</v>
      </c>
    </row>
    <row r="115" spans="1:8" ht="15.75" customHeight="1" x14ac:dyDescent="0.3">
      <c r="A115" s="27" t="s">
        <v>188</v>
      </c>
      <c r="B115" s="24">
        <v>555</v>
      </c>
      <c r="C115" s="24" t="s">
        <v>192</v>
      </c>
      <c r="D115" s="24">
        <v>49.68</v>
      </c>
      <c r="E115" s="24">
        <v>14.13</v>
      </c>
      <c r="F115" s="24">
        <v>2278</v>
      </c>
      <c r="G115" s="28">
        <v>1134</v>
      </c>
      <c r="H115" s="24" t="str">
        <f>MODULO!$A115&amp;MODULO!$B115</f>
        <v>SUNOVA 555</v>
      </c>
    </row>
    <row r="116" spans="1:8" ht="15.75" customHeight="1" x14ac:dyDescent="0.3">
      <c r="A116" s="27" t="s">
        <v>188</v>
      </c>
      <c r="B116" s="26">
        <v>560</v>
      </c>
      <c r="C116" s="26" t="s">
        <v>193</v>
      </c>
      <c r="D116" s="26">
        <v>51.3</v>
      </c>
      <c r="E116" s="26">
        <v>13.41</v>
      </c>
      <c r="F116" s="24">
        <v>2278</v>
      </c>
      <c r="G116" s="28">
        <v>1134</v>
      </c>
      <c r="H116" s="26" t="str">
        <f>MODULO!$A116&amp;MODULO!$B116</f>
        <v>SUNOVA 560</v>
      </c>
    </row>
    <row r="117" spans="1:8" ht="15.75" customHeight="1" x14ac:dyDescent="0.3">
      <c r="A117" s="27" t="s">
        <v>188</v>
      </c>
      <c r="B117" s="24">
        <v>565</v>
      </c>
      <c r="C117" s="24" t="s">
        <v>194</v>
      </c>
      <c r="D117" s="24">
        <v>51.45</v>
      </c>
      <c r="E117" s="24">
        <v>13.46</v>
      </c>
      <c r="F117" s="26">
        <v>2278</v>
      </c>
      <c r="G117" s="29">
        <v>1134</v>
      </c>
      <c r="H117" s="24" t="str">
        <f>MODULO!$A117&amp;MODULO!$B117</f>
        <v>SUNOVA 565</v>
      </c>
    </row>
    <row r="118" spans="1:8" ht="15.75" customHeight="1" x14ac:dyDescent="0.3">
      <c r="A118" s="27" t="s">
        <v>188</v>
      </c>
      <c r="B118" s="24">
        <v>570</v>
      </c>
      <c r="C118" s="24" t="s">
        <v>195</v>
      </c>
      <c r="D118" s="26">
        <v>51.6</v>
      </c>
      <c r="E118" s="26">
        <v>13.51</v>
      </c>
      <c r="F118" s="26">
        <v>2278</v>
      </c>
      <c r="G118" s="29">
        <v>1134</v>
      </c>
      <c r="H118" s="24" t="str">
        <f>MODULO!$A118&amp;MODULO!$B118</f>
        <v>SUNOVA 570</v>
      </c>
    </row>
    <row r="119" spans="1:8" ht="15.75" customHeight="1" x14ac:dyDescent="0.3">
      <c r="A119" s="27" t="s">
        <v>188</v>
      </c>
      <c r="B119" s="24">
        <v>575</v>
      </c>
      <c r="C119" s="24" t="s">
        <v>196</v>
      </c>
      <c r="D119" s="24">
        <v>51.75</v>
      </c>
      <c r="E119" s="24">
        <v>13.56</v>
      </c>
      <c r="F119" s="26">
        <v>2278</v>
      </c>
      <c r="G119" s="29">
        <v>1134</v>
      </c>
      <c r="H119" s="24" t="str">
        <f>MODULO!$A119&amp;MODULO!$B119</f>
        <v>SUNOVA 575</v>
      </c>
    </row>
    <row r="120" spans="1:8" ht="15.75" customHeight="1" x14ac:dyDescent="0.3">
      <c r="A120" s="27" t="s">
        <v>188</v>
      </c>
      <c r="B120" s="26">
        <v>580</v>
      </c>
      <c r="C120" s="26" t="s">
        <v>197</v>
      </c>
      <c r="D120" s="26">
        <v>51.9</v>
      </c>
      <c r="E120" s="26">
        <v>13.61</v>
      </c>
      <c r="F120" s="26">
        <v>2278</v>
      </c>
      <c r="G120" s="29">
        <v>1134</v>
      </c>
      <c r="H120" s="26" t="str">
        <f>MODULO!$A120&amp;MODULO!$B120</f>
        <v>SUNOVA 580</v>
      </c>
    </row>
    <row r="121" spans="1:8" ht="15.75" customHeight="1" x14ac:dyDescent="0.3">
      <c r="A121" s="64" t="s">
        <v>188</v>
      </c>
      <c r="B121" s="65">
        <v>585</v>
      </c>
      <c r="C121" s="65" t="s">
        <v>198</v>
      </c>
      <c r="D121" s="65">
        <v>52.09</v>
      </c>
      <c r="E121" s="65">
        <v>13.68</v>
      </c>
      <c r="F121" s="65">
        <v>2278</v>
      </c>
      <c r="G121" s="29">
        <v>1134</v>
      </c>
      <c r="H121" s="24" t="str">
        <f>MODULO!$A121&amp;MODULO!$B121</f>
        <v>SUNOVA 585</v>
      </c>
    </row>
    <row r="122" spans="1:8" ht="15.75" customHeight="1" x14ac:dyDescent="0.3">
      <c r="A122" s="68" t="s">
        <v>199</v>
      </c>
      <c r="B122" s="69">
        <v>560</v>
      </c>
      <c r="C122" s="69" t="s">
        <v>200</v>
      </c>
      <c r="D122" s="66">
        <v>50.5</v>
      </c>
      <c r="E122" s="66">
        <v>13.93</v>
      </c>
      <c r="F122" s="66">
        <v>2278</v>
      </c>
      <c r="G122" s="70">
        <v>1134</v>
      </c>
      <c r="H122" s="26" t="str">
        <f>MODULO!$A122&amp;MODULO!$B122</f>
        <v>ASTRONERGY560</v>
      </c>
    </row>
    <row r="123" spans="1:8" ht="15.75" customHeight="1" x14ac:dyDescent="0.3">
      <c r="A123" s="63" t="s">
        <v>199</v>
      </c>
      <c r="B123" s="67">
        <v>565</v>
      </c>
      <c r="C123" s="67" t="s">
        <v>201</v>
      </c>
      <c r="D123" s="24">
        <v>50.7</v>
      </c>
      <c r="E123" s="24">
        <v>14.02</v>
      </c>
      <c r="F123" s="26">
        <v>2278</v>
      </c>
      <c r="G123" s="29">
        <v>1134</v>
      </c>
      <c r="H123" s="24" t="str">
        <f>MODULO!$A123&amp;MODULO!$B123</f>
        <v>ASTRONERGY565</v>
      </c>
    </row>
    <row r="124" spans="1:8" ht="15.75" customHeight="1" x14ac:dyDescent="0.3">
      <c r="A124" s="63" t="s">
        <v>199</v>
      </c>
      <c r="B124" s="67">
        <v>570</v>
      </c>
      <c r="C124" s="67" t="s">
        <v>202</v>
      </c>
      <c r="D124" s="26">
        <v>50.9</v>
      </c>
      <c r="E124" s="26">
        <v>14.1</v>
      </c>
      <c r="F124" s="26">
        <v>2278</v>
      </c>
      <c r="G124" s="29">
        <v>1134</v>
      </c>
      <c r="H124" s="24" t="str">
        <f>MODULO!$A124&amp;MODULO!$B124</f>
        <v>ASTRONERGY570</v>
      </c>
    </row>
    <row r="125" spans="1:8" ht="15.75" customHeight="1" x14ac:dyDescent="0.3">
      <c r="A125" s="63" t="s">
        <v>199</v>
      </c>
      <c r="B125" s="67">
        <v>575</v>
      </c>
      <c r="C125" s="67" t="s">
        <v>203</v>
      </c>
      <c r="D125" s="24">
        <v>51.1</v>
      </c>
      <c r="E125" s="24">
        <v>14.19</v>
      </c>
      <c r="F125" s="26">
        <v>2278</v>
      </c>
      <c r="G125" s="29">
        <v>1134</v>
      </c>
      <c r="H125" s="24" t="str">
        <f>MODULO!$A125&amp;MODULO!$B125</f>
        <v>ASTRONERGY575</v>
      </c>
    </row>
    <row r="126" spans="1:8" ht="15.75" customHeight="1" x14ac:dyDescent="0.3">
      <c r="A126" s="63" t="s">
        <v>199</v>
      </c>
      <c r="B126" s="67">
        <v>580</v>
      </c>
      <c r="C126" s="67" t="s">
        <v>204</v>
      </c>
      <c r="D126" s="26">
        <v>51.3</v>
      </c>
      <c r="E126" s="26">
        <v>14.28</v>
      </c>
      <c r="F126" s="26">
        <v>2278</v>
      </c>
      <c r="G126" s="29">
        <v>1134</v>
      </c>
      <c r="H126" s="24" t="str">
        <f>MODULO!$A126&amp;MODULO!$B126</f>
        <v>ASTRONERGY580</v>
      </c>
    </row>
    <row r="127" spans="1:8" ht="15.75" customHeight="1" x14ac:dyDescent="0.3">
      <c r="A127" s="27" t="s">
        <v>205</v>
      </c>
      <c r="B127" s="66">
        <v>380</v>
      </c>
      <c r="C127" s="66" t="s">
        <v>206</v>
      </c>
      <c r="D127" s="26">
        <v>48.4</v>
      </c>
      <c r="E127" s="26">
        <v>9.9499999999999993</v>
      </c>
      <c r="F127" s="26">
        <v>1980</v>
      </c>
      <c r="G127" s="29">
        <v>1002</v>
      </c>
      <c r="H127" s="26" t="str">
        <f>MODULO!$A127&amp;MODULO!$B127</f>
        <v>INTELBRAS380</v>
      </c>
    </row>
    <row r="128" spans="1:8" ht="15.75" customHeight="1" x14ac:dyDescent="0.3">
      <c r="A128" s="27" t="s">
        <v>205</v>
      </c>
      <c r="B128" s="24">
        <v>555</v>
      </c>
      <c r="C128" s="24" t="s">
        <v>207</v>
      </c>
      <c r="D128" s="24">
        <v>49.91</v>
      </c>
      <c r="E128" s="24">
        <v>14.07</v>
      </c>
      <c r="F128" s="24">
        <v>2278</v>
      </c>
      <c r="G128" s="28">
        <v>1134</v>
      </c>
      <c r="H128" s="24" t="str">
        <f>MODULO!$A128&amp;MODULO!$B128</f>
        <v>INTELBRAS555</v>
      </c>
    </row>
    <row r="129" spans="1:8" ht="15.75" customHeight="1" x14ac:dyDescent="0.3">
      <c r="A129" s="27" t="s">
        <v>208</v>
      </c>
      <c r="B129" s="26">
        <v>540</v>
      </c>
      <c r="C129" s="26" t="s">
        <v>209</v>
      </c>
      <c r="D129" s="26">
        <v>49.4</v>
      </c>
      <c r="E129" s="26">
        <v>13.87</v>
      </c>
      <c r="F129" s="26">
        <v>2279</v>
      </c>
      <c r="G129" s="29">
        <v>1134</v>
      </c>
      <c r="H129" s="26" t="str">
        <f>MODULO!$A129&amp;MODULO!$B129</f>
        <v>PULLING ENERGY 540</v>
      </c>
    </row>
    <row r="130" spans="1:8" ht="15.75" customHeight="1" x14ac:dyDescent="0.3">
      <c r="A130" s="27" t="s">
        <v>208</v>
      </c>
      <c r="B130" s="24">
        <v>545</v>
      </c>
      <c r="C130" s="24" t="s">
        <v>210</v>
      </c>
      <c r="D130" s="24">
        <v>49.6</v>
      </c>
      <c r="E130" s="24">
        <v>13.93</v>
      </c>
      <c r="F130" s="26">
        <v>2279</v>
      </c>
      <c r="G130" s="29">
        <v>1134</v>
      </c>
      <c r="H130" s="24" t="str">
        <f>MODULO!$A130&amp;MODULO!$B130</f>
        <v>PULLING ENERGY 545</v>
      </c>
    </row>
    <row r="131" spans="1:8" ht="15.75" customHeight="1" x14ac:dyDescent="0.3">
      <c r="A131" s="27" t="s">
        <v>208</v>
      </c>
      <c r="B131" s="24">
        <v>550</v>
      </c>
      <c r="C131" s="18" t="s">
        <v>211</v>
      </c>
      <c r="D131" s="26">
        <v>49.8</v>
      </c>
      <c r="E131" s="26">
        <v>13.99</v>
      </c>
      <c r="F131" s="26">
        <v>2279</v>
      </c>
      <c r="G131" s="29">
        <v>1134</v>
      </c>
      <c r="H131" s="24" t="str">
        <f>MODULO!$A131&amp;MODULO!$B131</f>
        <v>PULLING ENERGY 550</v>
      </c>
    </row>
    <row r="132" spans="1:8" ht="15.75" customHeight="1" x14ac:dyDescent="0.3">
      <c r="A132" s="27" t="s">
        <v>208</v>
      </c>
      <c r="B132" s="24">
        <v>555</v>
      </c>
      <c r="C132" s="24" t="s">
        <v>212</v>
      </c>
      <c r="D132" s="24">
        <v>50</v>
      </c>
      <c r="E132" s="24">
        <v>14.05</v>
      </c>
      <c r="F132" s="26">
        <v>2279</v>
      </c>
      <c r="G132" s="29">
        <v>1134</v>
      </c>
      <c r="H132" s="24" t="str">
        <f>MODULO!$A132&amp;MODULO!$B132</f>
        <v>PULLING ENERGY 555</v>
      </c>
    </row>
    <row r="133" spans="1:8" ht="15.75" customHeight="1" x14ac:dyDescent="0.3">
      <c r="A133" s="111" t="s">
        <v>208</v>
      </c>
      <c r="B133" s="112">
        <v>570</v>
      </c>
      <c r="C133" s="112" t="s">
        <v>550</v>
      </c>
      <c r="D133" s="114">
        <v>47.82</v>
      </c>
      <c r="E133" s="114">
        <v>15.12</v>
      </c>
      <c r="F133" s="114">
        <v>2278</v>
      </c>
      <c r="G133" s="115">
        <v>1134</v>
      </c>
      <c r="H133" s="112" t="str">
        <f>MODULO!$A133&amp;MODULO!$B133</f>
        <v>PULLING ENERGY 570</v>
      </c>
    </row>
    <row r="134" spans="1:8" ht="15.75" customHeight="1" x14ac:dyDescent="0.3">
      <c r="A134" s="32" t="s">
        <v>208</v>
      </c>
      <c r="B134" s="31">
        <v>610</v>
      </c>
      <c r="C134" s="31" t="s">
        <v>213</v>
      </c>
      <c r="D134" s="31">
        <v>55.33</v>
      </c>
      <c r="E134" s="31">
        <v>14.09</v>
      </c>
      <c r="F134" s="31">
        <v>2443</v>
      </c>
      <c r="G134" s="31">
        <v>1134</v>
      </c>
      <c r="H134" s="24" t="str">
        <f>MODULO!$A134&amp;MODULO!$B134</f>
        <v>PULLING ENERGY 610</v>
      </c>
    </row>
    <row r="135" spans="1:8" ht="15.75" customHeight="1" x14ac:dyDescent="0.3">
      <c r="A135" s="32" t="s">
        <v>208</v>
      </c>
      <c r="B135" s="31">
        <v>615</v>
      </c>
      <c r="C135" s="31" t="s">
        <v>214</v>
      </c>
      <c r="D135" s="31">
        <v>55.48</v>
      </c>
      <c r="E135" s="31">
        <v>14.16</v>
      </c>
      <c r="F135" s="31">
        <v>2443</v>
      </c>
      <c r="G135" s="31">
        <v>1134</v>
      </c>
      <c r="H135" s="24" t="str">
        <f>MODULO!$A135&amp;MODULO!$B135</f>
        <v>PULLING ENERGY 615</v>
      </c>
    </row>
    <row r="136" spans="1:8" ht="15.75" customHeight="1" x14ac:dyDescent="0.3">
      <c r="A136" s="32" t="s">
        <v>208</v>
      </c>
      <c r="B136" s="31">
        <v>620</v>
      </c>
      <c r="C136" s="31" t="s">
        <v>215</v>
      </c>
      <c r="D136" s="31">
        <v>55.63</v>
      </c>
      <c r="E136" s="31">
        <v>14.23</v>
      </c>
      <c r="F136" s="31">
        <v>2443</v>
      </c>
      <c r="G136" s="31">
        <v>1134</v>
      </c>
      <c r="H136" s="24" t="str">
        <f>MODULO!$A136&amp;MODULO!$B136</f>
        <v>PULLING ENERGY 620</v>
      </c>
    </row>
    <row r="137" spans="1:8" ht="15.75" customHeight="1" x14ac:dyDescent="0.3">
      <c r="A137" s="32" t="s">
        <v>208</v>
      </c>
      <c r="B137" s="31">
        <v>625</v>
      </c>
      <c r="C137" s="31" t="s">
        <v>216</v>
      </c>
      <c r="D137" s="31">
        <v>55.78</v>
      </c>
      <c r="E137" s="31">
        <v>14.3</v>
      </c>
      <c r="F137" s="31">
        <v>2443</v>
      </c>
      <c r="G137" s="31">
        <v>1134</v>
      </c>
      <c r="H137" s="24" t="str">
        <f>MODULO!$A137&amp;MODULO!$B137</f>
        <v>PULLING ENERGY 625</v>
      </c>
    </row>
    <row r="138" spans="1:8" ht="15.75" customHeight="1" x14ac:dyDescent="0.3">
      <c r="A138" s="23" t="s">
        <v>217</v>
      </c>
      <c r="B138" s="24">
        <v>540</v>
      </c>
      <c r="C138" s="24" t="s">
        <v>218</v>
      </c>
      <c r="D138" s="24">
        <v>49.5</v>
      </c>
      <c r="E138" s="24">
        <v>13.85</v>
      </c>
      <c r="F138" s="24">
        <v>2278</v>
      </c>
      <c r="G138" s="28">
        <v>1134</v>
      </c>
      <c r="H138" s="24" t="str">
        <f>MODULO!$A138&amp;MODULO!$B138</f>
        <v>LONGI540</v>
      </c>
    </row>
    <row r="139" spans="1:8" ht="15.75" customHeight="1" x14ac:dyDescent="0.3">
      <c r="A139" s="23" t="s">
        <v>217</v>
      </c>
      <c r="B139" s="24">
        <v>545</v>
      </c>
      <c r="C139" s="24" t="s">
        <v>219</v>
      </c>
      <c r="D139" s="24">
        <v>49.65</v>
      </c>
      <c r="E139" s="24">
        <v>13.92</v>
      </c>
      <c r="F139" s="24">
        <v>2278</v>
      </c>
      <c r="G139" s="28">
        <v>1134</v>
      </c>
      <c r="H139" s="24" t="str">
        <f>MODULO!$A139&amp;MODULO!$B139</f>
        <v>LONGI545</v>
      </c>
    </row>
    <row r="140" spans="1:8" ht="15.75" customHeight="1" x14ac:dyDescent="0.3">
      <c r="A140" s="23" t="s">
        <v>217</v>
      </c>
      <c r="B140" s="24">
        <v>550</v>
      </c>
      <c r="C140" s="24" t="s">
        <v>220</v>
      </c>
      <c r="D140" s="24">
        <v>49.8</v>
      </c>
      <c r="E140" s="24">
        <v>13.98</v>
      </c>
      <c r="F140" s="24">
        <v>2278</v>
      </c>
      <c r="G140" s="28">
        <v>1134</v>
      </c>
      <c r="H140" s="24" t="str">
        <f>MODULO!$A140&amp;MODULO!$B140</f>
        <v>LONGI550</v>
      </c>
    </row>
    <row r="141" spans="1:8" ht="15.75" customHeight="1" x14ac:dyDescent="0.3">
      <c r="A141" s="23" t="s">
        <v>217</v>
      </c>
      <c r="B141" s="24">
        <v>555</v>
      </c>
      <c r="C141" s="24" t="s">
        <v>221</v>
      </c>
      <c r="D141" s="24">
        <v>49.95</v>
      </c>
      <c r="E141" s="24">
        <v>14.04</v>
      </c>
      <c r="F141" s="24">
        <v>2278</v>
      </c>
      <c r="G141" s="28">
        <v>1134</v>
      </c>
      <c r="H141" s="24" t="str">
        <f>MODULO!$A141&amp;MODULO!$B141</f>
        <v>LONGI555</v>
      </c>
    </row>
    <row r="142" spans="1:8" ht="15.75" customHeight="1" x14ac:dyDescent="0.3">
      <c r="A142" s="23" t="s">
        <v>217</v>
      </c>
      <c r="B142" s="24">
        <v>560</v>
      </c>
      <c r="C142" s="24" t="s">
        <v>222</v>
      </c>
      <c r="D142" s="24">
        <v>50.1</v>
      </c>
      <c r="E142" s="24">
        <v>14.1</v>
      </c>
      <c r="F142" s="24">
        <v>2278</v>
      </c>
      <c r="G142" s="28">
        <v>1134</v>
      </c>
      <c r="H142" s="24" t="str">
        <f>MODULO!$A142&amp;MODULO!$B142</f>
        <v>LONGI560</v>
      </c>
    </row>
    <row r="143" spans="1:8" ht="15.75" customHeight="1" x14ac:dyDescent="0.3">
      <c r="A143" s="27" t="s">
        <v>223</v>
      </c>
      <c r="B143" s="26">
        <v>545</v>
      </c>
      <c r="C143" s="26" t="s">
        <v>224</v>
      </c>
      <c r="D143" s="26">
        <v>49.74</v>
      </c>
      <c r="E143" s="26">
        <v>14.04</v>
      </c>
      <c r="F143" s="26">
        <v>2320</v>
      </c>
      <c r="G143" s="29">
        <v>1140</v>
      </c>
      <c r="H143" s="26" t="str">
        <f>MODULO!$A143&amp;MODULO!$B143</f>
        <v>DMEGC545</v>
      </c>
    </row>
    <row r="144" spans="1:8" ht="15.75" customHeight="1" x14ac:dyDescent="0.3">
      <c r="A144" s="27" t="s">
        <v>223</v>
      </c>
      <c r="B144" s="24">
        <v>550</v>
      </c>
      <c r="C144" s="24" t="s">
        <v>225</v>
      </c>
      <c r="D144" s="24">
        <v>49.89</v>
      </c>
      <c r="E144" s="24">
        <v>14.11</v>
      </c>
      <c r="F144" s="26">
        <v>2320</v>
      </c>
      <c r="G144" s="29">
        <v>1140</v>
      </c>
      <c r="H144" s="24" t="str">
        <f>MODULO!$A144&amp;MODULO!$B144</f>
        <v>DMEGC550</v>
      </c>
    </row>
    <row r="145" spans="1:8" ht="15.75" customHeight="1" x14ac:dyDescent="0.3">
      <c r="A145" s="27" t="s">
        <v>223</v>
      </c>
      <c r="B145" s="24">
        <v>555</v>
      </c>
      <c r="C145" s="24" t="s">
        <v>226</v>
      </c>
      <c r="D145" s="26">
        <v>50.04</v>
      </c>
      <c r="E145" s="26">
        <v>14.18</v>
      </c>
      <c r="F145" s="26">
        <v>2320</v>
      </c>
      <c r="G145" s="29">
        <v>1140</v>
      </c>
      <c r="H145" s="24" t="str">
        <f>MODULO!$A145&amp;MODULO!$B145</f>
        <v>DMEGC555</v>
      </c>
    </row>
    <row r="146" spans="1:8" ht="15.75" customHeight="1" x14ac:dyDescent="0.3">
      <c r="A146" s="27" t="s">
        <v>223</v>
      </c>
      <c r="B146" s="24">
        <v>560</v>
      </c>
      <c r="C146" s="24" t="s">
        <v>227</v>
      </c>
      <c r="D146" s="24">
        <v>50.19</v>
      </c>
      <c r="E146" s="24">
        <v>14.25</v>
      </c>
      <c r="F146" s="26">
        <v>2320</v>
      </c>
      <c r="G146" s="29">
        <v>1140</v>
      </c>
      <c r="H146" s="24" t="str">
        <f>MODULO!$A146&amp;MODULO!$B146</f>
        <v>DMEGC560</v>
      </c>
    </row>
    <row r="147" spans="1:8" ht="15.75" customHeight="1" x14ac:dyDescent="0.3">
      <c r="A147" s="27" t="s">
        <v>228</v>
      </c>
      <c r="B147" s="26">
        <v>555</v>
      </c>
      <c r="C147" s="26" t="s">
        <v>229</v>
      </c>
      <c r="D147" s="26">
        <v>50.5</v>
      </c>
      <c r="E147" s="26">
        <v>14.05</v>
      </c>
      <c r="F147" s="26">
        <v>2278</v>
      </c>
      <c r="G147" s="29">
        <v>1134</v>
      </c>
      <c r="H147" s="26" t="str">
        <f>MODULO!$A147&amp;MODULO!$B147</f>
        <v>ZNSHINE555</v>
      </c>
    </row>
    <row r="148" spans="1:8" ht="15.75" customHeight="1" x14ac:dyDescent="0.3">
      <c r="A148" s="27" t="s">
        <v>228</v>
      </c>
      <c r="B148" s="24">
        <v>560</v>
      </c>
      <c r="C148" s="26" t="s">
        <v>230</v>
      </c>
      <c r="D148" s="24">
        <v>50.7</v>
      </c>
      <c r="E148" s="24">
        <v>14.11</v>
      </c>
      <c r="F148" s="26">
        <v>2278</v>
      </c>
      <c r="G148" s="29">
        <v>1134</v>
      </c>
      <c r="H148" s="24" t="str">
        <f>MODULO!$A148&amp;MODULO!$B148</f>
        <v>ZNSHINE560</v>
      </c>
    </row>
    <row r="149" spans="1:8" ht="15.75" customHeight="1" x14ac:dyDescent="0.3">
      <c r="A149" s="27" t="s">
        <v>228</v>
      </c>
      <c r="B149" s="26">
        <v>565</v>
      </c>
      <c r="C149" s="26" t="s">
        <v>231</v>
      </c>
      <c r="D149" s="26">
        <v>50.9</v>
      </c>
      <c r="E149" s="24">
        <v>14.17</v>
      </c>
      <c r="F149" s="26">
        <v>2278</v>
      </c>
      <c r="G149" s="29">
        <v>1134</v>
      </c>
      <c r="H149" s="24" t="str">
        <f>MODULO!$A149&amp;MODULO!$B149</f>
        <v>ZNSHINE565</v>
      </c>
    </row>
    <row r="150" spans="1:8" ht="15.75" customHeight="1" x14ac:dyDescent="0.3">
      <c r="A150" s="27" t="s">
        <v>228</v>
      </c>
      <c r="B150" s="24">
        <v>570</v>
      </c>
      <c r="C150" s="26" t="s">
        <v>232</v>
      </c>
      <c r="D150" s="24">
        <v>51.1</v>
      </c>
      <c r="E150" s="24">
        <v>14.23</v>
      </c>
      <c r="F150" s="26">
        <v>2278</v>
      </c>
      <c r="G150" s="29">
        <v>1134</v>
      </c>
      <c r="H150" s="24" t="str">
        <f>MODULO!$A150&amp;MODULO!$B150</f>
        <v>ZNSHINE570</v>
      </c>
    </row>
    <row r="151" spans="1:8" ht="15.75" customHeight="1" x14ac:dyDescent="0.3">
      <c r="A151" s="27" t="s">
        <v>228</v>
      </c>
      <c r="B151" s="26">
        <v>575</v>
      </c>
      <c r="C151" s="26" t="s">
        <v>233</v>
      </c>
      <c r="D151" s="26">
        <v>51.3</v>
      </c>
      <c r="E151" s="24">
        <v>14.29</v>
      </c>
      <c r="F151" s="26">
        <v>2278</v>
      </c>
      <c r="G151" s="29">
        <v>1134</v>
      </c>
      <c r="H151" s="24" t="str">
        <f>MODULO!$A151&amp;MODULO!$B151</f>
        <v>ZNSHINE575</v>
      </c>
    </row>
    <row r="152" spans="1:8" ht="15.75" customHeight="1" x14ac:dyDescent="0.3">
      <c r="A152" s="27" t="s">
        <v>228</v>
      </c>
      <c r="B152" s="24">
        <v>580</v>
      </c>
      <c r="C152" s="26" t="s">
        <v>234</v>
      </c>
      <c r="D152" s="24">
        <v>51.5</v>
      </c>
      <c r="E152" s="24">
        <v>14.35</v>
      </c>
      <c r="F152" s="26">
        <v>2278</v>
      </c>
      <c r="G152" s="29">
        <v>1134</v>
      </c>
      <c r="H152" s="24" t="str">
        <f>MODULO!$A152&amp;MODULO!$B152</f>
        <v>ZNSHINE580</v>
      </c>
    </row>
    <row r="153" spans="1:8" ht="15.75" customHeight="1" x14ac:dyDescent="0.3">
      <c r="A153" s="27" t="s">
        <v>129</v>
      </c>
      <c r="B153" s="26">
        <v>565</v>
      </c>
      <c r="C153" s="26" t="s">
        <v>235</v>
      </c>
      <c r="D153" s="26">
        <v>48.49</v>
      </c>
      <c r="E153" s="26">
        <v>14.89</v>
      </c>
      <c r="F153" s="26">
        <v>2306</v>
      </c>
      <c r="G153" s="29">
        <v>1263</v>
      </c>
      <c r="H153" s="26" t="str">
        <f>MODULO!$A153&amp;MODULO!$B153</f>
        <v>HELIUS565</v>
      </c>
    </row>
    <row r="154" spans="1:8" ht="15.75" customHeight="1" x14ac:dyDescent="0.3">
      <c r="A154" s="27" t="s">
        <v>129</v>
      </c>
      <c r="B154" s="24">
        <v>570</v>
      </c>
      <c r="C154" s="26" t="s">
        <v>236</v>
      </c>
      <c r="D154" s="24">
        <v>48.69</v>
      </c>
      <c r="E154" s="24">
        <v>14.96</v>
      </c>
      <c r="F154" s="26">
        <v>2306</v>
      </c>
      <c r="G154" s="29">
        <v>1263</v>
      </c>
      <c r="H154" s="24" t="str">
        <f>MODULO!$A154&amp;MODULO!$B154</f>
        <v>HELIUS570</v>
      </c>
    </row>
    <row r="155" spans="1:8" ht="15.75" customHeight="1" x14ac:dyDescent="0.3">
      <c r="A155" s="27" t="s">
        <v>129</v>
      </c>
      <c r="B155" s="26">
        <v>575</v>
      </c>
      <c r="C155" s="26" t="s">
        <v>237</v>
      </c>
      <c r="D155" s="24">
        <v>48.97</v>
      </c>
      <c r="E155" s="24">
        <v>15.02</v>
      </c>
      <c r="F155" s="26">
        <v>2306</v>
      </c>
      <c r="G155" s="29">
        <v>1263</v>
      </c>
      <c r="H155" s="24" t="str">
        <f>MODULO!$A155&amp;MODULO!$B155</f>
        <v>HELIUS575</v>
      </c>
    </row>
    <row r="156" spans="1:8" ht="15.75" customHeight="1" x14ac:dyDescent="0.3">
      <c r="A156" s="27" t="s">
        <v>129</v>
      </c>
      <c r="B156" s="24">
        <v>580</v>
      </c>
      <c r="C156" s="26" t="s">
        <v>238</v>
      </c>
      <c r="D156" s="24">
        <v>49.16</v>
      </c>
      <c r="E156" s="24">
        <v>15.08</v>
      </c>
      <c r="F156" s="26">
        <v>2306</v>
      </c>
      <c r="G156" s="29">
        <v>1263</v>
      </c>
      <c r="H156" s="24" t="str">
        <f>MODULO!$A156&amp;MODULO!$B156</f>
        <v>HELIUS580</v>
      </c>
    </row>
    <row r="157" spans="1:8" ht="15.75" customHeight="1" x14ac:dyDescent="0.3">
      <c r="A157" s="27" t="s">
        <v>129</v>
      </c>
      <c r="B157" s="26">
        <v>585</v>
      </c>
      <c r="C157" s="26" t="s">
        <v>239</v>
      </c>
      <c r="D157" s="24">
        <v>49.36</v>
      </c>
      <c r="E157" s="24">
        <v>15.16</v>
      </c>
      <c r="F157" s="26">
        <v>2306</v>
      </c>
      <c r="G157" s="29">
        <v>1263</v>
      </c>
      <c r="H157" s="24" t="str">
        <f>MODULO!$A157&amp;MODULO!$B157</f>
        <v>HELIUS585</v>
      </c>
    </row>
    <row r="158" spans="1:8" ht="15.75" customHeight="1" x14ac:dyDescent="0.3">
      <c r="A158" s="27" t="s">
        <v>129</v>
      </c>
      <c r="B158" s="24">
        <v>590</v>
      </c>
      <c r="C158" s="26" t="s">
        <v>240</v>
      </c>
      <c r="D158" s="24">
        <v>49.55</v>
      </c>
      <c r="E158" s="24">
        <v>15.23</v>
      </c>
      <c r="F158" s="26">
        <v>2306</v>
      </c>
      <c r="G158" s="29">
        <v>1263</v>
      </c>
      <c r="H158" s="24" t="str">
        <f>MODULO!$A158&amp;MODULO!$B158</f>
        <v>HELIUS590</v>
      </c>
    </row>
    <row r="159" spans="1:8" ht="15.75" customHeight="1" x14ac:dyDescent="0.3"/>
    <row r="160" spans="1:8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6"/>
  <dimension ref="A1:L1004"/>
  <sheetViews>
    <sheetView topLeftCell="A22" workbookViewId="0">
      <selection activeCell="E43" sqref="E43"/>
    </sheetView>
  </sheetViews>
  <sheetFormatPr defaultColWidth="14.44140625" defaultRowHeight="15" customHeight="1" x14ac:dyDescent="0.3"/>
  <cols>
    <col min="1" max="1" width="18.44140625" customWidth="1"/>
    <col min="2" max="2" width="18.5546875" customWidth="1"/>
    <col min="3" max="3" width="18.5546875" hidden="1" customWidth="1"/>
    <col min="4" max="4" width="18.5546875" customWidth="1"/>
    <col min="5" max="5" width="20.33203125" customWidth="1"/>
    <col min="6" max="6" width="8.6640625" customWidth="1"/>
    <col min="7" max="7" width="17.6640625" customWidth="1"/>
    <col min="8" max="8" width="10.33203125" customWidth="1"/>
    <col min="9" max="9" width="10.109375" customWidth="1"/>
    <col min="10" max="10" width="10.33203125" customWidth="1"/>
    <col min="11" max="11" width="17.6640625" customWidth="1"/>
    <col min="12" max="26" width="8.6640625" customWidth="1"/>
  </cols>
  <sheetData>
    <row r="1" spans="1:11" ht="14.4" x14ac:dyDescent="0.3">
      <c r="A1" s="19" t="s">
        <v>55</v>
      </c>
      <c r="B1" s="20" t="s">
        <v>56</v>
      </c>
      <c r="C1" s="20" t="s">
        <v>241</v>
      </c>
      <c r="D1" s="20" t="s">
        <v>36</v>
      </c>
      <c r="E1" s="21" t="s">
        <v>57</v>
      </c>
      <c r="F1" s="21" t="s">
        <v>242</v>
      </c>
      <c r="G1" s="21" t="s">
        <v>243</v>
      </c>
      <c r="H1" s="21" t="s">
        <v>244</v>
      </c>
      <c r="I1" s="21" t="s">
        <v>245</v>
      </c>
      <c r="J1" s="22" t="s">
        <v>246</v>
      </c>
      <c r="K1" s="21" t="s">
        <v>39</v>
      </c>
    </row>
    <row r="2" spans="1:11" ht="14.4" x14ac:dyDescent="0.3">
      <c r="A2" s="33" t="s">
        <v>247</v>
      </c>
      <c r="B2" s="34">
        <v>3</v>
      </c>
      <c r="C2" s="34"/>
      <c r="D2" s="35">
        <v>220</v>
      </c>
      <c r="E2" s="35" t="s">
        <v>248</v>
      </c>
      <c r="F2" s="34">
        <v>1</v>
      </c>
      <c r="G2" s="34">
        <v>1</v>
      </c>
      <c r="H2" s="35">
        <v>600</v>
      </c>
      <c r="I2" s="35">
        <v>15</v>
      </c>
      <c r="J2" s="36">
        <v>14.3</v>
      </c>
      <c r="K2" s="34" t="str">
        <f>INVERSOR!$A2&amp;INVERSOR!$B2&amp;INVERSOR!$D2</f>
        <v>CHINT3220</v>
      </c>
    </row>
    <row r="3" spans="1:11" ht="14.4" x14ac:dyDescent="0.3">
      <c r="A3" s="27" t="s">
        <v>249</v>
      </c>
      <c r="B3" s="26">
        <v>37.5</v>
      </c>
      <c r="C3" s="26" t="str">
        <f>COUNTIF($A$2:A105,A3)&amp;INVERSOR!$A3&amp;INVERSOR!$B3</f>
        <v>7FOXESS37,5</v>
      </c>
      <c r="D3" s="26" t="s">
        <v>473</v>
      </c>
      <c r="E3" s="26" t="s">
        <v>250</v>
      </c>
      <c r="F3" s="26">
        <v>4</v>
      </c>
      <c r="G3" s="26">
        <v>2</v>
      </c>
      <c r="H3" s="26">
        <v>1100</v>
      </c>
      <c r="I3" s="26">
        <v>50</v>
      </c>
      <c r="J3" s="29">
        <v>98.3</v>
      </c>
      <c r="K3" s="25" t="str">
        <f>INVERSOR!$A3&amp;INVERSOR!$B3&amp;INVERSOR!$D3</f>
        <v>FOXESS37,5127/220</v>
      </c>
    </row>
    <row r="4" spans="1:11" ht="14.4" x14ac:dyDescent="0.3">
      <c r="A4" s="27" t="s">
        <v>249</v>
      </c>
      <c r="B4" s="24">
        <v>5</v>
      </c>
      <c r="C4" s="24"/>
      <c r="D4" s="26">
        <v>220</v>
      </c>
      <c r="E4" s="26" t="s">
        <v>251</v>
      </c>
      <c r="F4" s="24">
        <v>2</v>
      </c>
      <c r="G4" s="24">
        <v>1</v>
      </c>
      <c r="H4" s="26">
        <v>600</v>
      </c>
      <c r="I4" s="26">
        <v>18</v>
      </c>
      <c r="J4" s="28">
        <v>23.9</v>
      </c>
      <c r="K4" s="24" t="str">
        <f>INVERSOR!$A4&amp;INVERSOR!$B4&amp;INVERSOR!$D4</f>
        <v>FOXESS5220</v>
      </c>
    </row>
    <row r="5" spans="1:11" ht="14.4" x14ac:dyDescent="0.3">
      <c r="A5" s="27" t="s">
        <v>249</v>
      </c>
      <c r="B5" s="24">
        <v>7</v>
      </c>
      <c r="C5" s="24"/>
      <c r="D5" s="26">
        <v>220</v>
      </c>
      <c r="E5" s="26" t="s">
        <v>252</v>
      </c>
      <c r="F5" s="24">
        <v>3</v>
      </c>
      <c r="G5" s="24">
        <v>1</v>
      </c>
      <c r="H5" s="26">
        <v>600</v>
      </c>
      <c r="I5" s="26">
        <v>18</v>
      </c>
      <c r="J5" s="28">
        <v>33.5</v>
      </c>
      <c r="K5" s="24" t="str">
        <f>INVERSOR!$A5&amp;INVERSOR!$B5&amp;INVERSOR!$D5</f>
        <v>FOXESS7220</v>
      </c>
    </row>
    <row r="6" spans="1:11" ht="14.4" x14ac:dyDescent="0.3">
      <c r="A6" s="27" t="s">
        <v>249</v>
      </c>
      <c r="B6" s="24">
        <v>8</v>
      </c>
      <c r="C6" s="24"/>
      <c r="D6" s="26">
        <v>220</v>
      </c>
      <c r="E6" s="26" t="s">
        <v>253</v>
      </c>
      <c r="F6" s="24">
        <v>3</v>
      </c>
      <c r="G6" s="24">
        <v>1</v>
      </c>
      <c r="H6" s="26">
        <v>600</v>
      </c>
      <c r="I6" s="26">
        <v>18</v>
      </c>
      <c r="J6" s="28">
        <v>38.299999999999997</v>
      </c>
      <c r="K6" s="24" t="str">
        <f>INVERSOR!$A6&amp;INVERSOR!$B6&amp;INVERSOR!$D6</f>
        <v>FOXESS8220</v>
      </c>
    </row>
    <row r="7" spans="1:11" ht="14.4" x14ac:dyDescent="0.3">
      <c r="A7" s="27" t="s">
        <v>249</v>
      </c>
      <c r="B7" s="24">
        <v>9</v>
      </c>
      <c r="C7" s="24"/>
      <c r="D7" s="26">
        <v>220</v>
      </c>
      <c r="E7" s="26" t="s">
        <v>254</v>
      </c>
      <c r="F7" s="24">
        <v>3</v>
      </c>
      <c r="G7" s="24">
        <v>1</v>
      </c>
      <c r="H7" s="26">
        <v>600</v>
      </c>
      <c r="I7" s="26">
        <v>18</v>
      </c>
      <c r="J7" s="28">
        <v>43</v>
      </c>
      <c r="K7" s="24" t="str">
        <f>INVERSOR!$A7&amp;INVERSOR!$B7&amp;INVERSOR!$D7</f>
        <v>FOXESS9220</v>
      </c>
    </row>
    <row r="8" spans="1:11" ht="14.4" x14ac:dyDescent="0.3">
      <c r="A8" s="27" t="s">
        <v>249</v>
      </c>
      <c r="B8" s="24">
        <v>10</v>
      </c>
      <c r="C8" s="24"/>
      <c r="D8" s="26">
        <v>220</v>
      </c>
      <c r="E8" s="26" t="s">
        <v>255</v>
      </c>
      <c r="F8" s="24">
        <v>3</v>
      </c>
      <c r="G8" s="24">
        <v>1</v>
      </c>
      <c r="H8" s="26">
        <v>600</v>
      </c>
      <c r="I8" s="26">
        <v>18</v>
      </c>
      <c r="J8" s="28">
        <v>45.7</v>
      </c>
      <c r="K8" s="24" t="str">
        <f>INVERSOR!$A8&amp;INVERSOR!$B8&amp;INVERSOR!$D8</f>
        <v>FOXESS10220</v>
      </c>
    </row>
    <row r="9" spans="1:11" ht="14.4" x14ac:dyDescent="0.3">
      <c r="A9" s="27" t="s">
        <v>249</v>
      </c>
      <c r="B9" s="24">
        <v>10.5</v>
      </c>
      <c r="C9" s="24"/>
      <c r="D9" s="26">
        <v>220</v>
      </c>
      <c r="E9" s="26" t="s">
        <v>256</v>
      </c>
      <c r="F9" s="24">
        <v>3</v>
      </c>
      <c r="G9" s="24">
        <v>1</v>
      </c>
      <c r="H9" s="26">
        <v>600</v>
      </c>
      <c r="I9" s="26">
        <v>18</v>
      </c>
      <c r="J9" s="28">
        <v>47.7</v>
      </c>
      <c r="K9" s="24" t="str">
        <f>INVERSOR!$A9&amp;INVERSOR!$B9&amp;INVERSOR!$D9</f>
        <v>FOXESS10,5220</v>
      </c>
    </row>
    <row r="10" spans="1:11" ht="14.4" x14ac:dyDescent="0.3">
      <c r="A10" s="37" t="s">
        <v>257</v>
      </c>
      <c r="B10" s="25">
        <v>3.1</v>
      </c>
      <c r="C10" s="25"/>
      <c r="D10" s="38">
        <v>220</v>
      </c>
      <c r="E10" s="38" t="s">
        <v>258</v>
      </c>
      <c r="F10" s="25">
        <v>2</v>
      </c>
      <c r="G10" s="25">
        <v>2</v>
      </c>
      <c r="H10" s="38">
        <v>550</v>
      </c>
      <c r="I10" s="38">
        <v>23</v>
      </c>
      <c r="J10" s="39">
        <v>24.5</v>
      </c>
      <c r="K10" s="24" t="str">
        <f>INVERSOR!$A10&amp;INVERSOR!$B10&amp;INVERSOR!$D10</f>
        <v>PHB SOLAR3,1220</v>
      </c>
    </row>
    <row r="11" spans="1:11" ht="14.4" x14ac:dyDescent="0.3">
      <c r="A11" s="37" t="s">
        <v>257</v>
      </c>
      <c r="B11" s="40">
        <v>5</v>
      </c>
      <c r="C11" s="41"/>
      <c r="D11" s="42">
        <v>220</v>
      </c>
      <c r="E11" s="43" t="s">
        <v>259</v>
      </c>
      <c r="F11" s="40">
        <v>2</v>
      </c>
      <c r="G11" s="40">
        <v>2</v>
      </c>
      <c r="H11" s="42">
        <v>600</v>
      </c>
      <c r="I11" s="42">
        <v>23</v>
      </c>
      <c r="J11" s="44">
        <v>24</v>
      </c>
      <c r="K11" s="24" t="str">
        <f>INVERSOR!$A11&amp;INVERSOR!$B11&amp;INVERSOR!$D11</f>
        <v>PHB SOLAR5220</v>
      </c>
    </row>
    <row r="12" spans="1:11" ht="14.4" x14ac:dyDescent="0.3">
      <c r="A12" s="45" t="s">
        <v>260</v>
      </c>
      <c r="B12" s="46">
        <v>2</v>
      </c>
      <c r="C12" s="47"/>
      <c r="D12" s="48">
        <v>220</v>
      </c>
      <c r="E12" s="49" t="s">
        <v>261</v>
      </c>
      <c r="F12" s="46">
        <v>4</v>
      </c>
      <c r="G12" s="46">
        <v>1</v>
      </c>
      <c r="H12" s="48">
        <v>60</v>
      </c>
      <c r="I12" s="48">
        <v>18</v>
      </c>
      <c r="J12" s="50">
        <v>25</v>
      </c>
      <c r="K12" s="24" t="str">
        <f>INVERSOR!$A12&amp;INVERSOR!$B12&amp;INVERSOR!$D12</f>
        <v>BDM2220</v>
      </c>
    </row>
    <row r="13" spans="1:11" ht="14.4" x14ac:dyDescent="0.3">
      <c r="A13" s="23" t="s">
        <v>262</v>
      </c>
      <c r="B13" s="24">
        <v>3</v>
      </c>
      <c r="C13" s="24"/>
      <c r="D13" s="24">
        <v>220</v>
      </c>
      <c r="E13" s="24" t="s">
        <v>263</v>
      </c>
      <c r="F13" s="24">
        <v>2</v>
      </c>
      <c r="G13" s="24">
        <v>1</v>
      </c>
      <c r="H13" s="24">
        <v>600</v>
      </c>
      <c r="I13" s="24">
        <v>16</v>
      </c>
      <c r="J13" s="28">
        <v>13.7</v>
      </c>
      <c r="K13" s="24" t="str">
        <f>INVERSOR!$A13&amp;INVERSOR!$B13&amp;INVERSOR!$D13</f>
        <v>SUNGROW3220</v>
      </c>
    </row>
    <row r="14" spans="1:11" ht="14.4" x14ac:dyDescent="0.3">
      <c r="A14" s="23" t="s">
        <v>262</v>
      </c>
      <c r="B14" s="24">
        <v>4</v>
      </c>
      <c r="C14" s="24" t="e">
        <f>COUNTIF($A$3:A11,A11)&amp;[1]!Tabela1[[#This Row],[FABRICANTE]]&amp;[1]!Tabela1[[#This Row],[POTENCIA]]</f>
        <v>#REF!</v>
      </c>
      <c r="D14" s="24">
        <v>220</v>
      </c>
      <c r="E14" s="24" t="s">
        <v>264</v>
      </c>
      <c r="F14" s="24">
        <v>2</v>
      </c>
      <c r="G14" s="24">
        <v>1</v>
      </c>
      <c r="H14" s="24">
        <v>600</v>
      </c>
      <c r="I14" s="24">
        <v>16</v>
      </c>
      <c r="J14" s="28">
        <v>18.2</v>
      </c>
      <c r="K14" s="24" t="str">
        <f>INVERSOR!$A14&amp;INVERSOR!$B14&amp;INVERSOR!$D14</f>
        <v>SUNGROW4220</v>
      </c>
    </row>
    <row r="15" spans="1:11" ht="14.4" x14ac:dyDescent="0.3">
      <c r="A15" s="23" t="s">
        <v>262</v>
      </c>
      <c r="B15" s="24">
        <v>5</v>
      </c>
      <c r="C15" s="24" t="e">
        <f>COUNTIF($A$3:A12,A12)&amp;[1]!Tabela1[[#This Row],[FABRICANTE]]&amp;[1]!Tabela1[[#This Row],[POTENCIA]]</f>
        <v>#REF!</v>
      </c>
      <c r="D15" s="24">
        <v>220</v>
      </c>
      <c r="E15" s="24" t="s">
        <v>265</v>
      </c>
      <c r="F15" s="24">
        <v>2</v>
      </c>
      <c r="G15" s="24">
        <v>1</v>
      </c>
      <c r="H15" s="24">
        <v>600</v>
      </c>
      <c r="I15" s="24">
        <v>16</v>
      </c>
      <c r="J15" s="28">
        <v>22.8</v>
      </c>
      <c r="K15" s="24" t="str">
        <f>INVERSOR!$A15&amp;INVERSOR!$B15&amp;INVERSOR!$D15</f>
        <v>SUNGROW5220</v>
      </c>
    </row>
    <row r="16" spans="1:11" ht="14.4" x14ac:dyDescent="0.3">
      <c r="A16" s="23" t="s">
        <v>262</v>
      </c>
      <c r="B16" s="24">
        <v>6</v>
      </c>
      <c r="C16" s="24" t="e">
        <f>COUNTIF($A$3:A13,A13)&amp;[1]!Tabela1[[#This Row],[FABRICANTE]]&amp;[1]!Tabela1[[#This Row],[POTENCIA]]</f>
        <v>#REF!</v>
      </c>
      <c r="D16" s="24">
        <v>220</v>
      </c>
      <c r="E16" s="24" t="s">
        <v>266</v>
      </c>
      <c r="F16" s="24">
        <v>2</v>
      </c>
      <c r="G16" s="24">
        <v>1</v>
      </c>
      <c r="H16" s="24">
        <v>600</v>
      </c>
      <c r="I16" s="24">
        <v>16</v>
      </c>
      <c r="J16" s="28">
        <v>27.3</v>
      </c>
      <c r="K16" s="24" t="str">
        <f>INVERSOR!$A16&amp;INVERSOR!$B16&amp;INVERSOR!$D16</f>
        <v>SUNGROW6220</v>
      </c>
    </row>
    <row r="17" spans="1:11" ht="14.4" x14ac:dyDescent="0.3">
      <c r="A17" s="23" t="s">
        <v>262</v>
      </c>
      <c r="B17" s="24">
        <v>8</v>
      </c>
      <c r="C17" s="24"/>
      <c r="D17" s="24">
        <v>220</v>
      </c>
      <c r="E17" s="24" t="s">
        <v>267</v>
      </c>
      <c r="F17" s="24">
        <v>3</v>
      </c>
      <c r="G17" s="24">
        <v>1</v>
      </c>
      <c r="H17" s="24">
        <v>600</v>
      </c>
      <c r="I17" s="24">
        <v>20</v>
      </c>
      <c r="J17" s="28">
        <v>36.4</v>
      </c>
      <c r="K17" s="24" t="str">
        <f>INVERSOR!$A17&amp;INVERSOR!$B17&amp;INVERSOR!$D17</f>
        <v>SUNGROW8220</v>
      </c>
    </row>
    <row r="18" spans="1:11" ht="14.4" x14ac:dyDescent="0.3">
      <c r="A18" s="23" t="s">
        <v>262</v>
      </c>
      <c r="B18" s="24">
        <v>9</v>
      </c>
      <c r="C18" s="24"/>
      <c r="D18" s="24">
        <v>220</v>
      </c>
      <c r="E18" s="24" t="s">
        <v>268</v>
      </c>
      <c r="F18" s="24">
        <v>3</v>
      </c>
      <c r="G18" s="24">
        <v>1</v>
      </c>
      <c r="H18" s="24">
        <v>600</v>
      </c>
      <c r="I18" s="24">
        <v>20</v>
      </c>
      <c r="J18" s="28">
        <v>41</v>
      </c>
      <c r="K18" s="24" t="str">
        <f>INVERSOR!$A18&amp;INVERSOR!$B18&amp;INVERSOR!$D18</f>
        <v>SUNGROW9220</v>
      </c>
    </row>
    <row r="19" spans="1:11" ht="14.4" x14ac:dyDescent="0.3">
      <c r="A19" s="27" t="s">
        <v>262</v>
      </c>
      <c r="B19" s="26">
        <v>10</v>
      </c>
      <c r="C19" s="26"/>
      <c r="D19" s="26">
        <v>220</v>
      </c>
      <c r="E19" s="26" t="s">
        <v>269</v>
      </c>
      <c r="F19" s="26">
        <v>3</v>
      </c>
      <c r="G19" s="26">
        <v>1</v>
      </c>
      <c r="H19" s="26">
        <v>600</v>
      </c>
      <c r="I19" s="26">
        <v>20</v>
      </c>
      <c r="J19" s="29">
        <v>45.5</v>
      </c>
      <c r="K19" s="26" t="str">
        <f>INVERSOR!$A19&amp;INVERSOR!$B19&amp;INVERSOR!$D19</f>
        <v>SUNGROW10220</v>
      </c>
    </row>
    <row r="20" spans="1:11" ht="14.4" x14ac:dyDescent="0.3">
      <c r="A20" s="23" t="s">
        <v>262</v>
      </c>
      <c r="B20" s="24">
        <v>12</v>
      </c>
      <c r="C20" s="24" t="str">
        <f>COUNTIF($A$17:A20,A20)&amp;INVERSOR!$A20&amp;INVERSOR!$B20</f>
        <v>4SUNGROW12</v>
      </c>
      <c r="D20" s="24"/>
      <c r="E20" s="24" t="s">
        <v>270</v>
      </c>
      <c r="F20" s="24">
        <v>2</v>
      </c>
      <c r="G20" s="24">
        <v>2</v>
      </c>
      <c r="H20" s="24">
        <v>1100</v>
      </c>
      <c r="I20" s="24">
        <v>32</v>
      </c>
      <c r="J20" s="28">
        <v>20</v>
      </c>
      <c r="K20" s="24" t="str">
        <f>INVERSOR!$A20&amp;INVERSOR!$B20&amp;INVERSOR!$D20</f>
        <v>SUNGROW12</v>
      </c>
    </row>
    <row r="21" spans="1:11" ht="14.4" x14ac:dyDescent="0.3">
      <c r="A21" s="23" t="s">
        <v>262</v>
      </c>
      <c r="B21" s="24">
        <v>15</v>
      </c>
      <c r="C21" s="24" t="str">
        <f>COUNTIF($A$17:A21,A21)&amp;INVERSOR!$A21&amp;INVERSOR!$B21</f>
        <v>5SUNGROW15</v>
      </c>
      <c r="D21" s="24"/>
      <c r="E21" s="24" t="s">
        <v>271</v>
      </c>
      <c r="F21" s="24">
        <v>2</v>
      </c>
      <c r="G21" s="24">
        <v>2</v>
      </c>
      <c r="H21" s="24">
        <v>1100</v>
      </c>
      <c r="I21" s="24">
        <v>32</v>
      </c>
      <c r="J21" s="28">
        <v>25</v>
      </c>
      <c r="K21" s="24" t="str">
        <f>INVERSOR!$A21&amp;INVERSOR!$B21&amp;INVERSOR!$D21</f>
        <v>SUNGROW15</v>
      </c>
    </row>
    <row r="22" spans="1:11" ht="14.4" x14ac:dyDescent="0.3">
      <c r="A22" s="23" t="s">
        <v>262</v>
      </c>
      <c r="B22" s="24">
        <v>20</v>
      </c>
      <c r="C22" s="24" t="str">
        <f>COUNTIF($A$17:A22,A22)&amp;INVERSOR!$A22&amp;INVERSOR!$B22</f>
        <v>6SUNGROW20</v>
      </c>
      <c r="D22" s="24"/>
      <c r="E22" s="24" t="s">
        <v>272</v>
      </c>
      <c r="F22" s="24">
        <v>2</v>
      </c>
      <c r="G22" s="24">
        <v>2</v>
      </c>
      <c r="H22" s="24">
        <v>1100</v>
      </c>
      <c r="I22" s="24">
        <v>32</v>
      </c>
      <c r="J22" s="28">
        <v>31.9</v>
      </c>
      <c r="K22" s="24" t="str">
        <f>INVERSOR!$A22&amp;INVERSOR!$B22&amp;INVERSOR!$D22</f>
        <v>SUNGROW20</v>
      </c>
    </row>
    <row r="23" spans="1:11" ht="14.4" x14ac:dyDescent="0.3">
      <c r="A23" s="27" t="s">
        <v>273</v>
      </c>
      <c r="B23" s="24">
        <v>1.6</v>
      </c>
      <c r="C23" s="24"/>
      <c r="D23" s="26">
        <v>220</v>
      </c>
      <c r="E23" s="26" t="s">
        <v>274</v>
      </c>
      <c r="F23" s="24">
        <v>4</v>
      </c>
      <c r="G23" s="24">
        <v>1</v>
      </c>
      <c r="H23" s="26">
        <v>65</v>
      </c>
      <c r="I23" s="26">
        <v>12.5</v>
      </c>
      <c r="J23" s="28">
        <v>7.27</v>
      </c>
      <c r="K23" s="24" t="str">
        <f>INVERSOR!$A23&amp;INVERSOR!$B23&amp;INVERSOR!$D23</f>
        <v>HOYMILES1,6220</v>
      </c>
    </row>
    <row r="24" spans="1:11" ht="15.75" customHeight="1" x14ac:dyDescent="0.3">
      <c r="A24" s="27" t="s">
        <v>273</v>
      </c>
      <c r="B24" s="24">
        <v>1.8</v>
      </c>
      <c r="C24" s="24"/>
      <c r="D24" s="26">
        <v>220</v>
      </c>
      <c r="E24" s="26" t="s">
        <v>275</v>
      </c>
      <c r="F24" s="24">
        <v>4</v>
      </c>
      <c r="G24" s="24">
        <v>1</v>
      </c>
      <c r="H24" s="26">
        <v>65</v>
      </c>
      <c r="I24" s="26">
        <v>13.3</v>
      </c>
      <c r="J24" s="28">
        <v>8.18</v>
      </c>
      <c r="K24" s="24" t="str">
        <f>INVERSOR!$A24&amp;INVERSOR!$B24&amp;INVERSOR!$D24</f>
        <v>HOYMILES1,8220</v>
      </c>
    </row>
    <row r="25" spans="1:11" ht="15.75" customHeight="1" x14ac:dyDescent="0.3">
      <c r="A25" s="27" t="s">
        <v>273</v>
      </c>
      <c r="B25" s="24">
        <v>2</v>
      </c>
      <c r="C25" s="24"/>
      <c r="D25" s="26">
        <v>220</v>
      </c>
      <c r="E25" s="26" t="s">
        <v>276</v>
      </c>
      <c r="F25" s="24">
        <v>4</v>
      </c>
      <c r="G25" s="24">
        <v>1</v>
      </c>
      <c r="H25" s="26">
        <v>65</v>
      </c>
      <c r="I25" s="26">
        <v>14</v>
      </c>
      <c r="J25" s="28">
        <v>9.09</v>
      </c>
      <c r="K25" s="24" t="str">
        <f>INVERSOR!$A25&amp;INVERSOR!$B25&amp;INVERSOR!$D25</f>
        <v>HOYMILES2220</v>
      </c>
    </row>
    <row r="26" spans="1:11" ht="15.75" customHeight="1" x14ac:dyDescent="0.3">
      <c r="A26" s="27" t="s">
        <v>277</v>
      </c>
      <c r="B26" s="26">
        <v>3</v>
      </c>
      <c r="C26" s="26"/>
      <c r="D26" s="26">
        <v>220</v>
      </c>
      <c r="E26" s="26" t="s">
        <v>278</v>
      </c>
      <c r="F26" s="26">
        <v>2</v>
      </c>
      <c r="G26" s="26">
        <v>1</v>
      </c>
      <c r="H26" s="26">
        <v>600</v>
      </c>
      <c r="I26" s="26">
        <v>18</v>
      </c>
      <c r="J26" s="29">
        <v>15</v>
      </c>
      <c r="K26" s="26" t="str">
        <f>INVERSOR!$A26&amp;INVERSOR!$B26&amp;INVERSOR!$D26</f>
        <v>HUAWEI3220</v>
      </c>
    </row>
    <row r="27" spans="1:11" ht="15.75" customHeight="1" x14ac:dyDescent="0.3">
      <c r="A27" s="27" t="s">
        <v>277</v>
      </c>
      <c r="B27" s="24">
        <v>4</v>
      </c>
      <c r="C27" s="24"/>
      <c r="D27" s="26">
        <v>220</v>
      </c>
      <c r="E27" s="26" t="s">
        <v>279</v>
      </c>
      <c r="F27" s="26">
        <v>2</v>
      </c>
      <c r="G27" s="26">
        <v>1</v>
      </c>
      <c r="H27" s="26">
        <v>600</v>
      </c>
      <c r="I27" s="26">
        <v>18</v>
      </c>
      <c r="J27" s="28">
        <v>20</v>
      </c>
      <c r="K27" s="24" t="str">
        <f>INVERSOR!$A27&amp;INVERSOR!$B27&amp;INVERSOR!$D27</f>
        <v>HUAWEI4220</v>
      </c>
    </row>
    <row r="28" spans="1:11" ht="15.75" customHeight="1" x14ac:dyDescent="0.3">
      <c r="A28" s="27" t="s">
        <v>277</v>
      </c>
      <c r="B28" s="24">
        <v>5</v>
      </c>
      <c r="C28" s="24"/>
      <c r="D28" s="26">
        <v>220</v>
      </c>
      <c r="E28" s="26" t="s">
        <v>280</v>
      </c>
      <c r="F28" s="26">
        <v>2</v>
      </c>
      <c r="G28" s="26">
        <v>1</v>
      </c>
      <c r="H28" s="26">
        <v>600</v>
      </c>
      <c r="I28" s="26">
        <v>18</v>
      </c>
      <c r="J28" s="28">
        <v>25</v>
      </c>
      <c r="K28" s="24" t="str">
        <f>INVERSOR!$A28&amp;INVERSOR!$B28&amp;INVERSOR!$D28</f>
        <v>HUAWEI5220</v>
      </c>
    </row>
    <row r="29" spans="1:11" ht="15.75" customHeight="1" x14ac:dyDescent="0.3">
      <c r="A29" s="27" t="s">
        <v>277</v>
      </c>
      <c r="B29" s="24">
        <v>6</v>
      </c>
      <c r="C29" s="24"/>
      <c r="D29" s="26">
        <v>220</v>
      </c>
      <c r="E29" s="26" t="s">
        <v>281</v>
      </c>
      <c r="F29" s="26">
        <v>2</v>
      </c>
      <c r="G29" s="26">
        <v>1</v>
      </c>
      <c r="H29" s="26">
        <v>600</v>
      </c>
      <c r="I29" s="26">
        <v>18</v>
      </c>
      <c r="J29" s="28">
        <v>27.3</v>
      </c>
      <c r="K29" s="24" t="str">
        <f>INVERSOR!$A29&amp;INVERSOR!$B29&amp;INVERSOR!$D29</f>
        <v>HUAWEI6220</v>
      </c>
    </row>
    <row r="30" spans="1:11" ht="15.75" customHeight="1" x14ac:dyDescent="0.3">
      <c r="A30" s="27" t="s">
        <v>277</v>
      </c>
      <c r="B30" s="24">
        <v>30</v>
      </c>
      <c r="C30" s="24"/>
      <c r="D30" s="26" t="s">
        <v>524</v>
      </c>
      <c r="E30" s="26" t="s">
        <v>282</v>
      </c>
      <c r="F30" s="24">
        <v>4</v>
      </c>
      <c r="G30" s="24">
        <v>2</v>
      </c>
      <c r="H30" s="26">
        <v>1100</v>
      </c>
      <c r="I30" s="26">
        <v>40</v>
      </c>
      <c r="J30" s="28">
        <v>47.9</v>
      </c>
      <c r="K30" s="24" t="str">
        <f>INVERSOR!$A30&amp;INVERSOR!$B30&amp;INVERSOR!$D30</f>
        <v>HUAWEI30220/380</v>
      </c>
    </row>
    <row r="31" spans="1:11" ht="15.75" customHeight="1" x14ac:dyDescent="0.3">
      <c r="A31" s="27" t="s">
        <v>277</v>
      </c>
      <c r="B31" s="24">
        <v>36</v>
      </c>
      <c r="C31" s="24"/>
      <c r="D31" s="26" t="s">
        <v>524</v>
      </c>
      <c r="E31" s="26" t="s">
        <v>282</v>
      </c>
      <c r="F31" s="24">
        <v>4</v>
      </c>
      <c r="G31" s="24">
        <v>2</v>
      </c>
      <c r="H31" s="26">
        <v>1100</v>
      </c>
      <c r="I31" s="26">
        <v>40</v>
      </c>
      <c r="J31" s="28">
        <v>58</v>
      </c>
      <c r="K31" s="24" t="str">
        <f>INVERSOR!$A31&amp;INVERSOR!$B31&amp;INVERSOR!$D31</f>
        <v>HUAWEI36220/380</v>
      </c>
    </row>
    <row r="32" spans="1:11" ht="15.75" customHeight="1" x14ac:dyDescent="0.3">
      <c r="A32" s="27" t="s">
        <v>277</v>
      </c>
      <c r="B32" s="24">
        <v>40</v>
      </c>
      <c r="C32" s="24"/>
      <c r="D32" s="26" t="s">
        <v>524</v>
      </c>
      <c r="E32" s="26" t="s">
        <v>282</v>
      </c>
      <c r="F32" s="24">
        <v>4</v>
      </c>
      <c r="G32" s="24">
        <v>2</v>
      </c>
      <c r="H32" s="26">
        <v>1100</v>
      </c>
      <c r="I32" s="26">
        <v>40</v>
      </c>
      <c r="J32" s="28">
        <v>63.8</v>
      </c>
      <c r="K32" s="24" t="str">
        <f>INVERSOR!$A32&amp;INVERSOR!$B32&amp;INVERSOR!$D32</f>
        <v>HUAWEI40220/380</v>
      </c>
    </row>
    <row r="33" spans="1:11" ht="15.75" customHeight="1" x14ac:dyDescent="0.3">
      <c r="A33" s="27" t="s">
        <v>283</v>
      </c>
      <c r="B33" s="24">
        <v>6</v>
      </c>
      <c r="C33" s="24"/>
      <c r="D33" s="26">
        <v>220</v>
      </c>
      <c r="E33" s="26" t="s">
        <v>284</v>
      </c>
      <c r="F33" s="24">
        <v>2</v>
      </c>
      <c r="G33" s="24">
        <v>1</v>
      </c>
      <c r="H33" s="26">
        <v>600</v>
      </c>
      <c r="I33" s="26">
        <v>22.5</v>
      </c>
      <c r="J33" s="28">
        <v>29</v>
      </c>
      <c r="K33" s="24" t="str">
        <f>INVERSOR!$A33&amp;INVERSOR!$B33&amp;INVERSOR!$D33</f>
        <v>SOFAR6220</v>
      </c>
    </row>
    <row r="34" spans="1:11" ht="15.75" customHeight="1" x14ac:dyDescent="0.3">
      <c r="A34" s="27" t="s">
        <v>283</v>
      </c>
      <c r="B34" s="24">
        <v>10</v>
      </c>
      <c r="C34" s="24"/>
      <c r="D34" s="26">
        <v>220</v>
      </c>
      <c r="E34" s="26" t="s">
        <v>285</v>
      </c>
      <c r="F34" s="24">
        <v>3</v>
      </c>
      <c r="G34" s="24">
        <v>3</v>
      </c>
      <c r="H34" s="26">
        <v>600</v>
      </c>
      <c r="I34" s="26" t="s">
        <v>286</v>
      </c>
      <c r="J34" s="28">
        <v>46</v>
      </c>
      <c r="K34" s="24" t="str">
        <f>INVERSOR!$A34&amp;INVERSOR!$B34&amp;INVERSOR!$D34</f>
        <v>SOFAR10220</v>
      </c>
    </row>
    <row r="35" spans="1:11" ht="15.75" customHeight="1" x14ac:dyDescent="0.3">
      <c r="A35" s="27" t="s">
        <v>287</v>
      </c>
      <c r="B35" s="18">
        <v>3</v>
      </c>
      <c r="C35" s="26"/>
      <c r="D35" s="26">
        <v>220</v>
      </c>
      <c r="E35" s="26" t="s">
        <v>288</v>
      </c>
      <c r="F35" s="26">
        <v>2</v>
      </c>
      <c r="G35" s="26">
        <v>1</v>
      </c>
      <c r="H35" s="26">
        <v>600</v>
      </c>
      <c r="I35" s="26">
        <v>24</v>
      </c>
      <c r="J35" s="29">
        <v>15</v>
      </c>
      <c r="K35" s="24" t="str">
        <f>INVERSOR!$A35&amp;INVERSOR!$B35&amp;INVERSOR!$D35</f>
        <v>SOLPLANET3220</v>
      </c>
    </row>
    <row r="36" spans="1:11" ht="15.75" customHeight="1" x14ac:dyDescent="0.3">
      <c r="A36" s="27" t="s">
        <v>287</v>
      </c>
      <c r="B36" s="24">
        <v>4</v>
      </c>
      <c r="C36" s="24"/>
      <c r="D36" s="26">
        <v>220</v>
      </c>
      <c r="E36" s="26" t="s">
        <v>289</v>
      </c>
      <c r="F36" s="24">
        <v>2</v>
      </c>
      <c r="G36" s="24">
        <v>1</v>
      </c>
      <c r="H36" s="26">
        <v>600</v>
      </c>
      <c r="I36" s="26">
        <v>24</v>
      </c>
      <c r="J36" s="28">
        <v>20</v>
      </c>
      <c r="K36" s="24" t="str">
        <f>INVERSOR!$A36&amp;INVERSOR!$B36&amp;INVERSOR!$D36</f>
        <v>SOLPLANET4220</v>
      </c>
    </row>
    <row r="37" spans="1:11" ht="15.75" customHeight="1" x14ac:dyDescent="0.3">
      <c r="A37" s="27" t="s">
        <v>287</v>
      </c>
      <c r="B37" s="24">
        <v>5</v>
      </c>
      <c r="C37" s="24"/>
      <c r="D37" s="26">
        <v>220</v>
      </c>
      <c r="E37" s="26" t="s">
        <v>290</v>
      </c>
      <c r="F37" s="24">
        <v>2</v>
      </c>
      <c r="G37" s="24">
        <v>1</v>
      </c>
      <c r="H37" s="26">
        <v>600</v>
      </c>
      <c r="I37" s="26">
        <v>24</v>
      </c>
      <c r="J37" s="28">
        <v>25</v>
      </c>
      <c r="K37" s="24" t="str">
        <f>INVERSOR!$A37&amp;INVERSOR!$B37&amp;INVERSOR!$D37</f>
        <v>SOLPLANET5220</v>
      </c>
    </row>
    <row r="38" spans="1:11" ht="15.75" customHeight="1" x14ac:dyDescent="0.3">
      <c r="A38" s="27" t="s">
        <v>287</v>
      </c>
      <c r="B38" s="24">
        <v>6</v>
      </c>
      <c r="C38" s="24"/>
      <c r="D38" s="26">
        <v>220</v>
      </c>
      <c r="E38" s="26" t="s">
        <v>291</v>
      </c>
      <c r="F38" s="24">
        <v>2</v>
      </c>
      <c r="G38" s="24">
        <v>1</v>
      </c>
      <c r="H38" s="26">
        <v>600</v>
      </c>
      <c r="I38" s="26">
        <v>24</v>
      </c>
      <c r="J38" s="28">
        <v>30</v>
      </c>
      <c r="K38" s="24" t="str">
        <f>INVERSOR!$A38&amp;INVERSOR!$B38&amp;INVERSOR!$D38</f>
        <v>SOLPLANET6220</v>
      </c>
    </row>
    <row r="39" spans="1:11" ht="15.75" customHeight="1" x14ac:dyDescent="0.3">
      <c r="A39" s="27" t="s">
        <v>287</v>
      </c>
      <c r="B39" s="24">
        <v>7.3</v>
      </c>
      <c r="C39" s="24"/>
      <c r="D39" s="26">
        <v>220</v>
      </c>
      <c r="E39" s="26" t="s">
        <v>292</v>
      </c>
      <c r="F39" s="24">
        <v>3</v>
      </c>
      <c r="G39" s="24">
        <v>1</v>
      </c>
      <c r="H39" s="26">
        <v>600</v>
      </c>
      <c r="I39" s="26">
        <v>22.5</v>
      </c>
      <c r="J39" s="28">
        <v>40</v>
      </c>
      <c r="K39" s="24" t="str">
        <f>INVERSOR!$A39&amp;INVERSOR!$B39&amp;INVERSOR!$D39</f>
        <v>SOLPLANET7,3220</v>
      </c>
    </row>
    <row r="40" spans="1:11" ht="15.75" customHeight="1" x14ac:dyDescent="0.3">
      <c r="A40" s="27" t="s">
        <v>287</v>
      </c>
      <c r="B40" s="24">
        <v>8</v>
      </c>
      <c r="C40" s="24"/>
      <c r="D40" s="26">
        <v>220</v>
      </c>
      <c r="E40" s="26" t="s">
        <v>293</v>
      </c>
      <c r="F40" s="24">
        <v>3</v>
      </c>
      <c r="G40" s="24">
        <v>1</v>
      </c>
      <c r="H40" s="26">
        <v>600</v>
      </c>
      <c r="I40" s="26">
        <v>22.5</v>
      </c>
      <c r="J40" s="28">
        <v>40</v>
      </c>
      <c r="K40" s="24" t="str">
        <f>INVERSOR!$A40&amp;INVERSOR!$B40&amp;INVERSOR!$D40</f>
        <v>SOLPLANET8220</v>
      </c>
    </row>
    <row r="41" spans="1:11" ht="15.75" customHeight="1" x14ac:dyDescent="0.3">
      <c r="A41" s="27" t="s">
        <v>287</v>
      </c>
      <c r="B41" s="24">
        <v>9.1</v>
      </c>
      <c r="C41" s="24"/>
      <c r="D41" s="26">
        <v>220</v>
      </c>
      <c r="E41" s="26" t="s">
        <v>294</v>
      </c>
      <c r="F41" s="24">
        <v>3</v>
      </c>
      <c r="G41" s="24">
        <v>1</v>
      </c>
      <c r="H41" s="26">
        <v>600</v>
      </c>
      <c r="I41" s="26">
        <v>22.5</v>
      </c>
      <c r="J41" s="28">
        <v>50</v>
      </c>
      <c r="K41" s="24" t="str">
        <f>INVERSOR!$A41&amp;INVERSOR!$B41&amp;INVERSOR!$D41</f>
        <v>SOLPLANET9,1220</v>
      </c>
    </row>
    <row r="42" spans="1:11" ht="15.75" customHeight="1" x14ac:dyDescent="0.3">
      <c r="A42" s="27" t="s">
        <v>287</v>
      </c>
      <c r="B42" s="24">
        <v>10</v>
      </c>
      <c r="C42" s="24"/>
      <c r="D42" s="26">
        <v>220</v>
      </c>
      <c r="E42" s="26" t="s">
        <v>295</v>
      </c>
      <c r="F42" s="24">
        <v>3</v>
      </c>
      <c r="G42" s="24">
        <v>1</v>
      </c>
      <c r="H42" s="26">
        <v>600</v>
      </c>
      <c r="I42" s="26">
        <v>22.5</v>
      </c>
      <c r="J42" s="28">
        <v>50</v>
      </c>
      <c r="K42" s="24" t="str">
        <f>INVERSOR!$A42&amp;INVERSOR!$B42&amp;INVERSOR!$D42</f>
        <v>SOLPLANET10220</v>
      </c>
    </row>
    <row r="43" spans="1:11" ht="15.75" customHeight="1" x14ac:dyDescent="0.3">
      <c r="A43" s="111" t="s">
        <v>287</v>
      </c>
      <c r="B43" s="112">
        <v>15</v>
      </c>
      <c r="C43" s="112"/>
      <c r="D43" s="116" t="s">
        <v>473</v>
      </c>
      <c r="E43" s="114" t="s">
        <v>551</v>
      </c>
      <c r="F43" s="112">
        <v>2</v>
      </c>
      <c r="G43" s="112">
        <v>2</v>
      </c>
      <c r="H43" s="114">
        <v>800</v>
      </c>
      <c r="I43" s="116" t="s">
        <v>552</v>
      </c>
      <c r="J43" s="117">
        <v>43.3</v>
      </c>
      <c r="K43" s="112" t="str">
        <f>INVERSOR!$A43&amp;INVERSOR!$B43&amp;INVERSOR!$D43</f>
        <v>SOLPLANET15127/220</v>
      </c>
    </row>
    <row r="44" spans="1:11" ht="15.75" customHeight="1" x14ac:dyDescent="0.3">
      <c r="A44" s="27" t="s">
        <v>296</v>
      </c>
      <c r="B44" s="24">
        <v>2</v>
      </c>
      <c r="C44" s="24"/>
      <c r="D44" s="26">
        <v>220</v>
      </c>
      <c r="E44" s="26" t="s">
        <v>297</v>
      </c>
      <c r="F44" s="24">
        <v>4</v>
      </c>
      <c r="G44" s="24">
        <v>1</v>
      </c>
      <c r="H44" s="26">
        <v>60</v>
      </c>
      <c r="I44" s="26">
        <v>18.8</v>
      </c>
      <c r="J44" s="28">
        <v>9.3000000000000007</v>
      </c>
      <c r="K44" s="24" t="str">
        <f>INVERSOR!$A44&amp;INVERSOR!$B44&amp;INVERSOR!$D44</f>
        <v>GROWATT2220</v>
      </c>
    </row>
    <row r="45" spans="1:11" ht="15.75" customHeight="1" x14ac:dyDescent="0.3">
      <c r="A45" s="27" t="s">
        <v>296</v>
      </c>
      <c r="B45" s="24">
        <v>1</v>
      </c>
      <c r="C45" s="24"/>
      <c r="D45" s="26">
        <v>220</v>
      </c>
      <c r="E45" s="26" t="s">
        <v>298</v>
      </c>
      <c r="F45" s="24">
        <v>1</v>
      </c>
      <c r="G45" s="24">
        <v>1</v>
      </c>
      <c r="H45" s="26">
        <v>500</v>
      </c>
      <c r="I45" s="26">
        <v>16</v>
      </c>
      <c r="J45" s="28">
        <v>4.8</v>
      </c>
      <c r="K45" s="24" t="str">
        <f>INVERSOR!$A45&amp;INVERSOR!$B45&amp;INVERSOR!$D45</f>
        <v>GROWATT1220</v>
      </c>
    </row>
    <row r="46" spans="1:11" ht="15.75" customHeight="1" x14ac:dyDescent="0.3">
      <c r="A46" s="27" t="s">
        <v>296</v>
      </c>
      <c r="B46" s="24">
        <v>1.5</v>
      </c>
      <c r="C46" s="24"/>
      <c r="D46" s="26">
        <v>220</v>
      </c>
      <c r="E46" s="26" t="s">
        <v>299</v>
      </c>
      <c r="F46" s="24">
        <v>1</v>
      </c>
      <c r="G46" s="24">
        <v>1</v>
      </c>
      <c r="H46" s="26">
        <v>500</v>
      </c>
      <c r="I46" s="26">
        <v>16</v>
      </c>
      <c r="J46" s="28">
        <v>7.1</v>
      </c>
      <c r="K46" s="24" t="str">
        <f>INVERSOR!$A46&amp;INVERSOR!$B46&amp;INVERSOR!$D46</f>
        <v>GROWATT1,5220</v>
      </c>
    </row>
    <row r="47" spans="1:11" ht="15.75" customHeight="1" x14ac:dyDescent="0.3">
      <c r="A47" s="27" t="s">
        <v>296</v>
      </c>
      <c r="B47" s="24">
        <v>2</v>
      </c>
      <c r="C47" s="24"/>
      <c r="D47" s="26">
        <v>220</v>
      </c>
      <c r="E47" s="26" t="s">
        <v>300</v>
      </c>
      <c r="F47" s="24">
        <v>1</v>
      </c>
      <c r="G47" s="24">
        <v>1</v>
      </c>
      <c r="H47" s="26">
        <v>500</v>
      </c>
      <c r="I47" s="26">
        <v>16</v>
      </c>
      <c r="J47" s="28">
        <v>9.5</v>
      </c>
      <c r="K47" s="24" t="str">
        <f>INVERSOR!$A47&amp;INVERSOR!$B47&amp;INVERSOR!$D47</f>
        <v>GROWATT2220</v>
      </c>
    </row>
    <row r="48" spans="1:11" ht="15.75" customHeight="1" x14ac:dyDescent="0.3">
      <c r="A48" s="27" t="s">
        <v>296</v>
      </c>
      <c r="B48" s="24">
        <v>2.5</v>
      </c>
      <c r="C48" s="24"/>
      <c r="D48" s="26">
        <v>220</v>
      </c>
      <c r="E48" s="26" t="s">
        <v>301</v>
      </c>
      <c r="F48" s="24">
        <v>1</v>
      </c>
      <c r="G48" s="24">
        <v>1</v>
      </c>
      <c r="H48" s="26">
        <v>550</v>
      </c>
      <c r="I48" s="26">
        <v>16</v>
      </c>
      <c r="J48" s="28">
        <v>11.9</v>
      </c>
      <c r="K48" s="24" t="str">
        <f>INVERSOR!$A48&amp;INVERSOR!$B48&amp;INVERSOR!$D48</f>
        <v>GROWATT2,5220</v>
      </c>
    </row>
    <row r="49" spans="1:12" ht="15.75" customHeight="1" x14ac:dyDescent="0.3">
      <c r="A49" s="27" t="s">
        <v>296</v>
      </c>
      <c r="B49" s="24">
        <v>3</v>
      </c>
      <c r="C49" s="24"/>
      <c r="D49" s="26">
        <v>220</v>
      </c>
      <c r="E49" s="26" t="s">
        <v>302</v>
      </c>
      <c r="F49" s="24">
        <v>1</v>
      </c>
      <c r="G49" s="24">
        <v>1</v>
      </c>
      <c r="H49" s="26">
        <v>550</v>
      </c>
      <c r="I49" s="26">
        <v>16</v>
      </c>
      <c r="J49" s="28">
        <v>14.3</v>
      </c>
      <c r="K49" s="24" t="str">
        <f>INVERSOR!$A49&amp;INVERSOR!$B49&amp;INVERSOR!$D49</f>
        <v>GROWATT3220</v>
      </c>
      <c r="L49" s="100"/>
    </row>
    <row r="50" spans="1:12" ht="15.75" customHeight="1" x14ac:dyDescent="0.3">
      <c r="A50" s="23" t="s">
        <v>296</v>
      </c>
      <c r="B50" s="24">
        <v>3</v>
      </c>
      <c r="C50" s="24" t="str">
        <f>COUNTIF($A$17:A50,A50)&amp;INVERSOR!$A50&amp;INVERSOR!$B50</f>
        <v>7GROWATT3</v>
      </c>
      <c r="D50" s="24">
        <v>220</v>
      </c>
      <c r="E50" s="24" t="s">
        <v>303</v>
      </c>
      <c r="F50" s="24">
        <v>2</v>
      </c>
      <c r="G50" s="24">
        <v>1</v>
      </c>
      <c r="H50" s="24">
        <v>550</v>
      </c>
      <c r="I50" s="24">
        <v>16</v>
      </c>
      <c r="J50" s="28">
        <v>13.6</v>
      </c>
      <c r="K50" s="24" t="str">
        <f>INVERSOR!$A50&amp;INVERSOR!$B50&amp;INVERSOR!$D50</f>
        <v>GROWATT3220</v>
      </c>
      <c r="L50" s="100"/>
    </row>
    <row r="51" spans="1:12" ht="15.75" customHeight="1" x14ac:dyDescent="0.3">
      <c r="A51" s="23" t="s">
        <v>296</v>
      </c>
      <c r="B51" s="24">
        <v>5</v>
      </c>
      <c r="C51" s="24" t="str">
        <f>COUNTIF($A$17:A51,A51)&amp;INVERSOR!$A51&amp;INVERSOR!$B51</f>
        <v>8GROWATT5</v>
      </c>
      <c r="D51" s="24">
        <v>220</v>
      </c>
      <c r="E51" s="24" t="s">
        <v>304</v>
      </c>
      <c r="F51" s="24">
        <v>2</v>
      </c>
      <c r="G51" s="24">
        <v>1</v>
      </c>
      <c r="H51" s="24">
        <v>550</v>
      </c>
      <c r="I51" s="24">
        <v>16</v>
      </c>
      <c r="J51" s="28">
        <v>22.7</v>
      </c>
      <c r="K51" s="24" t="str">
        <f>INVERSOR!$A51&amp;INVERSOR!$B51&amp;INVERSOR!$D51</f>
        <v>GROWATT5220</v>
      </c>
    </row>
    <row r="52" spans="1:12" ht="15.75" customHeight="1" x14ac:dyDescent="0.3">
      <c r="A52" s="23" t="s">
        <v>296</v>
      </c>
      <c r="B52" s="24">
        <v>6</v>
      </c>
      <c r="C52" s="24" t="str">
        <f>COUNTIF($A$17:A52,A52)&amp;INVERSOR!$A52&amp;INVERSOR!$B52</f>
        <v>9GROWATT6</v>
      </c>
      <c r="D52" s="24">
        <v>220</v>
      </c>
      <c r="E52" s="24" t="s">
        <v>305</v>
      </c>
      <c r="F52" s="24">
        <v>2</v>
      </c>
      <c r="G52" s="24">
        <v>1</v>
      </c>
      <c r="H52" s="24">
        <v>550</v>
      </c>
      <c r="I52" s="24">
        <v>16</v>
      </c>
      <c r="J52" s="28">
        <v>27.2</v>
      </c>
      <c r="K52" s="24" t="str">
        <f>INVERSOR!$A52&amp;INVERSOR!$B52&amp;INVERSOR!$D52</f>
        <v>GROWATT6220</v>
      </c>
    </row>
    <row r="53" spans="1:12" ht="15.75" customHeight="1" x14ac:dyDescent="0.3">
      <c r="A53" s="27" t="s">
        <v>296</v>
      </c>
      <c r="B53" s="26">
        <v>7</v>
      </c>
      <c r="C53" s="26" t="str">
        <f>COUNTIF($A$2:A105,A53)&amp;INVERSOR!$A53&amp;INVERSOR!$B53</f>
        <v>13GROWATT7</v>
      </c>
      <c r="D53" s="26">
        <v>220</v>
      </c>
      <c r="E53" s="26" t="s">
        <v>306</v>
      </c>
      <c r="F53" s="26">
        <v>2</v>
      </c>
      <c r="G53" s="51" t="s">
        <v>307</v>
      </c>
      <c r="H53" s="26">
        <v>600</v>
      </c>
      <c r="I53" s="26">
        <v>16.899999999999999</v>
      </c>
      <c r="J53" s="29">
        <v>33.5</v>
      </c>
      <c r="K53" s="24" t="str">
        <f>INVERSOR!$A53&amp;INVERSOR!$B53&amp;INVERSOR!$D53</f>
        <v>GROWATT7220</v>
      </c>
    </row>
    <row r="54" spans="1:12" ht="15.75" customHeight="1" x14ac:dyDescent="0.3">
      <c r="A54" s="27" t="s">
        <v>296</v>
      </c>
      <c r="B54" s="26">
        <v>8</v>
      </c>
      <c r="C54" s="26" t="str">
        <f>COUNTIF($A$2:A105,A54)&amp;INVERSOR!$A54&amp;INVERSOR!$B54</f>
        <v>13GROWATT8</v>
      </c>
      <c r="D54" s="26">
        <v>220</v>
      </c>
      <c r="E54" s="26" t="s">
        <v>308</v>
      </c>
      <c r="F54" s="26">
        <v>3</v>
      </c>
      <c r="G54" s="52" t="s">
        <v>307</v>
      </c>
      <c r="H54" s="26">
        <v>600</v>
      </c>
      <c r="I54" s="26">
        <v>16.899999999999999</v>
      </c>
      <c r="J54" s="29">
        <v>38.299999999999997</v>
      </c>
      <c r="K54" s="24" t="str">
        <f>INVERSOR!$A54&amp;INVERSOR!$B54&amp;INVERSOR!$D54</f>
        <v>GROWATT8220</v>
      </c>
    </row>
    <row r="55" spans="1:12" ht="15.75" customHeight="1" x14ac:dyDescent="0.3">
      <c r="A55" s="27" t="s">
        <v>296</v>
      </c>
      <c r="B55" s="26">
        <v>9</v>
      </c>
      <c r="C55" s="26" t="str">
        <f>COUNTIF($A$2:A105,A55)&amp;INVERSOR!$A55&amp;INVERSOR!$B55</f>
        <v>13GROWATT9</v>
      </c>
      <c r="D55" s="26">
        <v>220</v>
      </c>
      <c r="E55" s="26" t="s">
        <v>309</v>
      </c>
      <c r="F55" s="26">
        <v>3</v>
      </c>
      <c r="G55" s="52" t="s">
        <v>310</v>
      </c>
      <c r="H55" s="26">
        <v>600</v>
      </c>
      <c r="I55" s="26">
        <v>16.899999999999999</v>
      </c>
      <c r="J55" s="29">
        <v>43</v>
      </c>
      <c r="K55" s="24" t="str">
        <f>INVERSOR!$A55&amp;INVERSOR!$B55&amp;INVERSOR!$D55</f>
        <v>GROWATT9220</v>
      </c>
    </row>
    <row r="56" spans="1:12" ht="15.75" customHeight="1" x14ac:dyDescent="0.3">
      <c r="A56" s="27" t="s">
        <v>296</v>
      </c>
      <c r="B56" s="26">
        <v>10</v>
      </c>
      <c r="C56" s="26" t="str">
        <f>COUNTIF($A$2:A105,A56)&amp;INVERSOR!$A56&amp;INVERSOR!$B56</f>
        <v>13GROWATT10</v>
      </c>
      <c r="D56" s="26">
        <v>220</v>
      </c>
      <c r="E56" s="26" t="s">
        <v>311</v>
      </c>
      <c r="F56" s="26">
        <v>3</v>
      </c>
      <c r="G56" s="52" t="s">
        <v>310</v>
      </c>
      <c r="H56" s="26">
        <v>600</v>
      </c>
      <c r="I56" s="26">
        <v>16.899999999999999</v>
      </c>
      <c r="J56" s="29">
        <v>45.5</v>
      </c>
      <c r="K56" s="24" t="str">
        <f>INVERSOR!$A56&amp;INVERSOR!$B56&amp;INVERSOR!$D56</f>
        <v>GROWATT10220</v>
      </c>
    </row>
    <row r="57" spans="1:12" ht="15.75" customHeight="1" x14ac:dyDescent="0.3">
      <c r="A57" s="27" t="s">
        <v>312</v>
      </c>
      <c r="B57" s="26">
        <v>2.25</v>
      </c>
      <c r="C57" s="26" t="str">
        <f>COUNTIF($A$2:A105,A57)&amp;INVERSOR!$A57&amp;INVERSOR!$B57</f>
        <v>12DEYE2,25</v>
      </c>
      <c r="D57" s="26">
        <v>220</v>
      </c>
      <c r="E57" s="26" t="s">
        <v>313</v>
      </c>
      <c r="F57" s="26">
        <v>4</v>
      </c>
      <c r="G57" s="26">
        <v>1</v>
      </c>
      <c r="H57" s="26">
        <v>60</v>
      </c>
      <c r="I57" s="26">
        <v>27</v>
      </c>
      <c r="J57" s="29">
        <v>10</v>
      </c>
      <c r="K57" s="24" t="str">
        <f>INVERSOR!$A57&amp;INVERSOR!$B57&amp;INVERSOR!$D57</f>
        <v>DEYE2,25220</v>
      </c>
    </row>
    <row r="58" spans="1:12" ht="15.75" customHeight="1" x14ac:dyDescent="0.3">
      <c r="A58" s="27" t="s">
        <v>312</v>
      </c>
      <c r="B58" s="24">
        <v>10</v>
      </c>
      <c r="C58" s="24"/>
      <c r="D58" s="26">
        <v>220</v>
      </c>
      <c r="E58" s="26" t="s">
        <v>314</v>
      </c>
      <c r="F58" s="24">
        <v>2</v>
      </c>
      <c r="G58" s="53">
        <v>2</v>
      </c>
      <c r="H58" s="26">
        <v>550</v>
      </c>
      <c r="I58" s="26">
        <v>39</v>
      </c>
      <c r="J58" s="28">
        <v>47.8</v>
      </c>
      <c r="K58" s="24" t="str">
        <f>INVERSOR!$A58&amp;INVERSOR!$B58&amp;INVERSOR!$D58</f>
        <v>DEYE10220</v>
      </c>
    </row>
    <row r="59" spans="1:12" ht="15.75" customHeight="1" x14ac:dyDescent="0.3">
      <c r="A59" s="32" t="s">
        <v>312</v>
      </c>
      <c r="B59" s="31">
        <v>7</v>
      </c>
      <c r="C59" s="32">
        <v>220</v>
      </c>
      <c r="D59" s="26">
        <v>220</v>
      </c>
      <c r="E59" s="32" t="s">
        <v>315</v>
      </c>
      <c r="F59" s="31">
        <v>2</v>
      </c>
      <c r="G59" s="52" t="s">
        <v>307</v>
      </c>
      <c r="H59" s="32">
        <v>550</v>
      </c>
      <c r="I59" s="32">
        <v>19.5</v>
      </c>
      <c r="J59" s="54">
        <v>33.5</v>
      </c>
      <c r="K59" s="31" t="s">
        <v>316</v>
      </c>
    </row>
    <row r="60" spans="1:12" ht="15.75" customHeight="1" x14ac:dyDescent="0.3">
      <c r="A60" s="32" t="s">
        <v>312</v>
      </c>
      <c r="B60" s="31">
        <v>7.5</v>
      </c>
      <c r="C60" s="32">
        <v>220</v>
      </c>
      <c r="D60" s="26">
        <v>220</v>
      </c>
      <c r="E60" s="32" t="s">
        <v>317</v>
      </c>
      <c r="F60" s="31">
        <v>2</v>
      </c>
      <c r="G60" s="52" t="s">
        <v>307</v>
      </c>
      <c r="H60" s="32">
        <v>550</v>
      </c>
      <c r="I60" s="32">
        <v>19.5</v>
      </c>
      <c r="J60" s="54">
        <v>35.9</v>
      </c>
      <c r="K60" s="31" t="s">
        <v>318</v>
      </c>
    </row>
    <row r="61" spans="1:12" ht="15.75" customHeight="1" x14ac:dyDescent="0.3">
      <c r="A61" s="32" t="s">
        <v>312</v>
      </c>
      <c r="B61" s="31">
        <v>8</v>
      </c>
      <c r="C61" s="32">
        <v>220</v>
      </c>
      <c r="D61" s="26">
        <v>220</v>
      </c>
      <c r="E61" s="32" t="s">
        <v>319</v>
      </c>
      <c r="F61" s="31">
        <v>2</v>
      </c>
      <c r="G61" s="52" t="s">
        <v>307</v>
      </c>
      <c r="H61" s="32">
        <v>550</v>
      </c>
      <c r="I61" s="32">
        <v>19.5</v>
      </c>
      <c r="J61" s="54">
        <v>38.299999999999997</v>
      </c>
      <c r="K61" s="31" t="s">
        <v>320</v>
      </c>
    </row>
    <row r="62" spans="1:12" ht="15.75" customHeight="1" x14ac:dyDescent="0.3">
      <c r="A62" s="32" t="s">
        <v>312</v>
      </c>
      <c r="B62" s="31">
        <v>9</v>
      </c>
      <c r="C62" s="32">
        <v>220</v>
      </c>
      <c r="D62" s="26">
        <v>220</v>
      </c>
      <c r="E62" s="32" t="s">
        <v>321</v>
      </c>
      <c r="F62" s="31">
        <v>2</v>
      </c>
      <c r="G62" s="31">
        <v>2</v>
      </c>
      <c r="H62" s="32">
        <v>550</v>
      </c>
      <c r="I62" s="32">
        <v>39</v>
      </c>
      <c r="J62" s="54">
        <v>43</v>
      </c>
      <c r="K62" s="31" t="s">
        <v>322</v>
      </c>
    </row>
    <row r="63" spans="1:12" ht="15.75" customHeight="1" x14ac:dyDescent="0.3">
      <c r="A63" s="32" t="s">
        <v>312</v>
      </c>
      <c r="B63" s="31">
        <v>10.5</v>
      </c>
      <c r="C63" s="32">
        <v>220</v>
      </c>
      <c r="D63" s="26">
        <v>220</v>
      </c>
      <c r="E63" s="32" t="s">
        <v>323</v>
      </c>
      <c r="F63" s="31">
        <v>2</v>
      </c>
      <c r="G63" s="31">
        <v>2</v>
      </c>
      <c r="H63" s="32">
        <v>550</v>
      </c>
      <c r="I63" s="32">
        <v>39</v>
      </c>
      <c r="J63" s="54">
        <v>50.2</v>
      </c>
      <c r="K63" s="31" t="s">
        <v>324</v>
      </c>
    </row>
    <row r="64" spans="1:12" ht="15.75" customHeight="1" x14ac:dyDescent="0.3">
      <c r="A64" s="32" t="s">
        <v>312</v>
      </c>
      <c r="B64" s="31">
        <v>33</v>
      </c>
      <c r="C64" s="31"/>
      <c r="D64" s="26" t="s">
        <v>524</v>
      </c>
      <c r="E64" s="32" t="s">
        <v>325</v>
      </c>
      <c r="F64" s="31">
        <v>2</v>
      </c>
      <c r="G64" s="31">
        <v>4</v>
      </c>
      <c r="H64" s="32">
        <v>1000</v>
      </c>
      <c r="I64" s="32">
        <v>60</v>
      </c>
      <c r="J64" s="54">
        <v>52.8</v>
      </c>
      <c r="K64" s="31" t="str">
        <f>INVERSOR!$A64&amp;INVERSOR!$B64&amp;INVERSOR!$D64</f>
        <v>DEYE33220/380</v>
      </c>
    </row>
    <row r="65" spans="1:11" ht="15.75" customHeight="1" x14ac:dyDescent="0.3">
      <c r="A65" s="55" t="s">
        <v>312</v>
      </c>
      <c r="B65" s="31">
        <v>5</v>
      </c>
      <c r="C65" s="31"/>
      <c r="D65" s="26">
        <v>220</v>
      </c>
      <c r="E65" s="56" t="s">
        <v>326</v>
      </c>
      <c r="F65" s="31">
        <v>2</v>
      </c>
      <c r="G65" s="31">
        <v>1</v>
      </c>
      <c r="H65" s="32">
        <v>550</v>
      </c>
      <c r="I65" s="32">
        <v>27</v>
      </c>
      <c r="J65" s="54">
        <v>25</v>
      </c>
      <c r="K65" s="31" t="str">
        <f>INVERSOR!$A65&amp;INVERSOR!$B65&amp;INVERSOR!$D65</f>
        <v>DEYE5220</v>
      </c>
    </row>
    <row r="66" spans="1:11" ht="15.75" customHeight="1" x14ac:dyDescent="0.3">
      <c r="A66" s="55" t="s">
        <v>312</v>
      </c>
      <c r="B66" s="31">
        <v>20</v>
      </c>
      <c r="C66" s="31"/>
      <c r="D66" s="26" t="s">
        <v>524</v>
      </c>
      <c r="E66" s="56" t="s">
        <v>327</v>
      </c>
      <c r="F66" s="31">
        <v>2</v>
      </c>
      <c r="G66" s="31">
        <v>2</v>
      </c>
      <c r="H66" s="32">
        <v>1000</v>
      </c>
      <c r="I66" s="32">
        <v>20</v>
      </c>
      <c r="J66" s="54">
        <v>31.9</v>
      </c>
      <c r="K66" s="31" t="str">
        <f>INVERSOR!$A66&amp;INVERSOR!$B66&amp;INVERSOR!$D66</f>
        <v>DEYE20220/380</v>
      </c>
    </row>
    <row r="67" spans="1:11" ht="15.75" customHeight="1" x14ac:dyDescent="0.3">
      <c r="A67" s="55" t="s">
        <v>312</v>
      </c>
      <c r="B67" s="31">
        <v>25</v>
      </c>
      <c r="C67" s="31"/>
      <c r="D67" s="26" t="s">
        <v>524</v>
      </c>
      <c r="E67" s="56" t="s">
        <v>328</v>
      </c>
      <c r="F67" s="31">
        <v>2</v>
      </c>
      <c r="G67" s="31">
        <v>3</v>
      </c>
      <c r="H67" s="32">
        <v>1000</v>
      </c>
      <c r="I67" s="32">
        <v>30</v>
      </c>
      <c r="J67" s="54">
        <v>39.9</v>
      </c>
      <c r="K67" s="31" t="str">
        <f>INVERSOR!$A67&amp;INVERSOR!$B67&amp;INVERSOR!$D67</f>
        <v>DEYE25220/380</v>
      </c>
    </row>
    <row r="68" spans="1:11" ht="15.75" customHeight="1" x14ac:dyDescent="0.3">
      <c r="A68" s="55" t="s">
        <v>312</v>
      </c>
      <c r="B68" s="31">
        <v>40</v>
      </c>
      <c r="C68" s="31"/>
      <c r="D68" s="26" t="s">
        <v>473</v>
      </c>
      <c r="E68" s="56" t="s">
        <v>329</v>
      </c>
      <c r="F68" s="31">
        <v>3</v>
      </c>
      <c r="G68" s="31">
        <v>3</v>
      </c>
      <c r="H68" s="32">
        <v>1100</v>
      </c>
      <c r="I68" s="32">
        <v>60</v>
      </c>
      <c r="J68" s="54">
        <v>66.7</v>
      </c>
      <c r="K68" s="31" t="str">
        <f>INVERSOR!$A68&amp;INVERSOR!$B68&amp;INVERSOR!$D68</f>
        <v>DEYE40127/220</v>
      </c>
    </row>
    <row r="69" spans="1:11" ht="15.75" customHeight="1" x14ac:dyDescent="0.3">
      <c r="A69" s="27" t="s">
        <v>330</v>
      </c>
      <c r="B69" s="71">
        <v>0.47499999999999998</v>
      </c>
      <c r="C69" s="71"/>
      <c r="D69" s="65">
        <v>220</v>
      </c>
      <c r="E69" s="72" t="s">
        <v>379</v>
      </c>
      <c r="F69" s="71">
        <v>1</v>
      </c>
      <c r="G69" s="71">
        <v>1</v>
      </c>
      <c r="H69" s="71">
        <v>65</v>
      </c>
      <c r="I69" s="71">
        <v>25</v>
      </c>
      <c r="J69" s="73">
        <v>2.16</v>
      </c>
      <c r="K69" s="31" t="str">
        <f>INVERSOR!$A69&amp;INVERSOR!$B69&amp;INVERSOR!$D69</f>
        <v>ENPHASE0,475220</v>
      </c>
    </row>
    <row r="70" spans="1:11" ht="15.75" customHeight="1" x14ac:dyDescent="0.3">
      <c r="A70" s="27" t="s">
        <v>330</v>
      </c>
      <c r="B70" s="26">
        <v>0.33</v>
      </c>
      <c r="C70" s="26" t="str">
        <f>COUNTIF($A$2:A105,A70)&amp;INVERSOR!$A70&amp;INVERSOR!$B70</f>
        <v>2ENPHASE0,33</v>
      </c>
      <c r="D70" s="26">
        <v>220</v>
      </c>
      <c r="E70" s="26" t="s">
        <v>331</v>
      </c>
      <c r="F70" s="26">
        <v>1</v>
      </c>
      <c r="G70" s="26">
        <v>1</v>
      </c>
      <c r="H70" s="26">
        <v>58</v>
      </c>
      <c r="I70" s="26">
        <v>15</v>
      </c>
      <c r="J70" s="29">
        <v>1.53</v>
      </c>
      <c r="K70" s="24" t="str">
        <f>INVERSOR!$A70&amp;INVERSOR!$B70&amp;INVERSOR!$D70</f>
        <v>ENPHASE0,33220</v>
      </c>
    </row>
    <row r="71" spans="1:11" ht="15.75" customHeight="1" x14ac:dyDescent="0.3">
      <c r="A71" s="27" t="s">
        <v>332</v>
      </c>
      <c r="B71" s="26">
        <v>3.3</v>
      </c>
      <c r="C71" s="26" t="str">
        <f>COUNTIF($A$2:A105,A71)&amp;INVERSOR!$A71&amp;INVERSOR!$B71</f>
        <v>1LIVOLTEK3,3</v>
      </c>
      <c r="D71" s="26">
        <v>220</v>
      </c>
      <c r="E71" s="26" t="s">
        <v>333</v>
      </c>
      <c r="F71" s="26">
        <v>1</v>
      </c>
      <c r="G71" s="26">
        <v>1</v>
      </c>
      <c r="H71" s="26">
        <v>550</v>
      </c>
      <c r="I71" s="26">
        <v>20</v>
      </c>
      <c r="J71" s="29">
        <v>14.3</v>
      </c>
      <c r="K71" s="24" t="str">
        <f>INVERSOR!$A71&amp;INVERSOR!$B71&amp;INVERSOR!$D71</f>
        <v>LIVOLTEK3,3220</v>
      </c>
    </row>
    <row r="72" spans="1:11" ht="15.75" customHeight="1" x14ac:dyDescent="0.3">
      <c r="A72" s="27" t="s">
        <v>334</v>
      </c>
      <c r="B72" s="26">
        <v>3</v>
      </c>
      <c r="C72" s="26"/>
      <c r="D72" s="26">
        <v>220</v>
      </c>
      <c r="E72" s="26" t="s">
        <v>335</v>
      </c>
      <c r="F72" s="26">
        <v>2</v>
      </c>
      <c r="G72" s="26">
        <v>1</v>
      </c>
      <c r="H72" s="26">
        <v>600</v>
      </c>
      <c r="I72" s="26">
        <v>22</v>
      </c>
      <c r="J72" s="29">
        <v>15.7</v>
      </c>
      <c r="K72" s="26" t="str">
        <f>INVERSOR!$A72&amp;INVERSOR!$B72&amp;INVERSOR!$D72</f>
        <v>SOLIS3220</v>
      </c>
    </row>
    <row r="73" spans="1:11" ht="15.75" customHeight="1" x14ac:dyDescent="0.3">
      <c r="A73" s="27" t="s">
        <v>334</v>
      </c>
      <c r="B73" s="24">
        <v>4</v>
      </c>
      <c r="C73" s="24"/>
      <c r="D73" s="26">
        <v>220</v>
      </c>
      <c r="E73" s="26" t="s">
        <v>336</v>
      </c>
      <c r="F73" s="24">
        <v>2</v>
      </c>
      <c r="G73" s="24">
        <v>1</v>
      </c>
      <c r="H73" s="26">
        <v>600</v>
      </c>
      <c r="I73" s="26">
        <v>22</v>
      </c>
      <c r="J73" s="28">
        <v>21</v>
      </c>
      <c r="K73" s="24" t="str">
        <f>INVERSOR!$A73&amp;INVERSOR!$B73&amp;INVERSOR!$D73</f>
        <v>SOLIS4220</v>
      </c>
    </row>
    <row r="74" spans="1:11" ht="15.75" customHeight="1" x14ac:dyDescent="0.3">
      <c r="A74" s="27" t="s">
        <v>334</v>
      </c>
      <c r="B74" s="24">
        <v>5</v>
      </c>
      <c r="C74" s="24"/>
      <c r="D74" s="26">
        <v>220</v>
      </c>
      <c r="E74" s="26" t="s">
        <v>337</v>
      </c>
      <c r="F74" s="24">
        <v>2</v>
      </c>
      <c r="G74" s="24">
        <v>1</v>
      </c>
      <c r="H74" s="26">
        <v>600</v>
      </c>
      <c r="I74" s="26">
        <v>22</v>
      </c>
      <c r="J74" s="28">
        <v>25</v>
      </c>
      <c r="K74" s="24" t="str">
        <f>INVERSOR!$A74&amp;INVERSOR!$B74&amp;INVERSOR!$D74</f>
        <v>SOLIS5220</v>
      </c>
    </row>
    <row r="75" spans="1:11" ht="15.75" customHeight="1" x14ac:dyDescent="0.3">
      <c r="A75" s="27" t="s">
        <v>334</v>
      </c>
      <c r="B75" s="24">
        <v>6</v>
      </c>
      <c r="C75" s="24"/>
      <c r="D75" s="26">
        <v>220</v>
      </c>
      <c r="E75" s="26" t="s">
        <v>338</v>
      </c>
      <c r="F75" s="24">
        <v>2</v>
      </c>
      <c r="G75" s="24">
        <v>1</v>
      </c>
      <c r="H75" s="26">
        <v>600</v>
      </c>
      <c r="I75" s="26">
        <v>22</v>
      </c>
      <c r="J75" s="28">
        <v>27.3</v>
      </c>
      <c r="K75" s="24" t="str">
        <f>INVERSOR!$A75&amp;INVERSOR!$B75&amp;INVERSOR!$D75</f>
        <v>SOLIS6220</v>
      </c>
    </row>
    <row r="76" spans="1:11" ht="15.75" customHeight="1" x14ac:dyDescent="0.3">
      <c r="A76" s="27" t="s">
        <v>334</v>
      </c>
      <c r="B76" s="24">
        <v>7</v>
      </c>
      <c r="C76" s="24"/>
      <c r="D76" s="26">
        <v>220</v>
      </c>
      <c r="E76" s="26" t="s">
        <v>339</v>
      </c>
      <c r="F76" s="24">
        <v>2</v>
      </c>
      <c r="G76" s="57" t="s">
        <v>307</v>
      </c>
      <c r="H76" s="26">
        <v>600</v>
      </c>
      <c r="I76" s="26">
        <v>19.5</v>
      </c>
      <c r="J76" s="28">
        <v>31.8</v>
      </c>
      <c r="K76" s="24" t="str">
        <f>INVERSOR!$A76&amp;INVERSOR!$B76&amp;INVERSOR!$D76</f>
        <v>SOLIS7220</v>
      </c>
    </row>
    <row r="77" spans="1:11" ht="15.75" customHeight="1" x14ac:dyDescent="0.3">
      <c r="A77" s="27" t="s">
        <v>334</v>
      </c>
      <c r="B77" s="24">
        <v>7.7</v>
      </c>
      <c r="C77" s="24"/>
      <c r="D77" s="26">
        <v>220</v>
      </c>
      <c r="E77" s="26" t="s">
        <v>340</v>
      </c>
      <c r="F77" s="24">
        <v>2</v>
      </c>
      <c r="G77" s="57" t="s">
        <v>307</v>
      </c>
      <c r="H77" s="26">
        <v>600</v>
      </c>
      <c r="I77" s="26">
        <v>19.5</v>
      </c>
      <c r="J77" s="28">
        <v>35</v>
      </c>
      <c r="K77" s="24" t="str">
        <f>INVERSOR!$A77&amp;INVERSOR!$B77&amp;INVERSOR!$D77</f>
        <v>SOLIS7,7220</v>
      </c>
    </row>
    <row r="78" spans="1:11" ht="15.75" customHeight="1" x14ac:dyDescent="0.3">
      <c r="A78" s="27" t="s">
        <v>334</v>
      </c>
      <c r="B78" s="24">
        <v>8</v>
      </c>
      <c r="C78" s="24"/>
      <c r="D78" s="26">
        <v>220</v>
      </c>
      <c r="E78" s="26" t="s">
        <v>341</v>
      </c>
      <c r="F78" s="24">
        <v>2</v>
      </c>
      <c r="G78" s="58">
        <v>3</v>
      </c>
      <c r="H78" s="26">
        <v>550</v>
      </c>
      <c r="I78" s="26">
        <v>40</v>
      </c>
      <c r="J78" s="28">
        <v>36.4</v>
      </c>
      <c r="K78" s="24" t="str">
        <f>INVERSOR!$A78&amp;INVERSOR!$B78&amp;INVERSOR!$D78</f>
        <v>SOLIS8220</v>
      </c>
    </row>
    <row r="79" spans="1:11" ht="15.75" customHeight="1" x14ac:dyDescent="0.3">
      <c r="A79" s="27" t="s">
        <v>334</v>
      </c>
      <c r="B79" s="24">
        <v>9</v>
      </c>
      <c r="C79" s="24"/>
      <c r="D79" s="26">
        <v>220</v>
      </c>
      <c r="E79" s="26" t="s">
        <v>342</v>
      </c>
      <c r="F79" s="24">
        <v>3</v>
      </c>
      <c r="G79" s="58">
        <v>3</v>
      </c>
      <c r="H79" s="26">
        <v>600</v>
      </c>
      <c r="I79" s="26">
        <v>15.6</v>
      </c>
      <c r="J79" s="28">
        <v>41.3</v>
      </c>
      <c r="K79" s="24" t="str">
        <f>INVERSOR!$A79&amp;INVERSOR!$B79&amp;INVERSOR!$D79</f>
        <v>SOLIS9220</v>
      </c>
    </row>
    <row r="80" spans="1:11" ht="15.75" customHeight="1" x14ac:dyDescent="0.3">
      <c r="A80" s="27" t="s">
        <v>334</v>
      </c>
      <c r="B80" s="24">
        <v>10</v>
      </c>
      <c r="C80" s="24"/>
      <c r="D80" s="26">
        <v>220</v>
      </c>
      <c r="E80" s="26" t="s">
        <v>343</v>
      </c>
      <c r="F80" s="24">
        <v>3</v>
      </c>
      <c r="G80" s="58">
        <v>3</v>
      </c>
      <c r="H80" s="26">
        <v>600</v>
      </c>
      <c r="I80" s="26">
        <v>15.6</v>
      </c>
      <c r="J80" s="28">
        <v>45.9</v>
      </c>
      <c r="K80" s="24" t="str">
        <f>INVERSOR!$A80&amp;INVERSOR!$B80&amp;INVERSOR!$D80</f>
        <v>SOLIS10220</v>
      </c>
    </row>
    <row r="81" spans="1:11" ht="15.75" customHeight="1" x14ac:dyDescent="0.3">
      <c r="A81" s="27" t="s">
        <v>344</v>
      </c>
      <c r="B81" s="24">
        <v>3</v>
      </c>
      <c r="C81" s="24"/>
      <c r="D81" s="26">
        <v>220</v>
      </c>
      <c r="E81" s="26" t="s">
        <v>345</v>
      </c>
      <c r="F81" s="24">
        <v>2</v>
      </c>
      <c r="G81" s="24">
        <v>1</v>
      </c>
      <c r="H81" s="26">
        <v>600</v>
      </c>
      <c r="I81" s="26">
        <v>12.5</v>
      </c>
      <c r="J81" s="28">
        <v>14.4</v>
      </c>
      <c r="K81" s="24" t="str">
        <f>INVERSOR!$A81&amp;INVERSOR!$B81&amp;INVERSOR!$D81</f>
        <v>SAJ3220</v>
      </c>
    </row>
    <row r="82" spans="1:11" ht="15.75" customHeight="1" x14ac:dyDescent="0.3">
      <c r="A82" s="27" t="s">
        <v>344</v>
      </c>
      <c r="B82" s="24">
        <v>4</v>
      </c>
      <c r="C82" s="24"/>
      <c r="D82" s="26">
        <v>220</v>
      </c>
      <c r="E82" s="26" t="s">
        <v>346</v>
      </c>
      <c r="F82" s="24">
        <v>2</v>
      </c>
      <c r="G82" s="24">
        <v>1</v>
      </c>
      <c r="H82" s="26">
        <v>600</v>
      </c>
      <c r="I82" s="26">
        <v>12.5</v>
      </c>
      <c r="J82" s="28">
        <v>19.2</v>
      </c>
      <c r="K82" s="24" t="str">
        <f>INVERSOR!$A82&amp;INVERSOR!$B82&amp;INVERSOR!$D82</f>
        <v>SAJ4220</v>
      </c>
    </row>
    <row r="83" spans="1:11" ht="15.75" customHeight="1" x14ac:dyDescent="0.3">
      <c r="A83" s="27" t="s">
        <v>344</v>
      </c>
      <c r="B83" s="24">
        <v>5</v>
      </c>
      <c r="C83" s="24"/>
      <c r="D83" s="26">
        <v>220</v>
      </c>
      <c r="E83" s="38" t="s">
        <v>347</v>
      </c>
      <c r="F83" s="24">
        <v>3</v>
      </c>
      <c r="G83" s="24">
        <v>1</v>
      </c>
      <c r="H83" s="26">
        <v>600</v>
      </c>
      <c r="I83" s="26">
        <v>12.5</v>
      </c>
      <c r="J83" s="28">
        <v>25</v>
      </c>
      <c r="K83" s="24" t="str">
        <f>INVERSOR!$A83&amp;INVERSOR!$B83&amp;INVERSOR!$D83</f>
        <v>SAJ5220</v>
      </c>
    </row>
    <row r="84" spans="1:11" ht="15.75" customHeight="1" x14ac:dyDescent="0.3">
      <c r="A84" s="27" t="s">
        <v>344</v>
      </c>
      <c r="B84" s="26">
        <v>6</v>
      </c>
      <c r="C84" s="26"/>
      <c r="D84" s="26">
        <v>220</v>
      </c>
      <c r="E84" s="38" t="s">
        <v>348</v>
      </c>
      <c r="F84" s="26">
        <v>3</v>
      </c>
      <c r="G84" s="26">
        <v>1</v>
      </c>
      <c r="H84" s="26">
        <v>600</v>
      </c>
      <c r="I84" s="26">
        <v>12.5</v>
      </c>
      <c r="J84" s="29">
        <v>30</v>
      </c>
      <c r="K84" s="26" t="str">
        <f>INVERSOR!$A84&amp;INVERSOR!$B84&amp;INVERSOR!$D84</f>
        <v>SAJ6220</v>
      </c>
    </row>
    <row r="85" spans="1:11" ht="15.75" customHeight="1" x14ac:dyDescent="0.3">
      <c r="A85" s="27" t="s">
        <v>344</v>
      </c>
      <c r="B85" s="24">
        <v>7</v>
      </c>
      <c r="C85" s="24"/>
      <c r="D85" s="26">
        <v>220</v>
      </c>
      <c r="E85" s="38" t="s">
        <v>349</v>
      </c>
      <c r="F85" s="24">
        <v>3</v>
      </c>
      <c r="G85" s="26">
        <v>1</v>
      </c>
      <c r="H85" s="26">
        <v>600</v>
      </c>
      <c r="I85" s="26">
        <v>19.2</v>
      </c>
      <c r="J85" s="28">
        <v>35</v>
      </c>
      <c r="K85" s="24" t="str">
        <f>INVERSOR!$A85&amp;INVERSOR!$B85&amp;INVERSOR!$D85</f>
        <v>SAJ7220</v>
      </c>
    </row>
    <row r="86" spans="1:11" ht="15.75" customHeight="1" x14ac:dyDescent="0.3">
      <c r="A86" s="27" t="s">
        <v>344</v>
      </c>
      <c r="B86" s="24">
        <v>8</v>
      </c>
      <c r="C86" s="24"/>
      <c r="D86" s="26">
        <v>220</v>
      </c>
      <c r="E86" s="38" t="s">
        <v>350</v>
      </c>
      <c r="F86" s="24">
        <v>3</v>
      </c>
      <c r="G86" s="26">
        <v>1</v>
      </c>
      <c r="H86" s="26">
        <v>600</v>
      </c>
      <c r="I86" s="26">
        <v>19.2</v>
      </c>
      <c r="J86" s="28">
        <v>40</v>
      </c>
      <c r="K86" s="24" t="str">
        <f>INVERSOR!$A86&amp;INVERSOR!$B86&amp;INVERSOR!$D86</f>
        <v>SAJ8220</v>
      </c>
    </row>
    <row r="87" spans="1:11" ht="15.75" customHeight="1" x14ac:dyDescent="0.3">
      <c r="A87" s="27" t="s">
        <v>344</v>
      </c>
      <c r="B87" s="24">
        <v>9</v>
      </c>
      <c r="C87" s="24"/>
      <c r="D87" s="26">
        <v>220</v>
      </c>
      <c r="E87" s="38" t="s">
        <v>351</v>
      </c>
      <c r="F87" s="24">
        <v>3</v>
      </c>
      <c r="G87" s="26">
        <v>1</v>
      </c>
      <c r="H87" s="26">
        <v>600</v>
      </c>
      <c r="I87" s="26">
        <v>19.2</v>
      </c>
      <c r="J87" s="28">
        <v>45</v>
      </c>
      <c r="K87" s="24" t="str">
        <f>INVERSOR!$A87&amp;INVERSOR!$B87&amp;INVERSOR!$D87</f>
        <v>SAJ9220</v>
      </c>
    </row>
    <row r="88" spans="1:11" ht="15.75" customHeight="1" x14ac:dyDescent="0.3">
      <c r="A88" s="27" t="s">
        <v>344</v>
      </c>
      <c r="B88" s="24">
        <v>10</v>
      </c>
      <c r="C88" s="24"/>
      <c r="D88" s="26">
        <v>220</v>
      </c>
      <c r="E88" s="38" t="s">
        <v>352</v>
      </c>
      <c r="F88" s="24">
        <v>3</v>
      </c>
      <c r="G88" s="26">
        <v>1</v>
      </c>
      <c r="H88" s="26">
        <v>600</v>
      </c>
      <c r="I88" s="26">
        <v>19.2</v>
      </c>
      <c r="J88" s="28">
        <v>45.5</v>
      </c>
      <c r="K88" s="24" t="str">
        <f>INVERSOR!$A88&amp;INVERSOR!$B88&amp;INVERSOR!$D88</f>
        <v>SAJ10220</v>
      </c>
    </row>
    <row r="89" spans="1:11" ht="15.75" customHeight="1" x14ac:dyDescent="0.3">
      <c r="A89" s="27" t="s">
        <v>344</v>
      </c>
      <c r="B89" s="24">
        <v>2.25</v>
      </c>
      <c r="C89" s="24"/>
      <c r="D89" s="26">
        <v>220</v>
      </c>
      <c r="E89" s="26" t="s">
        <v>353</v>
      </c>
      <c r="F89" s="24">
        <v>4</v>
      </c>
      <c r="G89" s="24">
        <v>1</v>
      </c>
      <c r="H89" s="26">
        <v>60</v>
      </c>
      <c r="I89" s="26">
        <v>20</v>
      </c>
      <c r="J89" s="28">
        <v>9.7799999999999994</v>
      </c>
      <c r="K89" s="24" t="str">
        <f>INVERSOR!$A89&amp;INVERSOR!$B89&amp;INVERSOR!$D89</f>
        <v>SAJ2,25220</v>
      </c>
    </row>
    <row r="90" spans="1:11" ht="15.75" customHeight="1" x14ac:dyDescent="0.3">
      <c r="A90" s="27" t="s">
        <v>62</v>
      </c>
      <c r="B90" s="24">
        <v>1.6</v>
      </c>
      <c r="C90" s="24"/>
      <c r="D90" s="26">
        <v>220</v>
      </c>
      <c r="E90" s="26" t="s">
        <v>354</v>
      </c>
      <c r="F90" s="24">
        <v>4</v>
      </c>
      <c r="G90" s="24">
        <v>1</v>
      </c>
      <c r="H90" s="26">
        <v>60</v>
      </c>
      <c r="I90" s="26">
        <v>25</v>
      </c>
      <c r="J90" s="28">
        <v>8</v>
      </c>
      <c r="K90" s="24" t="str">
        <f>INVERSOR!$A90&amp;INVERSOR!$B90&amp;INVERSOR!$D90</f>
        <v>TSUN1,6220</v>
      </c>
    </row>
    <row r="91" spans="1:11" ht="15.75" customHeight="1" x14ac:dyDescent="0.3">
      <c r="A91" s="27" t="s">
        <v>62</v>
      </c>
      <c r="B91" s="24">
        <v>1.8</v>
      </c>
      <c r="C91" s="24"/>
      <c r="D91" s="26">
        <v>220</v>
      </c>
      <c r="E91" s="26" t="s">
        <v>355</v>
      </c>
      <c r="F91" s="24">
        <v>4</v>
      </c>
      <c r="G91" s="24">
        <v>1</v>
      </c>
      <c r="H91" s="26">
        <v>60</v>
      </c>
      <c r="I91" s="26">
        <v>25</v>
      </c>
      <c r="J91" s="28">
        <v>9</v>
      </c>
      <c r="K91" s="24" t="str">
        <f>INVERSOR!$A91&amp;INVERSOR!$B91&amp;INVERSOR!$D91</f>
        <v>TSUN1,8220</v>
      </c>
    </row>
    <row r="92" spans="1:11" ht="15.75" customHeight="1" x14ac:dyDescent="0.3">
      <c r="A92" s="27" t="s">
        <v>62</v>
      </c>
      <c r="B92" s="24">
        <v>2</v>
      </c>
      <c r="C92" s="24"/>
      <c r="D92" s="26">
        <v>220</v>
      </c>
      <c r="E92" s="26" t="s">
        <v>356</v>
      </c>
      <c r="F92" s="24">
        <v>4</v>
      </c>
      <c r="G92" s="24">
        <v>1</v>
      </c>
      <c r="H92" s="26">
        <v>60</v>
      </c>
      <c r="I92" s="26">
        <v>25</v>
      </c>
      <c r="J92" s="28">
        <v>10</v>
      </c>
      <c r="K92" s="24" t="str">
        <f>INVERSOR!$A92&amp;INVERSOR!$B92&amp;INVERSOR!$D92</f>
        <v>TSUN2220</v>
      </c>
    </row>
    <row r="93" spans="1:11" ht="15.75" customHeight="1" x14ac:dyDescent="0.3">
      <c r="A93" s="27" t="s">
        <v>357</v>
      </c>
      <c r="B93" s="24">
        <v>3</v>
      </c>
      <c r="C93" s="24"/>
      <c r="D93" s="26">
        <v>220</v>
      </c>
      <c r="E93" s="26" t="s">
        <v>358</v>
      </c>
      <c r="F93" s="24">
        <v>1</v>
      </c>
      <c r="G93" s="24">
        <v>1</v>
      </c>
      <c r="H93" s="26">
        <v>550</v>
      </c>
      <c r="I93" s="26">
        <v>13</v>
      </c>
      <c r="J93" s="28">
        <v>19.5</v>
      </c>
      <c r="K93" s="24" t="str">
        <f>INVERSOR!$A93&amp;INVERSOR!$B93&amp;INVERSOR!$D93</f>
        <v>BELENERGY3220</v>
      </c>
    </row>
    <row r="94" spans="1:11" ht="15.75" customHeight="1" x14ac:dyDescent="0.3">
      <c r="A94" s="27" t="s">
        <v>205</v>
      </c>
      <c r="B94" s="24">
        <v>2</v>
      </c>
      <c r="C94" s="24"/>
      <c r="D94" s="26">
        <v>220</v>
      </c>
      <c r="E94" s="26" t="s">
        <v>359</v>
      </c>
      <c r="F94" s="24">
        <v>4</v>
      </c>
      <c r="G94" s="24">
        <v>1</v>
      </c>
      <c r="H94" s="26">
        <v>60</v>
      </c>
      <c r="I94" s="26">
        <v>19.5</v>
      </c>
      <c r="J94" s="28">
        <v>9.1</v>
      </c>
      <c r="K94" s="24" t="str">
        <f>INVERSOR!$A94&amp;INVERSOR!$B94&amp;INVERSOR!$D94</f>
        <v>INTELBRAS2220</v>
      </c>
    </row>
    <row r="95" spans="1:11" ht="15.75" customHeight="1" x14ac:dyDescent="0.3">
      <c r="A95" s="27" t="s">
        <v>205</v>
      </c>
      <c r="B95" s="26">
        <v>3.6</v>
      </c>
      <c r="C95" s="26"/>
      <c r="D95" s="26">
        <v>220</v>
      </c>
      <c r="E95" s="26" t="s">
        <v>360</v>
      </c>
      <c r="F95" s="26">
        <v>2</v>
      </c>
      <c r="G95" s="26">
        <v>1</v>
      </c>
      <c r="H95" s="26">
        <v>550</v>
      </c>
      <c r="I95" s="26">
        <v>12.5</v>
      </c>
      <c r="J95" s="29">
        <v>16</v>
      </c>
      <c r="K95" s="26" t="str">
        <f>INVERSOR!$A95&amp;INVERSOR!$B95&amp;INVERSOR!$D95</f>
        <v>INTELBRAS3,6220</v>
      </c>
    </row>
    <row r="96" spans="1:11" ht="15.75" customHeight="1" x14ac:dyDescent="0.3">
      <c r="A96" s="27" t="s">
        <v>205</v>
      </c>
      <c r="B96" s="24">
        <v>4.5999999999999996</v>
      </c>
      <c r="C96" s="24"/>
      <c r="D96" s="26">
        <v>220</v>
      </c>
      <c r="E96" s="26" t="s">
        <v>361</v>
      </c>
      <c r="F96" s="24">
        <v>2</v>
      </c>
      <c r="G96" s="26">
        <v>1</v>
      </c>
      <c r="H96" s="26">
        <v>550</v>
      </c>
      <c r="I96" s="26">
        <v>12.5</v>
      </c>
      <c r="J96" s="28">
        <v>20.9</v>
      </c>
      <c r="K96" s="24" t="str">
        <f>INVERSOR!$A96&amp;INVERSOR!$B96&amp;INVERSOR!$D96</f>
        <v>INTELBRAS4,6220</v>
      </c>
    </row>
    <row r="97" spans="1:11" ht="15.75" customHeight="1" x14ac:dyDescent="0.3">
      <c r="A97" s="27" t="s">
        <v>205</v>
      </c>
      <c r="B97" s="24">
        <v>6</v>
      </c>
      <c r="C97" s="24"/>
      <c r="D97" s="26">
        <v>220</v>
      </c>
      <c r="E97" s="38" t="s">
        <v>362</v>
      </c>
      <c r="F97" s="24">
        <v>2</v>
      </c>
      <c r="G97" s="26">
        <v>1</v>
      </c>
      <c r="H97" s="38">
        <v>550</v>
      </c>
      <c r="I97" s="26">
        <v>12.5</v>
      </c>
      <c r="J97" s="28">
        <v>27.2</v>
      </c>
      <c r="K97" s="24" t="str">
        <f>INVERSOR!$A97&amp;INVERSOR!$B97&amp;INVERSOR!$D97</f>
        <v>INTELBRAS6220</v>
      </c>
    </row>
    <row r="98" spans="1:11" ht="15.75" customHeight="1" x14ac:dyDescent="0.3">
      <c r="A98" s="27" t="s">
        <v>205</v>
      </c>
      <c r="B98" s="24">
        <v>8</v>
      </c>
      <c r="C98" s="24"/>
      <c r="D98" s="26">
        <v>220</v>
      </c>
      <c r="E98" s="26" t="s">
        <v>363</v>
      </c>
      <c r="F98" s="24">
        <v>2</v>
      </c>
      <c r="G98" s="52" t="s">
        <v>307</v>
      </c>
      <c r="H98" s="26">
        <v>600</v>
      </c>
      <c r="I98" s="26">
        <v>27</v>
      </c>
      <c r="J98" s="28">
        <v>38.299999999999997</v>
      </c>
      <c r="K98" s="24" t="str">
        <f>INVERSOR!$A98&amp;INVERSOR!$B98&amp;INVERSOR!$D98</f>
        <v>INTELBRAS8220</v>
      </c>
    </row>
    <row r="99" spans="1:11" ht="15.75" customHeight="1" x14ac:dyDescent="0.3">
      <c r="A99" s="27" t="s">
        <v>364</v>
      </c>
      <c r="B99" s="24">
        <v>7</v>
      </c>
      <c r="C99" s="24"/>
      <c r="D99" s="26">
        <v>220</v>
      </c>
      <c r="E99" s="26" t="s">
        <v>365</v>
      </c>
      <c r="F99" s="24">
        <v>2</v>
      </c>
      <c r="G99" s="59" t="s">
        <v>366</v>
      </c>
      <c r="H99" s="26">
        <v>600</v>
      </c>
      <c r="I99" s="60" t="s">
        <v>367</v>
      </c>
      <c r="J99" s="28">
        <v>33.5</v>
      </c>
      <c r="K99" s="24" t="str">
        <f>INVERSOR!$A99&amp;INVERSOR!$B99&amp;INVERSOR!$D99</f>
        <v>HYPONTECH7220</v>
      </c>
    </row>
    <row r="100" spans="1:11" ht="15.75" customHeight="1" x14ac:dyDescent="0.3">
      <c r="A100" s="27" t="s">
        <v>364</v>
      </c>
      <c r="B100" s="24">
        <v>8</v>
      </c>
      <c r="C100" s="24"/>
      <c r="D100" s="26">
        <v>220</v>
      </c>
      <c r="E100" s="26" t="s">
        <v>368</v>
      </c>
      <c r="F100" s="24">
        <v>2</v>
      </c>
      <c r="G100" s="59" t="s">
        <v>366</v>
      </c>
      <c r="H100" s="26">
        <v>600</v>
      </c>
      <c r="I100" s="60" t="s">
        <v>367</v>
      </c>
      <c r="J100" s="28">
        <v>35</v>
      </c>
      <c r="K100" s="24" t="str">
        <f>INVERSOR!$A100&amp;INVERSOR!$B100&amp;INVERSOR!$D100</f>
        <v>HYPONTECH8220</v>
      </c>
    </row>
    <row r="101" spans="1:11" ht="15.75" customHeight="1" x14ac:dyDescent="0.3">
      <c r="A101" s="27" t="s">
        <v>369</v>
      </c>
      <c r="B101" s="26">
        <v>5</v>
      </c>
      <c r="C101" s="26"/>
      <c r="D101" s="26">
        <v>220</v>
      </c>
      <c r="E101" s="26" t="s">
        <v>370</v>
      </c>
      <c r="F101" s="26">
        <v>2</v>
      </c>
      <c r="G101" s="26">
        <v>1</v>
      </c>
      <c r="H101" s="38">
        <v>600</v>
      </c>
      <c r="I101" s="26">
        <v>30</v>
      </c>
      <c r="J101" s="29">
        <v>25</v>
      </c>
      <c r="K101" s="26" t="str">
        <f>INVERSOR!$A101&amp;INVERSOR!$B101&amp;INVERSOR!$D101</f>
        <v>HOPEWIND5220</v>
      </c>
    </row>
    <row r="102" spans="1:11" ht="15.75" customHeight="1" x14ac:dyDescent="0.3">
      <c r="A102" s="27" t="s">
        <v>369</v>
      </c>
      <c r="B102" s="24">
        <v>6</v>
      </c>
      <c r="C102" s="24"/>
      <c r="D102" s="26">
        <v>220</v>
      </c>
      <c r="E102" s="26" t="s">
        <v>371</v>
      </c>
      <c r="F102" s="24">
        <v>2</v>
      </c>
      <c r="G102" s="26">
        <v>1</v>
      </c>
      <c r="H102" s="38">
        <v>600</v>
      </c>
      <c r="I102" s="26">
        <v>30</v>
      </c>
      <c r="J102" s="28">
        <v>30</v>
      </c>
      <c r="K102" s="24" t="str">
        <f>INVERSOR!$A102&amp;INVERSOR!$B102&amp;INVERSOR!$D102</f>
        <v>HOPEWIND6220</v>
      </c>
    </row>
    <row r="103" spans="1:11" ht="15.75" customHeight="1" x14ac:dyDescent="0.3">
      <c r="A103" s="27" t="s">
        <v>369</v>
      </c>
      <c r="B103" s="24">
        <v>8</v>
      </c>
      <c r="C103" s="24"/>
      <c r="D103" s="26">
        <v>220</v>
      </c>
      <c r="E103" s="26" t="s">
        <v>372</v>
      </c>
      <c r="F103" s="24">
        <v>2</v>
      </c>
      <c r="G103" s="52" t="s">
        <v>307</v>
      </c>
      <c r="H103" s="38">
        <v>600</v>
      </c>
      <c r="I103" s="38">
        <v>30</v>
      </c>
      <c r="J103" s="28">
        <v>40</v>
      </c>
      <c r="K103" s="24" t="str">
        <f>INVERSOR!$A103&amp;INVERSOR!$B103&amp;INVERSOR!$D103</f>
        <v>HOPEWIND8220</v>
      </c>
    </row>
    <row r="104" spans="1:11" ht="15.75" customHeight="1" x14ac:dyDescent="0.3">
      <c r="A104" s="27" t="s">
        <v>369</v>
      </c>
      <c r="B104" s="24">
        <v>10</v>
      </c>
      <c r="C104" s="24"/>
      <c r="D104" s="26">
        <v>220</v>
      </c>
      <c r="E104" s="26" t="s">
        <v>373</v>
      </c>
      <c r="F104" s="24">
        <v>2</v>
      </c>
      <c r="G104" s="57" t="s">
        <v>307</v>
      </c>
      <c r="H104" s="38">
        <v>600</v>
      </c>
      <c r="I104" s="26">
        <v>30</v>
      </c>
      <c r="J104" s="28">
        <v>50</v>
      </c>
      <c r="K104" s="24" t="str">
        <f>INVERSOR!$A104&amp;INVERSOR!$B104&amp;INVERSOR!$D104</f>
        <v>HOPEWIND10220</v>
      </c>
    </row>
    <row r="105" spans="1:11" ht="15.75" customHeight="1" x14ac:dyDescent="0.3">
      <c r="A105" s="27" t="s">
        <v>374</v>
      </c>
      <c r="B105" s="26">
        <v>20</v>
      </c>
      <c r="C105" s="26"/>
      <c r="D105" s="26"/>
      <c r="E105" s="26" t="s">
        <v>375</v>
      </c>
      <c r="F105" s="26">
        <v>2</v>
      </c>
      <c r="G105" s="61">
        <v>45324</v>
      </c>
      <c r="H105" s="26">
        <v>1100</v>
      </c>
      <c r="I105" s="26">
        <v>50</v>
      </c>
      <c r="J105" s="29">
        <v>33.4</v>
      </c>
      <c r="K105" s="26" t="str">
        <f>INVERSOR!$A105&amp;INVERSOR!$B105&amp;INVERSOR!$D105</f>
        <v>RENAC20</v>
      </c>
    </row>
    <row r="106" spans="1:11" ht="15.75" customHeight="1" x14ac:dyDescent="0.3"/>
    <row r="107" spans="1:11" ht="15.75" customHeight="1" x14ac:dyDescent="0.3"/>
    <row r="108" spans="1:11" ht="15.75" customHeight="1" x14ac:dyDescent="0.3"/>
    <row r="109" spans="1:11" ht="15.75" customHeight="1" x14ac:dyDescent="0.3"/>
    <row r="110" spans="1:11" ht="15.75" customHeight="1" x14ac:dyDescent="0.3"/>
    <row r="111" spans="1:11" ht="15.75" customHeight="1" x14ac:dyDescent="0.3"/>
    <row r="112" spans="1:11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7"/>
  <dimension ref="A1:C1000"/>
  <sheetViews>
    <sheetView workbookViewId="0"/>
  </sheetViews>
  <sheetFormatPr defaultColWidth="14.44140625" defaultRowHeight="15" customHeight="1" x14ac:dyDescent="0.3"/>
  <cols>
    <col min="1" max="1" width="12.6640625" customWidth="1"/>
    <col min="2" max="2" width="14.109375" customWidth="1"/>
    <col min="3" max="3" width="21.44140625" customWidth="1"/>
    <col min="4" max="26" width="8.6640625" customWidth="1"/>
  </cols>
  <sheetData>
    <row r="1" spans="1:3" ht="14.4" x14ac:dyDescent="0.3">
      <c r="A1" s="18" t="s">
        <v>376</v>
      </c>
      <c r="B1" s="18" t="s">
        <v>55</v>
      </c>
      <c r="C1" s="18" t="s">
        <v>377</v>
      </c>
    </row>
    <row r="2" spans="1:3" ht="14.4" x14ac:dyDescent="0.3">
      <c r="A2" s="18">
        <v>1</v>
      </c>
      <c r="B2" s="18" t="str">
        <f>DADOS!G52</f>
        <v>SOLPLANET</v>
      </c>
      <c r="C2" s="18" t="e">
        <f>DADOS!#REF!</f>
        <v>#REF!</v>
      </c>
    </row>
    <row r="3" spans="1:3" ht="14.4" x14ac:dyDescent="0.3">
      <c r="A3" s="18">
        <f>A2+1</f>
        <v>2</v>
      </c>
      <c r="B3" s="18" t="str">
        <f>DADOS!G52</f>
        <v>SOLPLANET</v>
      </c>
      <c r="C3" s="18" t="e">
        <f>DADOS!#REF!</f>
        <v>#REF!</v>
      </c>
    </row>
    <row r="11" spans="1:3" ht="14.4" x14ac:dyDescent="0.3">
      <c r="A11" s="62" t="s">
        <v>378</v>
      </c>
    </row>
    <row r="12" spans="1:3" ht="14.4" x14ac:dyDescent="0.3">
      <c r="A12" s="18" t="str">
        <f>IFERROR(VLOOKUP(A2&amp;B2&amp;C2,INVERSOR!$C$1:$E$105,3,FALSE),"")</f>
        <v/>
      </c>
    </row>
    <row r="13" spans="1:3" ht="14.4" x14ac:dyDescent="0.3">
      <c r="A13" s="18" t="str">
        <f>IFERROR(VLOOKUP(A3&amp;B3&amp;C3,INVERSOR!$C$1:$E$105,3,FALSE),"")</f>
        <v/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CHECKLIST</vt:lpstr>
      <vt:lpstr>DADOS</vt:lpstr>
      <vt:lpstr>PADRÃO</vt:lpstr>
      <vt:lpstr>MODULO</vt:lpstr>
      <vt:lpstr>INVERSOR</vt:lpstr>
      <vt:lpstr>MODELO_INVERSOR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Brito</dc:creator>
  <cp:lastModifiedBy>Nathalia de Macedo</cp:lastModifiedBy>
  <dcterms:created xsi:type="dcterms:W3CDTF">2022-07-08T12:00:56Z</dcterms:created>
  <dcterms:modified xsi:type="dcterms:W3CDTF">2024-11-19T11:56:02Z</dcterms:modified>
</cp:coreProperties>
</file>